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BBC7230B-8E06-4B1A-86F7-BAD71B22F43A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" sheetId="1" r:id="rId2"/>
    <sheet name="check" sheetId="4" r:id="rId3"/>
  </sheets>
  <externalReferences>
    <externalReference r:id="rId4"/>
  </externalReferences>
  <definedNames>
    <definedName name="_xlnm._FilterDatabase" localSheetId="1" hidden="1">'SPS2'!$A$1:$K$2232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61" i="1" l="1" a="1"/>
  <c r="L1961" i="1" s="1"/>
  <c r="K1961" i="1" a="1"/>
  <c r="K1961" i="1" s="1"/>
  <c r="J1961" i="1" a="1"/>
  <c r="J1961" i="1" s="1"/>
  <c r="I1961" i="1" a="1"/>
  <c r="I1961" i="1" s="1"/>
  <c r="H1961" i="1" a="1"/>
  <c r="H1961" i="1" s="1"/>
  <c r="G1961" i="1" a="1"/>
  <c r="G1961" i="1" s="1"/>
  <c r="F1961" i="1" a="1"/>
  <c r="F1961" i="1" s="1"/>
  <c r="L1834" i="1" a="1"/>
  <c r="L1834" i="1" s="1"/>
  <c r="K1834" i="1" a="1"/>
  <c r="K1834" i="1" s="1"/>
  <c r="J1834" i="1" a="1"/>
  <c r="J1834" i="1" s="1"/>
  <c r="I1834" i="1" a="1"/>
  <c r="I1834" i="1" s="1"/>
  <c r="H1834" i="1" a="1"/>
  <c r="H1834" i="1" s="1"/>
  <c r="G1834" i="1" a="1"/>
  <c r="G1834" i="1" s="1"/>
  <c r="F1834" i="1" a="1"/>
  <c r="F1834" i="1" s="1"/>
  <c r="L2113" i="1"/>
  <c r="K2113" i="1"/>
  <c r="J2113" i="1"/>
  <c r="I2113" i="1"/>
  <c r="H2113" i="1"/>
  <c r="G2113" i="1"/>
  <c r="F2113" i="1"/>
  <c r="L2112" i="1"/>
  <c r="K2112" i="1"/>
  <c r="J2112" i="1"/>
  <c r="I2112" i="1"/>
  <c r="H2112" i="1"/>
  <c r="G2112" i="1"/>
  <c r="F2112" i="1"/>
  <c r="L2111" i="1"/>
  <c r="K2111" i="1"/>
  <c r="J2111" i="1"/>
  <c r="I2111" i="1"/>
  <c r="H2111" i="1"/>
  <c r="G2111" i="1"/>
  <c r="F2111" i="1"/>
  <c r="L2110" i="1"/>
  <c r="K2110" i="1"/>
  <c r="J2110" i="1"/>
  <c r="I2110" i="1"/>
  <c r="H2110" i="1"/>
  <c r="G2110" i="1"/>
  <c r="F2110" i="1"/>
  <c r="L2109" i="1"/>
  <c r="K2109" i="1"/>
  <c r="J2109" i="1"/>
  <c r="I2109" i="1"/>
  <c r="H2109" i="1"/>
  <c r="G2109" i="1"/>
  <c r="F2109" i="1"/>
  <c r="L2108" i="1"/>
  <c r="K2108" i="1"/>
  <c r="J2108" i="1"/>
  <c r="I2108" i="1"/>
  <c r="H2108" i="1"/>
  <c r="G2108" i="1"/>
  <c r="F2108" i="1"/>
  <c r="L2107" i="1"/>
  <c r="K2107" i="1"/>
  <c r="J2107" i="1"/>
  <c r="I2107" i="1"/>
  <c r="H2107" i="1"/>
  <c r="G2107" i="1"/>
  <c r="F2107" i="1"/>
  <c r="L2105" i="1"/>
  <c r="K2105" i="1"/>
  <c r="J2105" i="1"/>
  <c r="I2105" i="1"/>
  <c r="H2105" i="1"/>
  <c r="G2105" i="1"/>
  <c r="F2105" i="1"/>
  <c r="L2104" i="1"/>
  <c r="K2104" i="1"/>
  <c r="J2104" i="1"/>
  <c r="I2104" i="1"/>
  <c r="H2104" i="1"/>
  <c r="G2104" i="1"/>
  <c r="F2104" i="1"/>
  <c r="L2103" i="1"/>
  <c r="K2103" i="1"/>
  <c r="J2103" i="1"/>
  <c r="I2103" i="1"/>
  <c r="H2103" i="1"/>
  <c r="G2103" i="1"/>
  <c r="F2103" i="1"/>
  <c r="L2100" i="1"/>
  <c r="K2100" i="1"/>
  <c r="J2100" i="1"/>
  <c r="I2100" i="1"/>
  <c r="H2100" i="1"/>
  <c r="G2100" i="1"/>
  <c r="F2100" i="1"/>
  <c r="L2099" i="1"/>
  <c r="K2099" i="1"/>
  <c r="J2099" i="1"/>
  <c r="I2099" i="1"/>
  <c r="H2099" i="1"/>
  <c r="G2099" i="1"/>
  <c r="F2099" i="1"/>
  <c r="L2098" i="1"/>
  <c r="K2098" i="1"/>
  <c r="J2098" i="1"/>
  <c r="I2098" i="1"/>
  <c r="H2098" i="1"/>
  <c r="G2098" i="1"/>
  <c r="F2098" i="1"/>
  <c r="L2097" i="1"/>
  <c r="K2097" i="1"/>
  <c r="J2097" i="1"/>
  <c r="I2097" i="1"/>
  <c r="H2097" i="1"/>
  <c r="G2097" i="1"/>
  <c r="F2097" i="1"/>
  <c r="L2096" i="1"/>
  <c r="K2096" i="1"/>
  <c r="J2096" i="1"/>
  <c r="I2096" i="1"/>
  <c r="H2096" i="1"/>
  <c r="G2096" i="1"/>
  <c r="F2096" i="1"/>
  <c r="L2095" i="1"/>
  <c r="K2095" i="1"/>
  <c r="J2095" i="1"/>
  <c r="I2095" i="1"/>
  <c r="H2095" i="1"/>
  <c r="G2095" i="1"/>
  <c r="F2095" i="1"/>
  <c r="L2093" i="1"/>
  <c r="K2093" i="1"/>
  <c r="J2093" i="1"/>
  <c r="I2093" i="1"/>
  <c r="H2093" i="1"/>
  <c r="G2093" i="1"/>
  <c r="F2093" i="1"/>
  <c r="L2091" i="1"/>
  <c r="K2091" i="1"/>
  <c r="J2091" i="1"/>
  <c r="I2091" i="1"/>
  <c r="H2091" i="1"/>
  <c r="G2091" i="1"/>
  <c r="F2091" i="1"/>
  <c r="L2090" i="1"/>
  <c r="K2090" i="1"/>
  <c r="J2090" i="1"/>
  <c r="I2090" i="1"/>
  <c r="H2090" i="1"/>
  <c r="G2090" i="1"/>
  <c r="F2090" i="1"/>
  <c r="L2089" i="1"/>
  <c r="K2089" i="1"/>
  <c r="J2089" i="1"/>
  <c r="I2089" i="1"/>
  <c r="H2089" i="1"/>
  <c r="G2089" i="1"/>
  <c r="F2089" i="1"/>
  <c r="L2088" i="1"/>
  <c r="K2088" i="1"/>
  <c r="J2088" i="1"/>
  <c r="I2088" i="1"/>
  <c r="H2088" i="1"/>
  <c r="G2088" i="1"/>
  <c r="F2088" i="1"/>
  <c r="L2087" i="1"/>
  <c r="K2087" i="1"/>
  <c r="J2087" i="1"/>
  <c r="I2087" i="1"/>
  <c r="H2087" i="1"/>
  <c r="G2087" i="1"/>
  <c r="F2087" i="1"/>
  <c r="L2086" i="1"/>
  <c r="K2086" i="1"/>
  <c r="J2086" i="1"/>
  <c r="I2086" i="1"/>
  <c r="H2086" i="1"/>
  <c r="G2086" i="1"/>
  <c r="F2086" i="1"/>
  <c r="L2085" i="1"/>
  <c r="K2085" i="1"/>
  <c r="J2085" i="1"/>
  <c r="I2085" i="1"/>
  <c r="H2085" i="1"/>
  <c r="G2085" i="1"/>
  <c r="F2085" i="1"/>
  <c r="L2083" i="1"/>
  <c r="K2083" i="1"/>
  <c r="J2083" i="1"/>
  <c r="I2083" i="1"/>
  <c r="H2083" i="1"/>
  <c r="G2083" i="1"/>
  <c r="F2083" i="1"/>
  <c r="L2082" i="1"/>
  <c r="K2082" i="1"/>
  <c r="J2082" i="1"/>
  <c r="I2082" i="1"/>
  <c r="H2082" i="1"/>
  <c r="G2082" i="1"/>
  <c r="F2082" i="1"/>
  <c r="L2081" i="1"/>
  <c r="K2081" i="1"/>
  <c r="J2081" i="1"/>
  <c r="I2081" i="1"/>
  <c r="H2081" i="1"/>
  <c r="G2081" i="1"/>
  <c r="F2081" i="1"/>
  <c r="L2080" i="1"/>
  <c r="K2080" i="1"/>
  <c r="J2080" i="1"/>
  <c r="I2080" i="1"/>
  <c r="H2080" i="1"/>
  <c r="G2080" i="1"/>
  <c r="F2080" i="1"/>
  <c r="L2079" i="1"/>
  <c r="K2079" i="1"/>
  <c r="J2079" i="1"/>
  <c r="I2079" i="1"/>
  <c r="H2079" i="1"/>
  <c r="G2079" i="1"/>
  <c r="F2079" i="1"/>
  <c r="L2078" i="1"/>
  <c r="K2078" i="1"/>
  <c r="J2078" i="1"/>
  <c r="I2078" i="1"/>
  <c r="H2078" i="1"/>
  <c r="G2078" i="1"/>
  <c r="F2078" i="1"/>
  <c r="L2076" i="1"/>
  <c r="K2076" i="1"/>
  <c r="J2076" i="1"/>
  <c r="I2076" i="1"/>
  <c r="H2076" i="1"/>
  <c r="G2076" i="1"/>
  <c r="F2076" i="1"/>
  <c r="L2075" i="1"/>
  <c r="K2075" i="1"/>
  <c r="J2075" i="1"/>
  <c r="I2075" i="1"/>
  <c r="H2075" i="1"/>
  <c r="G2075" i="1"/>
  <c r="F2075" i="1"/>
  <c r="L2074" i="1"/>
  <c r="K2074" i="1"/>
  <c r="J2074" i="1"/>
  <c r="I2074" i="1"/>
  <c r="H2074" i="1"/>
  <c r="G2074" i="1"/>
  <c r="F2074" i="1"/>
  <c r="L2073" i="1"/>
  <c r="K2073" i="1"/>
  <c r="J2073" i="1"/>
  <c r="I2073" i="1"/>
  <c r="H2073" i="1"/>
  <c r="G2073" i="1"/>
  <c r="F2073" i="1"/>
  <c r="L2072" i="1"/>
  <c r="K2072" i="1"/>
  <c r="J2072" i="1"/>
  <c r="I2072" i="1"/>
  <c r="H2072" i="1"/>
  <c r="G2072" i="1"/>
  <c r="F2072" i="1"/>
  <c r="L2071" i="1"/>
  <c r="K2071" i="1"/>
  <c r="J2071" i="1"/>
  <c r="I2071" i="1"/>
  <c r="H2071" i="1"/>
  <c r="G2071" i="1"/>
  <c r="F2071" i="1"/>
  <c r="L2070" i="1"/>
  <c r="K2070" i="1"/>
  <c r="J2070" i="1"/>
  <c r="I2070" i="1"/>
  <c r="H2070" i="1"/>
  <c r="G2070" i="1"/>
  <c r="F2070" i="1"/>
  <c r="L2069" i="1"/>
  <c r="K2069" i="1"/>
  <c r="J2069" i="1"/>
  <c r="I2069" i="1"/>
  <c r="H2069" i="1"/>
  <c r="G2069" i="1"/>
  <c r="F2069" i="1"/>
  <c r="L2068" i="1"/>
  <c r="K2068" i="1"/>
  <c r="J2068" i="1"/>
  <c r="I2068" i="1"/>
  <c r="H2068" i="1"/>
  <c r="G2068" i="1"/>
  <c r="F2068" i="1"/>
  <c r="L2067" i="1"/>
  <c r="K2067" i="1"/>
  <c r="J2067" i="1"/>
  <c r="I2067" i="1"/>
  <c r="H2067" i="1"/>
  <c r="G2067" i="1"/>
  <c r="F2067" i="1"/>
  <c r="L2066" i="1"/>
  <c r="K2066" i="1"/>
  <c r="J2066" i="1"/>
  <c r="I2066" i="1"/>
  <c r="H2066" i="1"/>
  <c r="G2066" i="1"/>
  <c r="F2066" i="1"/>
  <c r="L2065" i="1"/>
  <c r="K2065" i="1"/>
  <c r="J2065" i="1"/>
  <c r="I2065" i="1"/>
  <c r="H2065" i="1"/>
  <c r="G2065" i="1"/>
  <c r="F2065" i="1"/>
  <c r="L2064" i="1"/>
  <c r="K2064" i="1"/>
  <c r="J2064" i="1"/>
  <c r="I2064" i="1"/>
  <c r="H2064" i="1"/>
  <c r="G2064" i="1"/>
  <c r="F2064" i="1"/>
  <c r="L2063" i="1"/>
  <c r="K2063" i="1"/>
  <c r="J2063" i="1"/>
  <c r="I2063" i="1"/>
  <c r="H2063" i="1"/>
  <c r="G2063" i="1"/>
  <c r="F2063" i="1"/>
  <c r="L2062" i="1"/>
  <c r="K2062" i="1"/>
  <c r="J2062" i="1"/>
  <c r="I2062" i="1"/>
  <c r="H2062" i="1"/>
  <c r="G2062" i="1"/>
  <c r="F2062" i="1"/>
  <c r="L2060" i="1"/>
  <c r="K2060" i="1"/>
  <c r="J2060" i="1"/>
  <c r="I2060" i="1"/>
  <c r="H2060" i="1"/>
  <c r="G2060" i="1"/>
  <c r="F2060" i="1"/>
  <c r="L2059" i="1"/>
  <c r="K2059" i="1"/>
  <c r="J2059" i="1"/>
  <c r="I2059" i="1"/>
  <c r="H2059" i="1"/>
  <c r="G2059" i="1"/>
  <c r="F2059" i="1"/>
  <c r="L2058" i="1"/>
  <c r="K2058" i="1"/>
  <c r="J2058" i="1"/>
  <c r="I2058" i="1"/>
  <c r="H2058" i="1"/>
  <c r="G2058" i="1"/>
  <c r="F2058" i="1"/>
  <c r="L2056" i="1"/>
  <c r="K2056" i="1"/>
  <c r="J2056" i="1"/>
  <c r="I2056" i="1"/>
  <c r="H2056" i="1"/>
  <c r="G2056" i="1"/>
  <c r="F2056" i="1"/>
  <c r="L2055" i="1"/>
  <c r="K2055" i="1"/>
  <c r="J2055" i="1"/>
  <c r="I2055" i="1"/>
  <c r="H2055" i="1"/>
  <c r="G2055" i="1"/>
  <c r="F2055" i="1"/>
  <c r="L2054" i="1"/>
  <c r="K2054" i="1"/>
  <c r="J2054" i="1"/>
  <c r="I2054" i="1"/>
  <c r="H2054" i="1"/>
  <c r="G2054" i="1"/>
  <c r="F2054" i="1"/>
  <c r="L2052" i="1"/>
  <c r="K2052" i="1"/>
  <c r="J2052" i="1"/>
  <c r="I2052" i="1"/>
  <c r="H2052" i="1"/>
  <c r="G2052" i="1"/>
  <c r="F2052" i="1"/>
  <c r="L1822" i="1"/>
  <c r="K1822" i="1"/>
  <c r="J1822" i="1"/>
  <c r="I1822" i="1"/>
  <c r="H1822" i="1"/>
  <c r="G1822" i="1"/>
  <c r="F1822" i="1"/>
  <c r="L1821" i="1"/>
  <c r="K1821" i="1"/>
  <c r="J1821" i="1"/>
  <c r="I1821" i="1"/>
  <c r="H1821" i="1"/>
  <c r="G1821" i="1"/>
  <c r="F1821" i="1"/>
  <c r="L1820" i="1"/>
  <c r="K1820" i="1"/>
  <c r="J1820" i="1"/>
  <c r="I1820" i="1"/>
  <c r="H1820" i="1"/>
  <c r="G1820" i="1"/>
  <c r="F1820" i="1"/>
  <c r="L1819" i="1"/>
  <c r="K1819" i="1"/>
  <c r="J1819" i="1"/>
  <c r="I1819" i="1"/>
  <c r="H1819" i="1"/>
  <c r="G1819" i="1"/>
  <c r="F1819" i="1"/>
  <c r="L1818" i="1"/>
  <c r="K1818" i="1"/>
  <c r="J1818" i="1"/>
  <c r="I1818" i="1"/>
  <c r="H1818" i="1"/>
  <c r="G1818" i="1"/>
  <c r="F1818" i="1"/>
  <c r="L1817" i="1"/>
  <c r="K1817" i="1"/>
  <c r="J1817" i="1"/>
  <c r="I1817" i="1"/>
  <c r="H1817" i="1"/>
  <c r="G1817" i="1"/>
  <c r="F1817" i="1"/>
  <c r="L1816" i="1"/>
  <c r="K1816" i="1"/>
  <c r="J1816" i="1"/>
  <c r="I1816" i="1"/>
  <c r="H1816" i="1"/>
  <c r="G1816" i="1"/>
  <c r="F1816" i="1"/>
  <c r="L1814" i="1"/>
  <c r="K1814" i="1"/>
  <c r="J1814" i="1"/>
  <c r="I1814" i="1"/>
  <c r="H1814" i="1"/>
  <c r="G1814" i="1"/>
  <c r="F1814" i="1"/>
  <c r="L1813" i="1"/>
  <c r="K1813" i="1"/>
  <c r="J1813" i="1"/>
  <c r="I1813" i="1"/>
  <c r="H1813" i="1"/>
  <c r="G1813" i="1"/>
  <c r="F1813" i="1"/>
  <c r="L1812" i="1"/>
  <c r="K1812" i="1"/>
  <c r="J1812" i="1"/>
  <c r="I1812" i="1"/>
  <c r="H1812" i="1"/>
  <c r="G1812" i="1"/>
  <c r="F1812" i="1"/>
  <c r="L1809" i="1"/>
  <c r="K1809" i="1"/>
  <c r="J1809" i="1"/>
  <c r="I1809" i="1"/>
  <c r="H1809" i="1"/>
  <c r="G1809" i="1"/>
  <c r="F1809" i="1"/>
  <c r="L1808" i="1"/>
  <c r="K1808" i="1"/>
  <c r="J1808" i="1"/>
  <c r="I1808" i="1"/>
  <c r="H1808" i="1"/>
  <c r="G1808" i="1"/>
  <c r="F1808" i="1"/>
  <c r="L1807" i="1"/>
  <c r="K1807" i="1"/>
  <c r="J1807" i="1"/>
  <c r="I1807" i="1"/>
  <c r="H1807" i="1"/>
  <c r="G1807" i="1"/>
  <c r="F1807" i="1"/>
  <c r="L1806" i="1"/>
  <c r="K1806" i="1"/>
  <c r="J1806" i="1"/>
  <c r="I1806" i="1"/>
  <c r="H1806" i="1"/>
  <c r="G1806" i="1"/>
  <c r="F1806" i="1"/>
  <c r="L1805" i="1"/>
  <c r="K1805" i="1"/>
  <c r="J1805" i="1"/>
  <c r="I1805" i="1"/>
  <c r="H1805" i="1"/>
  <c r="G1805" i="1"/>
  <c r="F1805" i="1"/>
  <c r="L1804" i="1"/>
  <c r="K1804" i="1"/>
  <c r="J1804" i="1"/>
  <c r="I1804" i="1"/>
  <c r="H1804" i="1"/>
  <c r="G1804" i="1"/>
  <c r="F1804" i="1"/>
  <c r="L1802" i="1"/>
  <c r="K1802" i="1"/>
  <c r="J1802" i="1"/>
  <c r="I1802" i="1"/>
  <c r="H1802" i="1"/>
  <c r="G1802" i="1"/>
  <c r="F1802" i="1"/>
  <c r="L1800" i="1"/>
  <c r="K1800" i="1"/>
  <c r="J1800" i="1"/>
  <c r="I1800" i="1"/>
  <c r="H1800" i="1"/>
  <c r="G1800" i="1"/>
  <c r="F1800" i="1"/>
  <c r="L1799" i="1"/>
  <c r="K1799" i="1"/>
  <c r="J1799" i="1"/>
  <c r="I1799" i="1"/>
  <c r="H1799" i="1"/>
  <c r="G1799" i="1"/>
  <c r="F1799" i="1"/>
  <c r="L1798" i="1"/>
  <c r="K1798" i="1"/>
  <c r="J1798" i="1"/>
  <c r="I1798" i="1"/>
  <c r="H1798" i="1"/>
  <c r="G1798" i="1"/>
  <c r="F1798" i="1"/>
  <c r="L1797" i="1"/>
  <c r="K1797" i="1"/>
  <c r="J1797" i="1"/>
  <c r="I1797" i="1"/>
  <c r="H1797" i="1"/>
  <c r="G1797" i="1"/>
  <c r="F1797" i="1"/>
  <c r="L1796" i="1"/>
  <c r="K1796" i="1"/>
  <c r="J1796" i="1"/>
  <c r="I1796" i="1"/>
  <c r="H1796" i="1"/>
  <c r="G1796" i="1"/>
  <c r="F1796" i="1"/>
  <c r="L1795" i="1"/>
  <c r="K1795" i="1"/>
  <c r="J1795" i="1"/>
  <c r="I1795" i="1"/>
  <c r="H1795" i="1"/>
  <c r="G1795" i="1"/>
  <c r="F1795" i="1"/>
  <c r="L1794" i="1"/>
  <c r="K1794" i="1"/>
  <c r="J1794" i="1"/>
  <c r="I1794" i="1"/>
  <c r="H1794" i="1"/>
  <c r="G1794" i="1"/>
  <c r="F1794" i="1"/>
  <c r="L1792" i="1"/>
  <c r="K1792" i="1"/>
  <c r="J1792" i="1"/>
  <c r="I1792" i="1"/>
  <c r="H1792" i="1"/>
  <c r="G1792" i="1"/>
  <c r="F1792" i="1"/>
  <c r="L1791" i="1"/>
  <c r="K1791" i="1"/>
  <c r="J1791" i="1"/>
  <c r="I1791" i="1"/>
  <c r="H1791" i="1"/>
  <c r="G1791" i="1"/>
  <c r="F1791" i="1"/>
  <c r="L1790" i="1"/>
  <c r="K1790" i="1"/>
  <c r="J1790" i="1"/>
  <c r="I1790" i="1"/>
  <c r="H1790" i="1"/>
  <c r="G1790" i="1"/>
  <c r="F1790" i="1"/>
  <c r="L1789" i="1"/>
  <c r="K1789" i="1"/>
  <c r="J1789" i="1"/>
  <c r="I1789" i="1"/>
  <c r="H1789" i="1"/>
  <c r="G1789" i="1"/>
  <c r="F1789" i="1"/>
  <c r="L1788" i="1"/>
  <c r="K1788" i="1"/>
  <c r="J1788" i="1"/>
  <c r="I1788" i="1"/>
  <c r="H1788" i="1"/>
  <c r="G1788" i="1"/>
  <c r="F1788" i="1"/>
  <c r="L1787" i="1"/>
  <c r="K1787" i="1"/>
  <c r="J1787" i="1"/>
  <c r="I1787" i="1"/>
  <c r="H1787" i="1"/>
  <c r="G1787" i="1"/>
  <c r="F1787" i="1"/>
  <c r="L1785" i="1"/>
  <c r="K1785" i="1"/>
  <c r="J1785" i="1"/>
  <c r="I1785" i="1"/>
  <c r="H1785" i="1"/>
  <c r="G1785" i="1"/>
  <c r="F1785" i="1"/>
  <c r="L1784" i="1"/>
  <c r="K1784" i="1"/>
  <c r="J1784" i="1"/>
  <c r="I1784" i="1"/>
  <c r="H1784" i="1"/>
  <c r="G1784" i="1"/>
  <c r="F1784" i="1"/>
  <c r="L1783" i="1"/>
  <c r="K1783" i="1"/>
  <c r="J1783" i="1"/>
  <c r="I1783" i="1"/>
  <c r="H1783" i="1"/>
  <c r="G1783" i="1"/>
  <c r="F1783" i="1"/>
  <c r="L1782" i="1"/>
  <c r="K1782" i="1"/>
  <c r="J1782" i="1"/>
  <c r="I1782" i="1"/>
  <c r="H1782" i="1"/>
  <c r="G1782" i="1"/>
  <c r="F1782" i="1"/>
  <c r="L1781" i="1"/>
  <c r="K1781" i="1"/>
  <c r="J1781" i="1"/>
  <c r="I1781" i="1"/>
  <c r="H1781" i="1"/>
  <c r="G1781" i="1"/>
  <c r="F1781" i="1"/>
  <c r="L1780" i="1"/>
  <c r="K1780" i="1"/>
  <c r="J1780" i="1"/>
  <c r="I1780" i="1"/>
  <c r="H1780" i="1"/>
  <c r="G1780" i="1"/>
  <c r="F1780" i="1"/>
  <c r="L1779" i="1"/>
  <c r="K1779" i="1"/>
  <c r="J1779" i="1"/>
  <c r="I1779" i="1"/>
  <c r="H1779" i="1"/>
  <c r="G1779" i="1"/>
  <c r="F1779" i="1"/>
  <c r="L1778" i="1"/>
  <c r="K1778" i="1"/>
  <c r="J1778" i="1"/>
  <c r="I1778" i="1"/>
  <c r="H1778" i="1"/>
  <c r="G1778" i="1"/>
  <c r="F1778" i="1"/>
  <c r="L1777" i="1"/>
  <c r="K1777" i="1"/>
  <c r="J1777" i="1"/>
  <c r="I1777" i="1"/>
  <c r="H1777" i="1"/>
  <c r="G1777" i="1"/>
  <c r="F1777" i="1"/>
  <c r="L1776" i="1"/>
  <c r="K1776" i="1"/>
  <c r="J1776" i="1"/>
  <c r="I1776" i="1"/>
  <c r="H1776" i="1"/>
  <c r="G1776" i="1"/>
  <c r="F1776" i="1"/>
  <c r="L1775" i="1"/>
  <c r="K1775" i="1"/>
  <c r="J1775" i="1"/>
  <c r="I1775" i="1"/>
  <c r="H1775" i="1"/>
  <c r="G1775" i="1"/>
  <c r="F1775" i="1"/>
  <c r="L1774" i="1"/>
  <c r="K1774" i="1"/>
  <c r="J1774" i="1"/>
  <c r="I1774" i="1"/>
  <c r="H1774" i="1"/>
  <c r="G1774" i="1"/>
  <c r="F1774" i="1"/>
  <c r="L1773" i="1"/>
  <c r="K1773" i="1"/>
  <c r="J1773" i="1"/>
  <c r="I1773" i="1"/>
  <c r="H1773" i="1"/>
  <c r="G1773" i="1"/>
  <c r="F1773" i="1"/>
  <c r="L1772" i="1"/>
  <c r="K1772" i="1"/>
  <c r="J1772" i="1"/>
  <c r="I1772" i="1"/>
  <c r="H1772" i="1"/>
  <c r="G1772" i="1"/>
  <c r="F1772" i="1"/>
  <c r="L1771" i="1"/>
  <c r="K1771" i="1"/>
  <c r="J1771" i="1"/>
  <c r="I1771" i="1"/>
  <c r="H1771" i="1"/>
  <c r="G1771" i="1"/>
  <c r="F1771" i="1"/>
  <c r="L1769" i="1"/>
  <c r="K1769" i="1"/>
  <c r="J1769" i="1"/>
  <c r="I1769" i="1"/>
  <c r="H1769" i="1"/>
  <c r="G1769" i="1"/>
  <c r="F1769" i="1"/>
  <c r="L1768" i="1"/>
  <c r="K1768" i="1"/>
  <c r="J1768" i="1"/>
  <c r="I1768" i="1"/>
  <c r="H1768" i="1"/>
  <c r="G1768" i="1"/>
  <c r="F1768" i="1"/>
  <c r="L1767" i="1"/>
  <c r="K1767" i="1"/>
  <c r="J1767" i="1"/>
  <c r="I1767" i="1"/>
  <c r="H1767" i="1"/>
  <c r="G1767" i="1"/>
  <c r="F1767" i="1"/>
  <c r="L1765" i="1"/>
  <c r="K1765" i="1"/>
  <c r="J1765" i="1"/>
  <c r="I1765" i="1"/>
  <c r="H1765" i="1"/>
  <c r="G1765" i="1"/>
  <c r="F1765" i="1"/>
  <c r="L1764" i="1"/>
  <c r="K1764" i="1"/>
  <c r="J1764" i="1"/>
  <c r="I1764" i="1"/>
  <c r="H1764" i="1"/>
  <c r="G1764" i="1"/>
  <c r="F1764" i="1"/>
  <c r="L1763" i="1"/>
  <c r="K1763" i="1"/>
  <c r="J1763" i="1"/>
  <c r="I1763" i="1"/>
  <c r="H1763" i="1"/>
  <c r="G1763" i="1"/>
  <c r="F1763" i="1"/>
  <c r="L1761" i="1"/>
  <c r="K1761" i="1"/>
  <c r="J1761" i="1"/>
  <c r="I1761" i="1"/>
  <c r="H1761" i="1"/>
  <c r="G1761" i="1"/>
  <c r="F1761" i="1"/>
  <c r="I1693" i="1" a="1"/>
  <c r="I1693" i="1" s="1"/>
  <c r="L1693" i="1" a="1"/>
  <c r="L1693" i="1" s="1"/>
  <c r="K1693" i="1" a="1"/>
  <c r="K1693" i="1" s="1"/>
  <c r="J1693" i="1" a="1"/>
  <c r="J1693" i="1" s="1"/>
  <c r="G1693" i="1" a="1"/>
  <c r="G1693" i="1" s="1"/>
  <c r="H1693" i="1" a="1"/>
  <c r="H1693" i="1" s="1"/>
  <c r="F1693" i="1" a="1"/>
  <c r="F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I1701" i="1"/>
  <c r="H1701" i="1"/>
  <c r="G1701" i="1"/>
  <c r="F1701" i="1"/>
  <c r="L1700" i="1"/>
  <c r="K1700" i="1"/>
  <c r="J1700" i="1"/>
  <c r="I1700" i="1"/>
  <c r="H1700" i="1"/>
  <c r="G1700" i="1"/>
  <c r="F1700" i="1"/>
  <c r="L1699" i="1"/>
  <c r="K1699" i="1"/>
  <c r="J1699" i="1"/>
  <c r="I1699" i="1"/>
  <c r="H1699" i="1"/>
  <c r="G1699" i="1"/>
  <c r="F1699" i="1"/>
  <c r="L1698" i="1"/>
  <c r="K1698" i="1"/>
  <c r="J1698" i="1"/>
  <c r="I1698" i="1"/>
  <c r="H1698" i="1"/>
  <c r="G1698" i="1"/>
  <c r="F1698" i="1"/>
  <c r="L1697" i="1"/>
  <c r="K1697" i="1"/>
  <c r="J1697" i="1"/>
  <c r="I1697" i="1"/>
  <c r="H1697" i="1"/>
  <c r="G1697" i="1"/>
  <c r="F1697" i="1"/>
  <c r="L1696" i="1"/>
  <c r="K1696" i="1"/>
  <c r="J1696" i="1"/>
  <c r="I1696" i="1"/>
  <c r="H1696" i="1"/>
  <c r="G1696" i="1"/>
  <c r="F1696" i="1"/>
  <c r="L1695" i="1"/>
  <c r="K1695" i="1"/>
  <c r="J1695" i="1"/>
  <c r="I1695" i="1"/>
  <c r="H1695" i="1"/>
  <c r="G1695" i="1"/>
  <c r="F1695" i="1"/>
  <c r="L1694" i="1"/>
  <c r="K1694" i="1"/>
  <c r="J1694" i="1"/>
  <c r="I1694" i="1"/>
  <c r="H1694" i="1"/>
  <c r="G1694" i="1"/>
  <c r="F1694" i="1"/>
  <c r="L1691" i="1"/>
  <c r="K1691" i="1"/>
  <c r="J1691" i="1"/>
  <c r="I1691" i="1"/>
  <c r="H1691" i="1"/>
  <c r="G1691" i="1"/>
  <c r="F1691" i="1"/>
  <c r="L1690" i="1"/>
  <c r="K1690" i="1"/>
  <c r="J1690" i="1"/>
  <c r="I1690" i="1"/>
  <c r="H1690" i="1"/>
  <c r="G1690" i="1"/>
  <c r="F1690" i="1"/>
  <c r="L1689" i="1"/>
  <c r="K1689" i="1"/>
  <c r="J1689" i="1"/>
  <c r="I1689" i="1"/>
  <c r="H1689" i="1"/>
  <c r="G1689" i="1"/>
  <c r="F1689" i="1"/>
  <c r="L1655" i="1"/>
  <c r="K1655" i="1"/>
  <c r="J1655" i="1"/>
  <c r="I1655" i="1"/>
  <c r="H1655" i="1"/>
  <c r="G1655" i="1"/>
  <c r="F1655" i="1"/>
  <c r="G2231" i="1" a="1"/>
  <c r="G2231" i="1" s="1"/>
  <c r="F2232" i="1" a="1"/>
  <c r="F2232" i="1" s="1"/>
  <c r="L2231" i="1" a="1"/>
  <c r="L2231" i="1" s="1"/>
  <c r="K2231" i="1" a="1"/>
  <c r="K2231" i="1" s="1"/>
  <c r="J2229" i="1" a="1"/>
  <c r="J2229" i="1" s="1"/>
  <c r="J2230" i="1" s="1" a="1"/>
  <c r="J2230" i="1" s="1"/>
  <c r="K2232" i="1" a="1"/>
  <c r="K2232" i="1" s="1"/>
  <c r="H2232" i="1" a="1"/>
  <c r="H2232" i="1" s="1"/>
  <c r="J2231" i="1" a="1"/>
  <c r="J2231" i="1" s="1"/>
  <c r="I2231" i="1" a="1"/>
  <c r="I2231" i="1" s="1"/>
  <c r="F2231" i="1" a="1"/>
  <c r="F2231" i="1" s="1"/>
  <c r="K2229" i="1" a="1"/>
  <c r="K2229" i="1" s="1"/>
  <c r="K2230" i="1" s="1" a="1"/>
  <c r="K2230" i="1" s="1"/>
  <c r="I2232" i="1" a="1"/>
  <c r="I2232" i="1" s="1"/>
  <c r="L2229" i="1" a="1"/>
  <c r="L2229" i="1" s="1"/>
  <c r="L2230" i="1" s="1" a="1"/>
  <c r="L2230" i="1" s="1"/>
  <c r="G2232" i="1" a="1"/>
  <c r="G2232" i="1" s="1"/>
  <c r="L2232" i="1" a="1"/>
  <c r="L2232" i="1" s="1"/>
  <c r="J2232" i="1" a="1"/>
  <c r="J2232" i="1" s="1"/>
  <c r="H2231" i="1" a="1"/>
  <c r="H2231" i="1" s="1"/>
  <c r="I2229" i="1" a="1"/>
  <c r="I2229" i="1" s="1"/>
  <c r="I2230" i="1" s="1" a="1"/>
  <c r="I2230" i="1" s="1"/>
  <c r="K2227" i="1" a="1"/>
  <c r="K2227" i="1" s="1"/>
  <c r="K2228" i="1" s="1" a="1"/>
  <c r="K2228" i="1" s="1"/>
  <c r="J2227" i="1" a="1"/>
  <c r="J2227" i="1" s="1"/>
  <c r="J2228" i="1" s="1" a="1"/>
  <c r="J2228" i="1" s="1"/>
  <c r="H2222" i="1" a="1"/>
  <c r="H2222" i="1" s="1"/>
  <c r="F2227" i="1" a="1"/>
  <c r="F2227" i="1" s="1"/>
  <c r="F2228" i="1" s="1" a="1"/>
  <c r="F2228" i="1" s="1"/>
  <c r="G2226" i="1" a="1"/>
  <c r="G2226" i="1" s="1"/>
  <c r="G2224" i="1" a="1"/>
  <c r="G2224" i="1" s="1"/>
  <c r="G2225" i="1" s="1" a="1"/>
  <c r="G2225" i="1" s="1"/>
  <c r="F2224" i="1" a="1"/>
  <c r="F2224" i="1" s="1"/>
  <c r="F2225" i="1" s="1" a="1"/>
  <c r="F2225" i="1" s="1"/>
  <c r="K2226" i="1" a="1"/>
  <c r="K2226" i="1" s="1"/>
  <c r="J2226" i="1" a="1"/>
  <c r="J2226" i="1" s="1"/>
  <c r="L2222" i="1" a="1"/>
  <c r="L2222" i="1" s="1"/>
  <c r="F2221" i="1" a="1"/>
  <c r="F2221" i="1" s="1"/>
  <c r="L2224" i="1" a="1"/>
  <c r="L2224" i="1" s="1"/>
  <c r="L2225" i="1" s="1" a="1"/>
  <c r="L2225" i="1" s="1"/>
  <c r="J2224" i="1" a="1"/>
  <c r="J2224" i="1" s="1"/>
  <c r="J2225" i="1" s="1" a="1"/>
  <c r="J2225" i="1" s="1"/>
  <c r="F2222" i="1" a="1"/>
  <c r="F2222" i="1" s="1"/>
  <c r="K2221" i="1" a="1"/>
  <c r="K2221" i="1" s="1"/>
  <c r="L2219" i="1" a="1"/>
  <c r="L2219" i="1" s="1"/>
  <c r="L2220" i="1" s="1" a="1"/>
  <c r="L2220" i="1" s="1"/>
  <c r="K2224" i="1" a="1"/>
  <c r="K2224" i="1" s="1"/>
  <c r="K2225" i="1" s="1" a="1"/>
  <c r="K2225" i="1" s="1"/>
  <c r="G2222" i="1" a="1"/>
  <c r="G2222" i="1" s="1"/>
  <c r="L2221" i="1" a="1"/>
  <c r="L2221" i="1" s="1"/>
  <c r="F2229" i="1" a="1"/>
  <c r="F2229" i="1" s="1"/>
  <c r="F2230" i="1" s="1" a="1"/>
  <c r="F2230" i="1" s="1"/>
  <c r="I2227" i="1" a="1"/>
  <c r="I2227" i="1" s="1"/>
  <c r="I2228" i="1" s="1" a="1"/>
  <c r="I2228" i="1" s="1"/>
  <c r="I2224" i="1" a="1"/>
  <c r="I2224" i="1" s="1"/>
  <c r="I2225" i="1" s="1" a="1"/>
  <c r="I2225" i="1" s="1"/>
  <c r="H2224" i="1" a="1"/>
  <c r="H2224" i="1" s="1"/>
  <c r="H2225" i="1" s="1" a="1"/>
  <c r="H2225" i="1" s="1"/>
  <c r="J2222" i="1" a="1"/>
  <c r="J2222" i="1" s="1"/>
  <c r="J2221" i="1" a="1"/>
  <c r="J2221" i="1" s="1"/>
  <c r="K2219" i="1" a="1"/>
  <c r="K2219" i="1" s="1"/>
  <c r="K2220" i="1" s="1" a="1"/>
  <c r="K2220" i="1" s="1"/>
  <c r="I2221" i="1" a="1"/>
  <c r="I2221" i="1" s="1"/>
  <c r="L2226" i="1" a="1"/>
  <c r="L2226" i="1" s="1"/>
  <c r="J2219" i="1" a="1"/>
  <c r="J2219" i="1" s="1"/>
  <c r="J2220" i="1" s="1" a="1"/>
  <c r="J2220" i="1" s="1"/>
  <c r="I2222" i="1" a="1"/>
  <c r="I2222" i="1" s="1"/>
  <c r="G2221" i="1" a="1"/>
  <c r="G2221" i="1" s="1"/>
  <c r="K2222" i="1" a="1"/>
  <c r="K2222" i="1" s="1"/>
  <c r="G2227" i="1" a="1"/>
  <c r="G2227" i="1" s="1"/>
  <c r="G2228" i="1" s="1" a="1"/>
  <c r="G2228" i="1" s="1"/>
  <c r="I2226" i="1" a="1"/>
  <c r="I2226" i="1" s="1"/>
  <c r="H2226" i="1" a="1"/>
  <c r="H2226" i="1" s="1"/>
  <c r="H2221" i="1" a="1"/>
  <c r="H2221" i="1" s="1"/>
  <c r="H2229" i="1" a="1"/>
  <c r="H2229" i="1" s="1"/>
  <c r="H2230" i="1" s="1" a="1"/>
  <c r="H2230" i="1" s="1"/>
  <c r="G2229" i="1" a="1"/>
  <c r="G2229" i="1" s="1"/>
  <c r="G2230" i="1" s="1" a="1"/>
  <c r="G2230" i="1" s="1"/>
  <c r="H2227" i="1" a="1"/>
  <c r="H2227" i="1" s="1"/>
  <c r="H2228" i="1" s="1" a="1"/>
  <c r="H2228" i="1" s="1"/>
  <c r="F2226" i="1" a="1"/>
  <c r="F2226" i="1" s="1"/>
  <c r="L2227" i="1" a="1"/>
  <c r="L2227" i="1" s="1"/>
  <c r="L2228" i="1" s="1" a="1"/>
  <c r="L2228" i="1" s="1"/>
  <c r="J2210" i="1" a="1"/>
  <c r="J2210" i="1" s="1"/>
  <c r="L2211" i="1" a="1"/>
  <c r="L2211" i="1" s="1"/>
  <c r="I2211" i="1" a="1"/>
  <c r="I2211" i="1" s="1"/>
  <c r="K2210" i="1" a="1"/>
  <c r="K2210" i="1" s="1"/>
  <c r="L2210" i="1" a="1"/>
  <c r="L2210" i="1" s="1"/>
  <c r="K2216" i="1" a="1"/>
  <c r="K2216" i="1" s="1"/>
  <c r="I2219" i="1" a="1"/>
  <c r="I2219" i="1" s="1"/>
  <c r="I2220" i="1" s="1" a="1"/>
  <c r="I2220" i="1" s="1"/>
  <c r="F2210" i="1" a="1"/>
  <c r="F2210" i="1" s="1"/>
  <c r="J2212" i="1" a="1"/>
  <c r="J2212" i="1" s="1"/>
  <c r="H2219" i="1" a="1"/>
  <c r="H2219" i="1" s="1"/>
  <c r="H2220" i="1" s="1" a="1"/>
  <c r="H2220" i="1" s="1"/>
  <c r="H2216" i="1" a="1"/>
  <c r="H2216" i="1" s="1"/>
  <c r="H2210" i="1" a="1"/>
  <c r="H2210" i="1" s="1"/>
  <c r="F2219" i="1" a="1"/>
  <c r="F2219" i="1" s="1"/>
  <c r="F2220" i="1" s="1" a="1"/>
  <c r="F2220" i="1" s="1"/>
  <c r="L2214" i="1" a="1"/>
  <c r="L2214" i="1" s="1"/>
  <c r="L2215" i="1" s="1" a="1"/>
  <c r="L2215" i="1" s="1"/>
  <c r="J2214" i="1" a="1"/>
  <c r="J2214" i="1" s="1"/>
  <c r="J2215" i="1" s="1" a="1"/>
  <c r="J2215" i="1" s="1"/>
  <c r="L2216" i="1" a="1"/>
  <c r="L2216" i="1" s="1"/>
  <c r="F2212" i="1" a="1"/>
  <c r="F2212" i="1" s="1"/>
  <c r="K2217" i="1" a="1"/>
  <c r="K2217" i="1" s="1"/>
  <c r="K2218" i="1" s="1" a="1"/>
  <c r="K2218" i="1" s="1"/>
  <c r="G2210" i="1" a="1"/>
  <c r="G2210" i="1" s="1"/>
  <c r="G2216" i="1" a="1"/>
  <c r="G2216" i="1" s="1"/>
  <c r="L2209" i="1" a="1"/>
  <c r="L2209" i="1" s="1"/>
  <c r="I2212" i="1" a="1"/>
  <c r="I2212" i="1" s="1"/>
  <c r="H2211" i="1" a="1"/>
  <c r="H2211" i="1" s="1"/>
  <c r="G2211" i="1" a="1"/>
  <c r="G2211" i="1" s="1"/>
  <c r="K2214" i="1" a="1"/>
  <c r="K2214" i="1" s="1"/>
  <c r="K2215" i="1" s="1" a="1"/>
  <c r="K2215" i="1" s="1"/>
  <c r="F2214" i="1" a="1"/>
  <c r="F2214" i="1" s="1"/>
  <c r="F2215" i="1" s="1" a="1"/>
  <c r="F2215" i="1" s="1"/>
  <c r="F2217" i="1" a="1"/>
  <c r="F2217" i="1" s="1"/>
  <c r="F2218" i="1" s="1" a="1"/>
  <c r="F2218" i="1" s="1"/>
  <c r="J2217" i="1" a="1"/>
  <c r="J2217" i="1" s="1"/>
  <c r="J2218" i="1" s="1" a="1"/>
  <c r="J2218" i="1" s="1"/>
  <c r="J2216" i="1" a="1"/>
  <c r="J2216" i="1" s="1"/>
  <c r="L2212" i="1" a="1"/>
  <c r="L2212" i="1" s="1"/>
  <c r="I2210" i="1" a="1"/>
  <c r="I2210" i="1" s="1"/>
  <c r="L2217" i="1" a="1"/>
  <c r="L2217" i="1" s="1"/>
  <c r="L2218" i="1" s="1" a="1"/>
  <c r="L2218" i="1" s="1"/>
  <c r="H2214" i="1" a="1"/>
  <c r="H2214" i="1" s="1"/>
  <c r="H2215" i="1" s="1" a="1"/>
  <c r="H2215" i="1" s="1"/>
  <c r="K2212" i="1" a="1"/>
  <c r="K2212" i="1" s="1"/>
  <c r="G2214" i="1" a="1"/>
  <c r="G2214" i="1" s="1"/>
  <c r="G2215" i="1" s="1" a="1"/>
  <c r="G2215" i="1" s="1"/>
  <c r="K2209" i="1" a="1"/>
  <c r="K2209" i="1" s="1"/>
  <c r="J2211" i="1" a="1"/>
  <c r="J2211" i="1" s="1"/>
  <c r="K2211" i="1" a="1"/>
  <c r="K2211" i="1" s="1"/>
  <c r="I2217" i="1" a="1"/>
  <c r="I2217" i="1" s="1"/>
  <c r="I2218" i="1" s="1" a="1"/>
  <c r="I2218" i="1" s="1"/>
  <c r="H2212" i="1" a="1"/>
  <c r="H2212" i="1" s="1"/>
  <c r="G2219" i="1" a="1"/>
  <c r="G2219" i="1" s="1"/>
  <c r="G2220" i="1" s="1" a="1"/>
  <c r="G2220" i="1" s="1"/>
  <c r="H2217" i="1" a="1"/>
  <c r="H2217" i="1" s="1"/>
  <c r="H2218" i="1" s="1" a="1"/>
  <c r="H2218" i="1" s="1"/>
  <c r="I2216" i="1" a="1"/>
  <c r="I2216" i="1" s="1"/>
  <c r="G2217" i="1" a="1"/>
  <c r="G2217" i="1" s="1"/>
  <c r="G2218" i="1" s="1" a="1"/>
  <c r="G2218" i="1" s="1"/>
  <c r="I2214" i="1" a="1"/>
  <c r="I2214" i="1" s="1"/>
  <c r="I2215" i="1" s="1" a="1"/>
  <c r="I2215" i="1" s="1"/>
  <c r="F2216" i="1" a="1"/>
  <c r="F2216" i="1" s="1"/>
  <c r="G2212" i="1" a="1"/>
  <c r="G2212" i="1" s="1"/>
  <c r="F2211" i="1" a="1"/>
  <c r="F2211" i="1" s="1"/>
  <c r="L2208" i="1" a="1"/>
  <c r="L2208" i="1" s="1"/>
  <c r="H2208" i="1" a="1"/>
  <c r="H2208" i="1" s="1"/>
  <c r="L2206" i="1" a="1"/>
  <c r="L2206" i="1" s="1"/>
  <c r="K2208" i="1" a="1"/>
  <c r="K2208" i="1" s="1"/>
  <c r="H2207" i="1" a="1"/>
  <c r="H2207" i="1" s="1"/>
  <c r="K2203" i="1" a="1"/>
  <c r="K2203" i="1" s="1"/>
  <c r="J2208" i="1" a="1"/>
  <c r="J2208" i="1" s="1"/>
  <c r="J2201" i="1" a="1"/>
  <c r="J2201" i="1" s="1"/>
  <c r="J2207" i="1" a="1"/>
  <c r="J2207" i="1" s="1"/>
  <c r="H2202" i="1" a="1"/>
  <c r="H2202" i="1" s="1"/>
  <c r="F2206" i="1" a="1"/>
  <c r="F2206" i="1" s="1"/>
  <c r="I2208" i="1" a="1"/>
  <c r="I2208" i="1" s="1"/>
  <c r="G2204" i="1" a="1"/>
  <c r="G2204" i="1" s="1"/>
  <c r="L2202" i="1" a="1"/>
  <c r="L2202" i="1" s="1"/>
  <c r="I2202" i="1" a="1"/>
  <c r="I2202" i="1" s="1"/>
  <c r="L2207" i="1" a="1"/>
  <c r="L2207" i="1" s="1"/>
  <c r="F2203" i="1" a="1"/>
  <c r="F2203" i="1" s="1"/>
  <c r="J2200" i="1" a="1"/>
  <c r="J2200" i="1" s="1"/>
  <c r="G2208" i="1" a="1"/>
  <c r="G2208" i="1" s="1"/>
  <c r="H2204" i="1" a="1"/>
  <c r="H2204" i="1" s="1"/>
  <c r="G2203" i="1" a="1"/>
  <c r="G2203" i="1" s="1"/>
  <c r="I2207" i="1" a="1"/>
  <c r="I2207" i="1" s="1"/>
  <c r="F2207" i="1" a="1"/>
  <c r="F2207" i="1" s="1"/>
  <c r="L2201" i="1" a="1"/>
  <c r="L2201" i="1" s="1"/>
  <c r="K2206" i="1" a="1"/>
  <c r="K2206" i="1" s="1"/>
  <c r="F2204" i="1" a="1"/>
  <c r="F2204" i="1" s="1"/>
  <c r="G2207" i="1" a="1"/>
  <c r="G2207" i="1" s="1"/>
  <c r="L2200" i="1" a="1"/>
  <c r="L2200" i="1" s="1"/>
  <c r="H2203" i="1" a="1"/>
  <c r="H2203" i="1" s="1"/>
  <c r="I2206" i="1" a="1"/>
  <c r="I2206" i="1" s="1"/>
  <c r="L2205" i="1" a="1"/>
  <c r="L2205" i="1" s="1"/>
  <c r="K2205" i="1" a="1"/>
  <c r="K2205" i="1" s="1"/>
  <c r="K2202" i="1" a="1"/>
  <c r="K2202" i="1" s="1"/>
  <c r="L2204" i="1" a="1"/>
  <c r="L2204" i="1" s="1"/>
  <c r="G2206" i="1" a="1"/>
  <c r="G2206" i="1" s="1"/>
  <c r="K2201" i="1" a="1"/>
  <c r="K2201" i="1" s="1"/>
  <c r="H2205" i="1" a="1"/>
  <c r="H2205" i="1" s="1"/>
  <c r="G2205" i="1" a="1"/>
  <c r="G2205" i="1" s="1"/>
  <c r="J2203" i="1" a="1"/>
  <c r="J2203" i="1" s="1"/>
  <c r="I2203" i="1" a="1"/>
  <c r="I2203" i="1" s="1"/>
  <c r="G2201" i="1" a="1"/>
  <c r="G2201" i="1" s="1"/>
  <c r="F2201" i="1" a="1"/>
  <c r="F2201" i="1" s="1"/>
  <c r="K2207" i="1" a="1"/>
  <c r="K2207" i="1" s="1"/>
  <c r="J2202" i="1" a="1"/>
  <c r="J2202" i="1" s="1"/>
  <c r="J2209" i="1" a="1"/>
  <c r="J2209" i="1" s="1"/>
  <c r="F2208" i="1" a="1"/>
  <c r="F2208" i="1" s="1"/>
  <c r="H2206" i="1" a="1"/>
  <c r="H2206" i="1" s="1"/>
  <c r="L2203" i="1" a="1"/>
  <c r="L2203" i="1" s="1"/>
  <c r="I2205" i="1" a="1"/>
  <c r="I2205" i="1" s="1"/>
  <c r="I2201" i="1" a="1"/>
  <c r="I2201" i="1" s="1"/>
  <c r="G2202" i="1" a="1"/>
  <c r="G2202" i="1" s="1"/>
  <c r="F2205" i="1" a="1"/>
  <c r="F2205" i="1" s="1"/>
  <c r="J2206" i="1" a="1"/>
  <c r="J2206" i="1" s="1"/>
  <c r="I2209" i="1" a="1"/>
  <c r="I2209" i="1" s="1"/>
  <c r="J2204" i="1" a="1"/>
  <c r="J2204" i="1" s="1"/>
  <c r="K2204" i="1" a="1"/>
  <c r="K2204" i="1" s="1"/>
  <c r="H2201" i="1" a="1"/>
  <c r="H2201" i="1" s="1"/>
  <c r="H2209" i="1" a="1"/>
  <c r="H2209" i="1" s="1"/>
  <c r="G2209" i="1" a="1"/>
  <c r="G2209" i="1" s="1"/>
  <c r="I2204" i="1" a="1"/>
  <c r="I2204" i="1" s="1"/>
  <c r="F2202" i="1" a="1"/>
  <c r="F2202" i="1" s="1"/>
  <c r="K2200" i="1" a="1"/>
  <c r="K2200" i="1" s="1"/>
  <c r="J2205" i="1" a="1"/>
  <c r="J2205" i="1" s="1"/>
  <c r="F2209" i="1" a="1"/>
  <c r="F2209" i="1" s="1"/>
  <c r="H2197" i="1" a="1"/>
  <c r="H2197" i="1" s="1"/>
  <c r="I2195" i="1" a="1"/>
  <c r="I2195" i="1" s="1"/>
  <c r="F2197" i="1" a="1"/>
  <c r="F2197" i="1" s="1"/>
  <c r="L2196" i="1" a="1"/>
  <c r="L2196" i="1" s="1"/>
  <c r="K2196" i="1" a="1"/>
  <c r="K2196" i="1" s="1"/>
  <c r="L2191" i="1" a="1"/>
  <c r="L2191" i="1" s="1"/>
  <c r="J2196" i="1" a="1"/>
  <c r="J2196" i="1" s="1"/>
  <c r="J2192" i="1" a="1"/>
  <c r="J2192" i="1" s="1"/>
  <c r="I2196" i="1" a="1"/>
  <c r="I2196" i="1" s="1"/>
  <c r="H2196" i="1" a="1"/>
  <c r="H2196" i="1" s="1"/>
  <c r="J2194" i="1" a="1"/>
  <c r="J2194" i="1" s="1"/>
  <c r="J2193" i="1" a="1"/>
  <c r="J2193" i="1" s="1"/>
  <c r="L2192" i="1" a="1"/>
  <c r="L2192" i="1" s="1"/>
  <c r="H2192" i="1" a="1"/>
  <c r="H2192" i="1" s="1"/>
  <c r="J2195" i="1" a="1"/>
  <c r="J2195" i="1" s="1"/>
  <c r="H2194" i="1" a="1"/>
  <c r="H2194" i="1" s="1"/>
  <c r="K2193" i="1" a="1"/>
  <c r="K2193" i="1" s="1"/>
  <c r="L2193" i="1" a="1"/>
  <c r="L2193" i="1" s="1"/>
  <c r="I2192" i="1" a="1"/>
  <c r="I2192" i="1" s="1"/>
  <c r="F2192" i="1" a="1"/>
  <c r="F2192" i="1" s="1"/>
  <c r="K2199" i="1" a="1"/>
  <c r="K2199" i="1" s="1"/>
  <c r="I2198" i="1" a="1"/>
  <c r="I2198" i="1" s="1"/>
  <c r="G2197" i="1" a="1"/>
  <c r="G2197" i="1" s="1"/>
  <c r="I2200" i="1" a="1"/>
  <c r="I2200" i="1" s="1"/>
  <c r="K2195" i="1" a="1"/>
  <c r="K2195" i="1" s="1"/>
  <c r="K2192" i="1" a="1"/>
  <c r="K2192" i="1" s="1"/>
  <c r="G2196" i="1" a="1"/>
  <c r="G2196" i="1" s="1"/>
  <c r="H2200" i="1" a="1"/>
  <c r="H2200" i="1" s="1"/>
  <c r="F2200" i="1" a="1"/>
  <c r="F2200" i="1" s="1"/>
  <c r="I2197" i="1" a="1"/>
  <c r="I2197" i="1" s="1"/>
  <c r="F2198" i="1" a="1"/>
  <c r="F2198" i="1" s="1"/>
  <c r="G2194" i="1" a="1"/>
  <c r="G2194" i="1" s="1"/>
  <c r="G2200" i="1" a="1"/>
  <c r="G2200" i="1" s="1"/>
  <c r="J2199" i="1" a="1"/>
  <c r="J2199" i="1" s="1"/>
  <c r="G2199" i="1" a="1"/>
  <c r="G2199" i="1" s="1"/>
  <c r="G2193" i="1" a="1"/>
  <c r="G2193" i="1" s="1"/>
  <c r="H2199" i="1" a="1"/>
  <c r="H2199" i="1" s="1"/>
  <c r="K2198" i="1" a="1"/>
  <c r="K2198" i="1" s="1"/>
  <c r="K2197" i="1" a="1"/>
  <c r="K2197" i="1" s="1"/>
  <c r="K2194" i="1" a="1"/>
  <c r="K2194" i="1" s="1"/>
  <c r="J2197" i="1" a="1"/>
  <c r="J2197" i="1" s="1"/>
  <c r="F2196" i="1" a="1"/>
  <c r="F2196" i="1" s="1"/>
  <c r="F2195" i="1" a="1"/>
  <c r="F2195" i="1" s="1"/>
  <c r="L2194" i="1" a="1"/>
  <c r="L2194" i="1" s="1"/>
  <c r="I2193" i="1" a="1"/>
  <c r="I2193" i="1" s="1"/>
  <c r="F2193" i="1" a="1"/>
  <c r="F2193" i="1" s="1"/>
  <c r="K2191" i="1" a="1"/>
  <c r="K2191" i="1" s="1"/>
  <c r="G2195" i="1" a="1"/>
  <c r="G2195" i="1" s="1"/>
  <c r="I2194" i="1" a="1"/>
  <c r="I2194" i="1" s="1"/>
  <c r="G2192" i="1" a="1"/>
  <c r="G2192" i="1" s="1"/>
  <c r="H2195" i="1" a="1"/>
  <c r="H2195" i="1" s="1"/>
  <c r="L2199" i="1" a="1"/>
  <c r="L2199" i="1" s="1"/>
  <c r="I2199" i="1" a="1"/>
  <c r="I2199" i="1" s="1"/>
  <c r="L2198" i="1" a="1"/>
  <c r="L2198" i="1" s="1"/>
  <c r="H2193" i="1" a="1"/>
  <c r="H2193" i="1" s="1"/>
  <c r="H2198" i="1" a="1"/>
  <c r="H2198" i="1" s="1"/>
  <c r="L2197" i="1" a="1"/>
  <c r="L2197" i="1" s="1"/>
  <c r="F2199" i="1" a="1"/>
  <c r="F2199" i="1" s="1"/>
  <c r="L2195" i="1" a="1"/>
  <c r="L2195" i="1" s="1"/>
  <c r="F2194" i="1" a="1"/>
  <c r="F2194" i="1" s="1"/>
  <c r="J2198" i="1" a="1"/>
  <c r="J2198" i="1" s="1"/>
  <c r="G2198" i="1" a="1"/>
  <c r="G2198" i="1" s="1"/>
  <c r="F2183" i="1" a="1"/>
  <c r="F2183" i="1" s="1"/>
  <c r="J2187" i="1" a="1"/>
  <c r="J2187" i="1" s="1"/>
  <c r="F2185" i="1" a="1"/>
  <c r="F2185" i="1" s="1"/>
  <c r="I2188" i="1" a="1"/>
  <c r="I2188" i="1" s="1"/>
  <c r="I2187" i="1" a="1"/>
  <c r="I2187" i="1" s="1"/>
  <c r="L2181" i="1" a="1"/>
  <c r="L2181" i="1" s="1"/>
  <c r="I2190" i="1" a="1"/>
  <c r="I2190" i="1" s="1"/>
  <c r="F2190" i="1" a="1"/>
  <c r="F2190" i="1" s="1"/>
  <c r="L2185" i="1" a="1"/>
  <c r="L2185" i="1" s="1"/>
  <c r="K2184" i="1" a="1"/>
  <c r="K2184" i="1" s="1"/>
  <c r="J2183" i="1" a="1"/>
  <c r="J2183" i="1" s="1"/>
  <c r="L2183" i="1" a="1"/>
  <c r="L2183" i="1" s="1"/>
  <c r="L2184" i="1" a="1"/>
  <c r="L2184" i="1" s="1"/>
  <c r="K2182" i="1" a="1"/>
  <c r="K2182" i="1" s="1"/>
  <c r="J2182" i="1" a="1"/>
  <c r="J2182" i="1" s="1"/>
  <c r="J2188" i="1" a="1"/>
  <c r="J2188" i="1" s="1"/>
  <c r="K2187" i="1" a="1"/>
  <c r="K2187" i="1" s="1"/>
  <c r="F2188" i="1" a="1"/>
  <c r="F2188" i="1" s="1"/>
  <c r="H2187" i="1" a="1"/>
  <c r="H2187" i="1" s="1"/>
  <c r="G2187" i="1" a="1"/>
  <c r="G2187" i="1" s="1"/>
  <c r="G2186" i="1" a="1"/>
  <c r="G2186" i="1" s="1"/>
  <c r="I2185" i="1" a="1"/>
  <c r="I2185" i="1" s="1"/>
  <c r="G2183" i="1" a="1"/>
  <c r="G2183" i="1" s="1"/>
  <c r="H2184" i="1" a="1"/>
  <c r="H2184" i="1" s="1"/>
  <c r="L2186" i="1" a="1"/>
  <c r="L2186" i="1" s="1"/>
  <c r="L2187" i="1" a="1"/>
  <c r="L2187" i="1" s="1"/>
  <c r="H2191" i="1" a="1"/>
  <c r="H2191" i="1" s="1"/>
  <c r="H2188" i="1" a="1"/>
  <c r="H2188" i="1" s="1"/>
  <c r="K2186" i="1" a="1"/>
  <c r="K2186" i="1" s="1"/>
  <c r="I2182" i="1" a="1"/>
  <c r="I2182" i="1" s="1"/>
  <c r="F2186" i="1" a="1"/>
  <c r="F2186" i="1" s="1"/>
  <c r="G2185" i="1" a="1"/>
  <c r="G2185" i="1" s="1"/>
  <c r="L2182" i="1" a="1"/>
  <c r="L2182" i="1" s="1"/>
  <c r="F2184" i="1" a="1"/>
  <c r="F2184" i="1" s="1"/>
  <c r="I2183" i="1" a="1"/>
  <c r="I2183" i="1" s="1"/>
  <c r="J2185" i="1" a="1"/>
  <c r="J2185" i="1" s="1"/>
  <c r="I2184" i="1" a="1"/>
  <c r="I2184" i="1" s="1"/>
  <c r="G2182" i="1" a="1"/>
  <c r="G2182" i="1" s="1"/>
  <c r="G2191" i="1" a="1"/>
  <c r="G2191" i="1" s="1"/>
  <c r="K2183" i="1" a="1"/>
  <c r="K2183" i="1" s="1"/>
  <c r="H2190" i="1" a="1"/>
  <c r="H2190" i="1" s="1"/>
  <c r="G2190" i="1" a="1"/>
  <c r="G2190" i="1" s="1"/>
  <c r="L2188" i="1" a="1"/>
  <c r="L2188" i="1" s="1"/>
  <c r="K2188" i="1" a="1"/>
  <c r="K2188" i="1" s="1"/>
  <c r="J2186" i="1" a="1"/>
  <c r="J2186" i="1" s="1"/>
  <c r="G2188" i="1" a="1"/>
  <c r="G2188" i="1" s="1"/>
  <c r="K2185" i="1" a="1"/>
  <c r="K2185" i="1" s="1"/>
  <c r="F2182" i="1" a="1"/>
  <c r="F2182" i="1" s="1"/>
  <c r="J2184" i="1" a="1"/>
  <c r="J2184" i="1" s="1"/>
  <c r="J2191" i="1" a="1"/>
  <c r="J2191" i="1" s="1"/>
  <c r="I2191" i="1" a="1"/>
  <c r="I2191" i="1" s="1"/>
  <c r="F2191" i="1" a="1"/>
  <c r="F2191" i="1" s="1"/>
  <c r="L2190" i="1" a="1"/>
  <c r="L2190" i="1" s="1"/>
  <c r="K2190" i="1" a="1"/>
  <c r="K2190" i="1" s="1"/>
  <c r="F2187" i="1" a="1"/>
  <c r="F2187" i="1" s="1"/>
  <c r="I2186" i="1" a="1"/>
  <c r="I2186" i="1" s="1"/>
  <c r="H2182" i="1" a="1"/>
  <c r="H2182" i="1" s="1"/>
  <c r="H2183" i="1" a="1"/>
  <c r="H2183" i="1" s="1"/>
  <c r="J2190" i="1" a="1"/>
  <c r="J2190" i="1" s="1"/>
  <c r="H2185" i="1" a="1"/>
  <c r="H2185" i="1" s="1"/>
  <c r="G2184" i="1" a="1"/>
  <c r="G2184" i="1" s="1"/>
  <c r="H2186" i="1" a="1"/>
  <c r="H2186" i="1" s="1"/>
  <c r="H2175" i="1" a="1"/>
  <c r="H2175" i="1" s="1"/>
  <c r="I2177" i="1" a="1"/>
  <c r="I2177" i="1" s="1"/>
  <c r="K2174" i="1" a="1"/>
  <c r="K2174" i="1" s="1"/>
  <c r="G2177" i="1" a="1"/>
  <c r="G2177" i="1" s="1"/>
  <c r="K2176" i="1" a="1"/>
  <c r="K2176" i="1" s="1"/>
  <c r="H2176" i="1" a="1"/>
  <c r="H2176" i="1" s="1"/>
  <c r="G2176" i="1" a="1"/>
  <c r="G2176" i="1" s="1"/>
  <c r="F2175" i="1" a="1"/>
  <c r="F2175" i="1" s="1"/>
  <c r="G2173" i="1" a="1"/>
  <c r="G2173" i="1" s="1"/>
  <c r="F2173" i="1" a="1"/>
  <c r="F2173" i="1" s="1"/>
  <c r="H2174" i="1" a="1"/>
  <c r="H2174" i="1" s="1"/>
  <c r="I2173" i="1" a="1"/>
  <c r="I2173" i="1" s="1"/>
  <c r="L2172" i="1" a="1"/>
  <c r="L2172" i="1" s="1"/>
  <c r="H2173" i="1" a="1"/>
  <c r="H2173" i="1" s="1"/>
  <c r="L2173" i="1" a="1"/>
  <c r="L2173" i="1" s="1"/>
  <c r="K2175" i="1" a="1"/>
  <c r="K2175" i="1" s="1"/>
  <c r="H2178" i="1" a="1"/>
  <c r="H2178" i="1" s="1"/>
  <c r="G2175" i="1" a="1"/>
  <c r="G2175" i="1" s="1"/>
  <c r="K2177" i="1" a="1"/>
  <c r="K2177" i="1" s="1"/>
  <c r="F2177" i="1" a="1"/>
  <c r="F2177" i="1" s="1"/>
  <c r="J2176" i="1" a="1"/>
  <c r="J2176" i="1" s="1"/>
  <c r="J2174" i="1" a="1"/>
  <c r="J2174" i="1" s="1"/>
  <c r="F2176" i="1" a="1"/>
  <c r="F2176" i="1" s="1"/>
  <c r="J2175" i="1" a="1"/>
  <c r="J2175" i="1" s="1"/>
  <c r="F2174" i="1" a="1"/>
  <c r="F2174" i="1" s="1"/>
  <c r="F2180" i="1" a="1"/>
  <c r="F2180" i="1" s="1"/>
  <c r="F2181" i="1" a="1"/>
  <c r="F2181" i="1" s="1"/>
  <c r="J2180" i="1" a="1"/>
  <c r="J2180" i="1" s="1"/>
  <c r="L2179" i="1" a="1"/>
  <c r="L2179" i="1" s="1"/>
  <c r="K2181" i="1" a="1"/>
  <c r="K2181" i="1" s="1"/>
  <c r="J2181" i="1" a="1"/>
  <c r="J2181" i="1" s="1"/>
  <c r="L2176" i="1" a="1"/>
  <c r="L2176" i="1" s="1"/>
  <c r="F2179" i="1" a="1"/>
  <c r="F2179" i="1" s="1"/>
  <c r="I2181" i="1" a="1"/>
  <c r="I2181" i="1" s="1"/>
  <c r="L2175" i="1" a="1"/>
  <c r="L2175" i="1" s="1"/>
  <c r="J2173" i="1" a="1"/>
  <c r="J2173" i="1" s="1"/>
  <c r="H2181" i="1" a="1"/>
  <c r="H2181" i="1" s="1"/>
  <c r="G2181" i="1" a="1"/>
  <c r="G2181" i="1" s="1"/>
  <c r="L2180" i="1" a="1"/>
  <c r="L2180" i="1" s="1"/>
  <c r="K2180" i="1" a="1"/>
  <c r="K2180" i="1" s="1"/>
  <c r="I2179" i="1" a="1"/>
  <c r="I2179" i="1" s="1"/>
  <c r="J2178" i="1" a="1"/>
  <c r="J2178" i="1" s="1"/>
  <c r="L2174" i="1" a="1"/>
  <c r="L2174" i="1" s="1"/>
  <c r="H2179" i="1" a="1"/>
  <c r="H2179" i="1" s="1"/>
  <c r="G2174" i="1" a="1"/>
  <c r="G2174" i="1" s="1"/>
  <c r="K2173" i="1" a="1"/>
  <c r="K2173" i="1" s="1"/>
  <c r="K2172" i="1" a="1"/>
  <c r="K2172" i="1" s="1"/>
  <c r="I2180" i="1" a="1"/>
  <c r="I2180" i="1" s="1"/>
  <c r="H2180" i="1" a="1"/>
  <c r="H2180" i="1" s="1"/>
  <c r="G2178" i="1" a="1"/>
  <c r="G2178" i="1" s="1"/>
  <c r="I2174" i="1" a="1"/>
  <c r="I2174" i="1" s="1"/>
  <c r="G2180" i="1" a="1"/>
  <c r="G2180" i="1" s="1"/>
  <c r="K2179" i="1" a="1"/>
  <c r="K2179" i="1" s="1"/>
  <c r="H2177" i="1" a="1"/>
  <c r="H2177" i="1" s="1"/>
  <c r="I2176" i="1" a="1"/>
  <c r="I2176" i="1" s="1"/>
  <c r="J2179" i="1" a="1"/>
  <c r="J2179" i="1" s="1"/>
  <c r="G2179" i="1" a="1"/>
  <c r="G2179" i="1" s="1"/>
  <c r="I2175" i="1" a="1"/>
  <c r="I2175" i="1" s="1"/>
  <c r="J2177" i="1" a="1"/>
  <c r="J2177" i="1" s="1"/>
  <c r="L2178" i="1" a="1"/>
  <c r="L2178" i="1" s="1"/>
  <c r="K2178" i="1" a="1"/>
  <c r="K2178" i="1" s="1"/>
  <c r="I2178" i="1" a="1"/>
  <c r="I2178" i="1" s="1"/>
  <c r="F2178" i="1" a="1"/>
  <c r="F2178" i="1" s="1"/>
  <c r="L2177" i="1" a="1"/>
  <c r="L2177" i="1" s="1"/>
  <c r="K2166" i="1" a="1"/>
  <c r="K2166" i="1" s="1"/>
  <c r="H2166" i="1" a="1"/>
  <c r="H2166" i="1" s="1"/>
  <c r="J2172" i="1" a="1"/>
  <c r="J2172" i="1" s="1"/>
  <c r="I2172" i="1" a="1"/>
  <c r="I2172" i="1" s="1"/>
  <c r="H2170" i="1" a="1"/>
  <c r="H2170" i="1" s="1"/>
  <c r="J2171" i="1" a="1"/>
  <c r="J2171" i="1" s="1"/>
  <c r="G2171" i="1" a="1"/>
  <c r="G2171" i="1" s="1"/>
  <c r="I2169" i="1" a="1"/>
  <c r="I2169" i="1" s="1"/>
  <c r="L2170" i="1" a="1"/>
  <c r="L2170" i="1" s="1"/>
  <c r="H2169" i="1" a="1"/>
  <c r="H2169" i="1" s="1"/>
  <c r="H2172" i="1" a="1"/>
  <c r="H2172" i="1" s="1"/>
  <c r="I2171" i="1" a="1"/>
  <c r="I2171" i="1" s="1"/>
  <c r="G2168" i="1" a="1"/>
  <c r="G2168" i="1" s="1"/>
  <c r="L2163" i="1" a="1"/>
  <c r="L2163" i="1" s="1"/>
  <c r="F2169" i="1" a="1"/>
  <c r="F2169" i="1" s="1"/>
  <c r="H2164" i="1" a="1"/>
  <c r="H2164" i="1" s="1"/>
  <c r="G2172" i="1" a="1"/>
  <c r="G2172" i="1" s="1"/>
  <c r="F2172" i="1" a="1"/>
  <c r="F2172" i="1" s="1"/>
  <c r="K2170" i="1" a="1"/>
  <c r="K2170" i="1" s="1"/>
  <c r="H2168" i="1" a="1"/>
  <c r="H2168" i="1" s="1"/>
  <c r="F2168" i="1" a="1"/>
  <c r="F2168" i="1" s="1"/>
  <c r="L2171" i="1" a="1"/>
  <c r="L2171" i="1" s="1"/>
  <c r="G2164" i="1" a="1"/>
  <c r="G2164" i="1" s="1"/>
  <c r="K2171" i="1" a="1"/>
  <c r="K2171" i="1" s="1"/>
  <c r="F2170" i="1" a="1"/>
  <c r="F2170" i="1" s="1"/>
  <c r="F2171" i="1" a="1"/>
  <c r="F2171" i="1" s="1"/>
  <c r="L2169" i="1" a="1"/>
  <c r="L2169" i="1" s="1"/>
  <c r="G2169" i="1" a="1"/>
  <c r="G2169" i="1" s="1"/>
  <c r="K2167" i="1" a="1"/>
  <c r="K2167" i="1" s="1"/>
  <c r="G2166" i="1" a="1"/>
  <c r="G2166" i="1" s="1"/>
  <c r="F2166" i="1" a="1"/>
  <c r="F2166" i="1" s="1"/>
  <c r="L2168" i="1" a="1"/>
  <c r="L2168" i="1" s="1"/>
  <c r="J2163" i="1" a="1"/>
  <c r="J2163" i="1" s="1"/>
  <c r="H2171" i="1" a="1"/>
  <c r="H2171" i="1" s="1"/>
  <c r="J2170" i="1" a="1"/>
  <c r="J2170" i="1" s="1"/>
  <c r="I2167" i="1" a="1"/>
  <c r="I2167" i="1" s="1"/>
  <c r="H2163" i="1" a="1"/>
  <c r="H2163" i="1" s="1"/>
  <c r="I2170" i="1" a="1"/>
  <c r="I2170" i="1" s="1"/>
  <c r="G2167" i="1" a="1"/>
  <c r="G2167" i="1" s="1"/>
  <c r="F2167" i="1" a="1"/>
  <c r="F2167" i="1" s="1"/>
  <c r="J2167" i="1" a="1"/>
  <c r="J2167" i="1" s="1"/>
  <c r="K2164" i="1" a="1"/>
  <c r="K2164" i="1" s="1"/>
  <c r="H2167" i="1" a="1"/>
  <c r="H2167" i="1" s="1"/>
  <c r="J2166" i="1" a="1"/>
  <c r="J2166" i="1" s="1"/>
  <c r="I2164" i="1" a="1"/>
  <c r="I2164" i="1" s="1"/>
  <c r="I2166" i="1" a="1"/>
  <c r="I2166" i="1" s="1"/>
  <c r="G2163" i="1" a="1"/>
  <c r="G2163" i="1" s="1"/>
  <c r="L2164" i="1" a="1"/>
  <c r="L2164" i="1" s="1"/>
  <c r="K2169" i="1" a="1"/>
  <c r="K2169" i="1" s="1"/>
  <c r="L2167" i="1" a="1"/>
  <c r="L2167" i="1" s="1"/>
  <c r="J2169" i="1" a="1"/>
  <c r="J2169" i="1" s="1"/>
  <c r="J2168" i="1" a="1"/>
  <c r="J2168" i="1" s="1"/>
  <c r="K2168" i="1" a="1"/>
  <c r="K2168" i="1" s="1"/>
  <c r="K2163" i="1" a="1"/>
  <c r="K2163" i="1" s="1"/>
  <c r="F2164" i="1" a="1"/>
  <c r="F2164" i="1" s="1"/>
  <c r="J2164" i="1" a="1"/>
  <c r="J2164" i="1" s="1"/>
  <c r="G2170" i="1" a="1"/>
  <c r="G2170" i="1" s="1"/>
  <c r="I2168" i="1" a="1"/>
  <c r="I2168" i="1" s="1"/>
  <c r="I2163" i="1" a="1"/>
  <c r="I2163" i="1" s="1"/>
  <c r="L2166" i="1" a="1"/>
  <c r="L2166" i="1" s="1"/>
  <c r="L2157" i="1" a="1"/>
  <c r="L2157" i="1" s="1"/>
  <c r="J2155" i="1" a="1"/>
  <c r="J2155" i="1" s="1"/>
  <c r="K2157" i="1" a="1"/>
  <c r="K2157" i="1" s="1"/>
  <c r="G2161" i="1" a="1"/>
  <c r="G2161" i="1" s="1"/>
  <c r="G2160" i="1" a="1"/>
  <c r="G2160" i="1" s="1"/>
  <c r="F2160" i="1" a="1"/>
  <c r="F2160" i="1" s="1"/>
  <c r="J2158" i="1" a="1"/>
  <c r="J2158" i="1" s="1"/>
  <c r="J2157" i="1" a="1"/>
  <c r="J2157" i="1" s="1"/>
  <c r="J2154" i="1" a="1"/>
  <c r="J2154" i="1" s="1"/>
  <c r="F2155" i="1" a="1"/>
  <c r="F2155" i="1" s="1"/>
  <c r="K2158" i="1" a="1"/>
  <c r="K2158" i="1" s="1"/>
  <c r="F2157" i="1" a="1"/>
  <c r="F2157" i="1" s="1"/>
  <c r="K2155" i="1" a="1"/>
  <c r="K2155" i="1" s="1"/>
  <c r="I2156" i="1" a="1"/>
  <c r="I2156" i="1" s="1"/>
  <c r="F2158" i="1" a="1"/>
  <c r="F2158" i="1" s="1"/>
  <c r="F2162" i="1" a="1"/>
  <c r="F2162" i="1" s="1"/>
  <c r="F2156" i="1" a="1"/>
  <c r="F2156" i="1" s="1"/>
  <c r="I2160" i="1" a="1"/>
  <c r="I2160" i="1" s="1"/>
  <c r="I2158" i="1" a="1"/>
  <c r="I2158" i="1" s="1"/>
  <c r="H2157" i="1" a="1"/>
  <c r="H2157" i="1" s="1"/>
  <c r="J2159" i="1" a="1"/>
  <c r="J2159" i="1" s="1"/>
  <c r="G2156" i="1" a="1"/>
  <c r="G2156" i="1" s="1"/>
  <c r="G2158" i="1" a="1"/>
  <c r="G2158" i="1" s="1"/>
  <c r="F2163" i="1" a="1"/>
  <c r="F2163" i="1" s="1"/>
  <c r="K2161" i="1" a="1"/>
  <c r="K2161" i="1" s="1"/>
  <c r="J2160" i="1" a="1"/>
  <c r="J2160" i="1" s="1"/>
  <c r="L2162" i="1" a="1"/>
  <c r="L2162" i="1" s="1"/>
  <c r="H2155" i="1" a="1"/>
  <c r="H2155" i="1" s="1"/>
  <c r="K2159" i="1" a="1"/>
  <c r="K2159" i="1" s="1"/>
  <c r="L2154" i="1" a="1"/>
  <c r="L2154" i="1" s="1"/>
  <c r="L2159" i="1" a="1"/>
  <c r="L2159" i="1" s="1"/>
  <c r="K2162" i="1" a="1"/>
  <c r="K2162" i="1" s="1"/>
  <c r="G2162" i="1" a="1"/>
  <c r="G2162" i="1" s="1"/>
  <c r="I2161" i="1" a="1"/>
  <c r="I2161" i="1" s="1"/>
  <c r="H2156" i="1" a="1"/>
  <c r="H2156" i="1" s="1"/>
  <c r="G2155" i="1" a="1"/>
  <c r="G2155" i="1" s="1"/>
  <c r="I2154" i="1" a="1"/>
  <c r="I2154" i="1" s="1"/>
  <c r="F2161" i="1" a="1"/>
  <c r="F2161" i="1" s="1"/>
  <c r="H2160" i="1" a="1"/>
  <c r="H2160" i="1" s="1"/>
  <c r="H2159" i="1" a="1"/>
  <c r="H2159" i="1" s="1"/>
  <c r="I2159" i="1" a="1"/>
  <c r="I2159" i="1" s="1"/>
  <c r="G2159" i="1" a="1"/>
  <c r="G2159" i="1" s="1"/>
  <c r="F2159" i="1" a="1"/>
  <c r="F2159" i="1" s="1"/>
  <c r="G2157" i="1" a="1"/>
  <c r="G2157" i="1" s="1"/>
  <c r="I2155" i="1" a="1"/>
  <c r="I2155" i="1" s="1"/>
  <c r="H2158" i="1" a="1"/>
  <c r="H2158" i="1" s="1"/>
  <c r="L2155" i="1" a="1"/>
  <c r="L2155" i="1" s="1"/>
  <c r="L2158" i="1" a="1"/>
  <c r="L2158" i="1" s="1"/>
  <c r="L2156" i="1" a="1"/>
  <c r="L2156" i="1" s="1"/>
  <c r="K2156" i="1" a="1"/>
  <c r="K2156" i="1" s="1"/>
  <c r="J2156" i="1" a="1"/>
  <c r="J2156" i="1" s="1"/>
  <c r="J2162" i="1" a="1"/>
  <c r="J2162" i="1" s="1"/>
  <c r="I2157" i="1" a="1"/>
  <c r="I2157" i="1" s="1"/>
  <c r="I2162" i="1" a="1"/>
  <c r="I2162" i="1" s="1"/>
  <c r="H2162" i="1" a="1"/>
  <c r="H2162" i="1" s="1"/>
  <c r="L2161" i="1" a="1"/>
  <c r="L2161" i="1" s="1"/>
  <c r="J2161" i="1" a="1"/>
  <c r="J2161" i="1" s="1"/>
  <c r="H2161" i="1" a="1"/>
  <c r="H2161" i="1" s="1"/>
  <c r="L2160" i="1" a="1"/>
  <c r="L2160" i="1" s="1"/>
  <c r="K2160" i="1" a="1"/>
  <c r="K2160" i="1" s="1"/>
  <c r="K2154" i="1" a="1"/>
  <c r="K2154" i="1" s="1"/>
  <c r="J2153" i="1" a="1"/>
  <c r="J2153" i="1" s="1"/>
  <c r="K2147" i="1" a="1"/>
  <c r="K2147" i="1" s="1"/>
  <c r="F2146" i="1" a="1"/>
  <c r="F2146" i="1" s="1"/>
  <c r="I2153" i="1" a="1"/>
  <c r="I2153" i="1" s="1"/>
  <c r="H2153" i="1" a="1"/>
  <c r="H2153" i="1" s="1"/>
  <c r="I2152" i="1" a="1"/>
  <c r="I2152" i="1" s="1"/>
  <c r="L2151" i="1" a="1"/>
  <c r="L2151" i="1" s="1"/>
  <c r="G2151" i="1" a="1"/>
  <c r="G2151" i="1" s="1"/>
  <c r="L2150" i="1" a="1"/>
  <c r="L2150" i="1" s="1"/>
  <c r="G2150" i="1" a="1"/>
  <c r="G2150" i="1" s="1"/>
  <c r="K2148" i="1" a="1"/>
  <c r="K2148" i="1" s="1"/>
  <c r="L2145" i="1" a="1"/>
  <c r="L2145" i="1" s="1"/>
  <c r="K2146" i="1" a="1"/>
  <c r="K2146" i="1" s="1"/>
  <c r="G2153" i="1" a="1"/>
  <c r="G2153" i="1" s="1"/>
  <c r="H2149" i="1" a="1"/>
  <c r="H2149" i="1" s="1"/>
  <c r="F2153" i="1" a="1"/>
  <c r="F2153" i="1" s="1"/>
  <c r="H2152" i="1" a="1"/>
  <c r="H2152" i="1" s="1"/>
  <c r="K2151" i="1" a="1"/>
  <c r="K2151" i="1" s="1"/>
  <c r="K2150" i="1" a="1"/>
  <c r="K2150" i="1" s="1"/>
  <c r="L2152" i="1" a="1"/>
  <c r="L2152" i="1" s="1"/>
  <c r="L2148" i="1" a="1"/>
  <c r="L2148" i="1" s="1"/>
  <c r="I2149" i="1" a="1"/>
  <c r="I2149" i="1" s="1"/>
  <c r="F2148" i="1" a="1"/>
  <c r="F2148" i="1" s="1"/>
  <c r="L2149" i="1" a="1"/>
  <c r="L2149" i="1" s="1"/>
  <c r="K2152" i="1" a="1"/>
  <c r="K2152" i="1" s="1"/>
  <c r="H2148" i="1" a="1"/>
  <c r="H2148" i="1" s="1"/>
  <c r="J2152" i="1" a="1"/>
  <c r="J2152" i="1" s="1"/>
  <c r="G2152" i="1" a="1"/>
  <c r="G2152" i="1" s="1"/>
  <c r="L2146" i="1" a="1"/>
  <c r="L2146" i="1" s="1"/>
  <c r="F2152" i="1" a="1"/>
  <c r="F2152" i="1" s="1"/>
  <c r="J2151" i="1" a="1"/>
  <c r="J2151" i="1" s="1"/>
  <c r="I2151" i="1" a="1"/>
  <c r="I2151" i="1" s="1"/>
  <c r="I2148" i="1" a="1"/>
  <c r="I2148" i="1" s="1"/>
  <c r="F2150" i="1" a="1"/>
  <c r="F2150" i="1" s="1"/>
  <c r="H2151" i="1" a="1"/>
  <c r="H2151" i="1" s="1"/>
  <c r="K2149" i="1" a="1"/>
  <c r="K2149" i="1" s="1"/>
  <c r="J2150" i="1" a="1"/>
  <c r="J2150" i="1" s="1"/>
  <c r="G2149" i="1" a="1"/>
  <c r="G2149" i="1" s="1"/>
  <c r="I2147" i="1" a="1"/>
  <c r="I2147" i="1" s="1"/>
  <c r="H2147" i="1" a="1"/>
  <c r="H2147" i="1" s="1"/>
  <c r="F2151" i="1" a="1"/>
  <c r="F2151" i="1" s="1"/>
  <c r="H2150" i="1" a="1"/>
  <c r="H2150" i="1" s="1"/>
  <c r="J2149" i="1" a="1"/>
  <c r="J2149" i="1" s="1"/>
  <c r="G2148" i="1" a="1"/>
  <c r="G2148" i="1" s="1"/>
  <c r="F2147" i="1" a="1"/>
  <c r="F2147" i="1" s="1"/>
  <c r="G2146" i="1" a="1"/>
  <c r="G2146" i="1" s="1"/>
  <c r="I2146" i="1" a="1"/>
  <c r="I2146" i="1" s="1"/>
  <c r="L2147" i="1" a="1"/>
  <c r="L2147" i="1" s="1"/>
  <c r="I2150" i="1" a="1"/>
  <c r="I2150" i="1" s="1"/>
  <c r="F2149" i="1" a="1"/>
  <c r="F2149" i="1" s="1"/>
  <c r="J2148" i="1" a="1"/>
  <c r="J2148" i="1" s="1"/>
  <c r="J2147" i="1" a="1"/>
  <c r="J2147" i="1" s="1"/>
  <c r="J2146" i="1" a="1"/>
  <c r="J2146" i="1" s="1"/>
  <c r="K2145" i="1" a="1"/>
  <c r="K2145" i="1" s="1"/>
  <c r="G2147" i="1" a="1"/>
  <c r="G2147" i="1" s="1"/>
  <c r="H2154" i="1" a="1"/>
  <c r="H2154" i="1" s="1"/>
  <c r="G2154" i="1" a="1"/>
  <c r="G2154" i="1" s="1"/>
  <c r="F2154" i="1" a="1"/>
  <c r="F2154" i="1" s="1"/>
  <c r="L2153" i="1" a="1"/>
  <c r="L2153" i="1" s="1"/>
  <c r="H2146" i="1" a="1"/>
  <c r="H2146" i="1" s="1"/>
  <c r="K2153" i="1" a="1"/>
  <c r="K2153" i="1" s="1"/>
  <c r="F2144" i="1" a="1"/>
  <c r="F2144" i="1" s="1"/>
  <c r="J2138" i="1" a="1"/>
  <c r="J2138" i="1" s="1"/>
  <c r="H2138" i="1" a="1"/>
  <c r="H2138" i="1" s="1"/>
  <c r="H2143" i="1" a="1"/>
  <c r="H2143" i="1" s="1"/>
  <c r="I2141" i="1" a="1"/>
  <c r="I2141" i="1" s="1"/>
  <c r="I2140" i="1" a="1"/>
  <c r="I2140" i="1" s="1"/>
  <c r="G2139" i="1" a="1"/>
  <c r="G2139" i="1" s="1"/>
  <c r="G2138" i="1" a="1"/>
  <c r="G2138" i="1" s="1"/>
  <c r="G2141" i="1" a="1"/>
  <c r="G2141" i="1" s="1"/>
  <c r="H2140" i="1" a="1"/>
  <c r="H2140" i="1" s="1"/>
  <c r="I2137" i="1" a="1"/>
  <c r="I2137" i="1" s="1"/>
  <c r="K2139" i="1" a="1"/>
  <c r="K2139" i="1" s="1"/>
  <c r="J2136" i="1" a="1"/>
  <c r="J2136" i="1" s="1"/>
  <c r="J2145" i="1" a="1"/>
  <c r="J2145" i="1" s="1"/>
  <c r="G2142" i="1" a="1"/>
  <c r="G2142" i="1" s="1"/>
  <c r="L2142" i="1" a="1"/>
  <c r="L2142" i="1" s="1"/>
  <c r="J2140" i="1" a="1"/>
  <c r="J2140" i="1" s="1"/>
  <c r="F2140" i="1" a="1"/>
  <c r="F2140" i="1" s="1"/>
  <c r="L2141" i="1" a="1"/>
  <c r="L2141" i="1" s="1"/>
  <c r="K2143" i="1" a="1"/>
  <c r="K2143" i="1" s="1"/>
  <c r="I2138" i="1" a="1"/>
  <c r="I2138" i="1" s="1"/>
  <c r="G2140" i="1" a="1"/>
  <c r="G2140" i="1" s="1"/>
  <c r="H2145" i="1" a="1"/>
  <c r="H2145" i="1" s="1"/>
  <c r="L2139" i="1" a="1"/>
  <c r="L2139" i="1" s="1"/>
  <c r="K2142" i="1" a="1"/>
  <c r="K2142" i="1" s="1"/>
  <c r="F2142" i="1" a="1"/>
  <c r="F2142" i="1" s="1"/>
  <c r="I2145" i="1" a="1"/>
  <c r="I2145" i="1" s="1"/>
  <c r="G2137" i="1" a="1"/>
  <c r="G2137" i="1" s="1"/>
  <c r="H2142" i="1" a="1"/>
  <c r="H2142" i="1" s="1"/>
  <c r="H2139" i="1" a="1"/>
  <c r="H2139" i="1" s="1"/>
  <c r="L2144" i="1" a="1"/>
  <c r="L2144" i="1" s="1"/>
  <c r="I2144" i="1" a="1"/>
  <c r="I2144" i="1" s="1"/>
  <c r="G2144" i="1" a="1"/>
  <c r="G2144" i="1" s="1"/>
  <c r="L2143" i="1" a="1"/>
  <c r="L2143" i="1" s="1"/>
  <c r="H2141" i="1" a="1"/>
  <c r="H2141" i="1" s="1"/>
  <c r="J2143" i="1" a="1"/>
  <c r="J2143" i="1" s="1"/>
  <c r="F2143" i="1" a="1"/>
  <c r="F2143" i="1" s="1"/>
  <c r="I2142" i="1" a="1"/>
  <c r="I2142" i="1" s="1"/>
  <c r="L2136" i="1" a="1"/>
  <c r="L2136" i="1" s="1"/>
  <c r="K2141" i="1" a="1"/>
  <c r="K2141" i="1" s="1"/>
  <c r="I2139" i="1" a="1"/>
  <c r="I2139" i="1" s="1"/>
  <c r="L2137" i="1" a="1"/>
  <c r="L2137" i="1" s="1"/>
  <c r="F2141" i="1" a="1"/>
  <c r="F2141" i="1" s="1"/>
  <c r="J2137" i="1" a="1"/>
  <c r="J2137" i="1" s="1"/>
  <c r="K2137" i="1" a="1"/>
  <c r="K2137" i="1" s="1"/>
  <c r="L2140" i="1" a="1"/>
  <c r="L2140" i="1" s="1"/>
  <c r="H2137" i="1" a="1"/>
  <c r="H2137" i="1" s="1"/>
  <c r="F2138" i="1" a="1"/>
  <c r="F2138" i="1" s="1"/>
  <c r="K2138" i="1" a="1"/>
  <c r="K2138" i="1" s="1"/>
  <c r="F2137" i="1" a="1"/>
  <c r="F2137" i="1" s="1"/>
  <c r="K2136" i="1" a="1"/>
  <c r="K2136" i="1" s="1"/>
  <c r="J2139" i="1" a="1"/>
  <c r="J2139" i="1" s="1"/>
  <c r="J2142" i="1" a="1"/>
  <c r="J2142" i="1" s="1"/>
  <c r="I2143" i="1" a="1"/>
  <c r="I2143" i="1" s="1"/>
  <c r="G2143" i="1" a="1"/>
  <c r="G2143" i="1" s="1"/>
  <c r="J2141" i="1" a="1"/>
  <c r="J2141" i="1" s="1"/>
  <c r="G2145" i="1" a="1"/>
  <c r="G2145" i="1" s="1"/>
  <c r="K2140" i="1" a="1"/>
  <c r="K2140" i="1" s="1"/>
  <c r="F2145" i="1" a="1"/>
  <c r="F2145" i="1" s="1"/>
  <c r="K2144" i="1" a="1"/>
  <c r="K2144" i="1" s="1"/>
  <c r="J2144" i="1" a="1"/>
  <c r="J2144" i="1" s="1"/>
  <c r="F2139" i="1" a="1"/>
  <c r="F2139" i="1" s="1"/>
  <c r="L2138" i="1" a="1"/>
  <c r="L2138" i="1" s="1"/>
  <c r="H2144" i="1" a="1"/>
  <c r="H2144" i="1" s="1"/>
  <c r="I2133" i="1" a="1"/>
  <c r="I2133" i="1" s="1"/>
  <c r="F2128" i="1" a="1"/>
  <c r="F2128" i="1" s="1"/>
  <c r="L2128" i="1" a="1"/>
  <c r="L2128" i="1" s="1"/>
  <c r="F2134" i="1" a="1"/>
  <c r="F2134" i="1" s="1"/>
  <c r="L2133" i="1" a="1"/>
  <c r="L2133" i="1" s="1"/>
  <c r="L2127" i="1" a="1"/>
  <c r="L2127" i="1" s="1"/>
  <c r="F2131" i="1" a="1"/>
  <c r="F2131" i="1" s="1"/>
  <c r="K2127" i="1" a="1"/>
  <c r="K2127" i="1" s="1"/>
  <c r="J2129" i="1" a="1"/>
  <c r="J2129" i="1" s="1"/>
  <c r="I2127" i="1" a="1"/>
  <c r="I2127" i="1" s="1"/>
  <c r="J2132" i="1" a="1"/>
  <c r="J2132" i="1" s="1"/>
  <c r="K2131" i="1" a="1"/>
  <c r="K2131" i="1" s="1"/>
  <c r="G2130" i="1" a="1"/>
  <c r="G2130" i="1" s="1"/>
  <c r="L2129" i="1" a="1"/>
  <c r="L2129" i="1" s="1"/>
  <c r="I2128" i="1" a="1"/>
  <c r="I2128" i="1" s="1"/>
  <c r="G2129" i="1" a="1"/>
  <c r="G2129" i="1" s="1"/>
  <c r="H2135" i="1" a="1"/>
  <c r="H2135" i="1" s="1"/>
  <c r="G2131" i="1" a="1"/>
  <c r="G2131" i="1" s="1"/>
  <c r="I2129" i="1" a="1"/>
  <c r="I2129" i="1" s="1"/>
  <c r="J2130" i="1" a="1"/>
  <c r="J2130" i="1" s="1"/>
  <c r="L2131" i="1" a="1"/>
  <c r="L2131" i="1" s="1"/>
  <c r="I2136" i="1" a="1"/>
  <c r="I2136" i="1" s="1"/>
  <c r="I2132" i="1" a="1"/>
  <c r="I2132" i="1" s="1"/>
  <c r="F2132" i="1" a="1"/>
  <c r="F2132" i="1" s="1"/>
  <c r="J2127" i="1" a="1"/>
  <c r="J2127" i="1" s="1"/>
  <c r="K2128" i="1" a="1"/>
  <c r="K2128" i="1" s="1"/>
  <c r="H2136" i="1" a="1"/>
  <c r="H2136" i="1" s="1"/>
  <c r="G2136" i="1" a="1"/>
  <c r="G2136" i="1" s="1"/>
  <c r="F2136" i="1" a="1"/>
  <c r="F2136" i="1" s="1"/>
  <c r="K2129" i="1" a="1"/>
  <c r="K2129" i="1" s="1"/>
  <c r="J2128" i="1" a="1"/>
  <c r="J2128" i="1" s="1"/>
  <c r="H2128" i="1" a="1"/>
  <c r="H2128" i="1" s="1"/>
  <c r="H2130" i="1" a="1"/>
  <c r="H2130" i="1" s="1"/>
  <c r="L2135" i="1" a="1"/>
  <c r="L2135" i="1" s="1"/>
  <c r="K2135" i="1" a="1"/>
  <c r="K2135" i="1" s="1"/>
  <c r="L2134" i="1" a="1"/>
  <c r="L2134" i="1" s="1"/>
  <c r="J2134" i="1" a="1"/>
  <c r="J2134" i="1" s="1"/>
  <c r="H2132" i="1" a="1"/>
  <c r="H2132" i="1" s="1"/>
  <c r="L2132" i="1" a="1"/>
  <c r="L2132" i="1" s="1"/>
  <c r="K2133" i="1" a="1"/>
  <c r="K2133" i="1" s="1"/>
  <c r="J2133" i="1" a="1"/>
  <c r="J2133" i="1" s="1"/>
  <c r="H2133" i="1" a="1"/>
  <c r="H2133" i="1" s="1"/>
  <c r="F2133" i="1" a="1"/>
  <c r="F2133" i="1" s="1"/>
  <c r="K2132" i="1" a="1"/>
  <c r="K2132" i="1" s="1"/>
  <c r="G2132" i="1" a="1"/>
  <c r="G2132" i="1" s="1"/>
  <c r="I2131" i="1" a="1"/>
  <c r="I2131" i="1" s="1"/>
  <c r="K2130" i="1" a="1"/>
  <c r="K2130" i="1" s="1"/>
  <c r="I2130" i="1" a="1"/>
  <c r="I2130" i="1" s="1"/>
  <c r="H2129" i="1" a="1"/>
  <c r="H2129" i="1" s="1"/>
  <c r="J2131" i="1" a="1"/>
  <c r="J2131" i="1" s="1"/>
  <c r="L2130" i="1" a="1"/>
  <c r="L2130" i="1" s="1"/>
  <c r="F2129" i="1" a="1"/>
  <c r="F2129" i="1" s="1"/>
  <c r="G2128" i="1" a="1"/>
  <c r="G2128" i="1" s="1"/>
  <c r="J2135" i="1" a="1"/>
  <c r="J2135" i="1" s="1"/>
  <c r="I2135" i="1" a="1"/>
  <c r="I2135" i="1" s="1"/>
  <c r="F2135" i="1" a="1"/>
  <c r="F2135" i="1" s="1"/>
  <c r="H2131" i="1" a="1"/>
  <c r="H2131" i="1" s="1"/>
  <c r="F2130" i="1" a="1"/>
  <c r="F2130" i="1" s="1"/>
  <c r="G2135" i="1" a="1"/>
  <c r="G2135" i="1" s="1"/>
  <c r="K2134" i="1" a="1"/>
  <c r="K2134" i="1" s="1"/>
  <c r="I2134" i="1" a="1"/>
  <c r="I2134" i="1" s="1"/>
  <c r="G2133" i="1" a="1"/>
  <c r="G2133" i="1" s="1"/>
  <c r="H2134" i="1" a="1"/>
  <c r="H2134" i="1" s="1"/>
  <c r="G2134" i="1" a="1"/>
  <c r="G2134" i="1" s="1"/>
  <c r="F2122" i="1" a="1"/>
  <c r="F2122" i="1" s="1"/>
  <c r="H2122" i="1" a="1"/>
  <c r="H2122" i="1" s="1"/>
  <c r="J2119" i="1" a="1"/>
  <c r="J2119" i="1" s="1"/>
  <c r="L2121" i="1" a="1"/>
  <c r="L2121" i="1" s="1"/>
  <c r="I2119" i="1" a="1"/>
  <c r="I2119" i="1" s="1"/>
  <c r="H2119" i="1" a="1"/>
  <c r="H2119" i="1" s="1"/>
  <c r="J2121" i="1" a="1"/>
  <c r="J2121" i="1" s="1"/>
  <c r="K2120" i="1" a="1"/>
  <c r="K2120" i="1" s="1"/>
  <c r="H2120" i="1" a="1"/>
  <c r="H2120" i="1" s="1"/>
  <c r="H2127" i="1" a="1"/>
  <c r="H2127" i="1" s="1"/>
  <c r="G2127" i="1" a="1"/>
  <c r="G2127" i="1" s="1"/>
  <c r="F2127" i="1" a="1"/>
  <c r="F2127" i="1" s="1"/>
  <c r="G2121" i="1" a="1"/>
  <c r="G2121" i="1" s="1"/>
  <c r="K2119" i="1" a="1"/>
  <c r="K2119" i="1" s="1"/>
  <c r="F2119" i="1" a="1"/>
  <c r="F2119" i="1" s="1"/>
  <c r="L2124" i="1" a="1"/>
  <c r="L2124" i="1" s="1"/>
  <c r="L2119" i="1" a="1"/>
  <c r="L2119" i="1" s="1"/>
  <c r="L2122" i="1" a="1"/>
  <c r="L2122" i="1" s="1"/>
  <c r="I2122" i="1" a="1"/>
  <c r="I2122" i="1" s="1"/>
  <c r="L2126" i="1" a="1"/>
  <c r="L2126" i="1" s="1"/>
  <c r="K2126" i="1" a="1"/>
  <c r="K2126" i="1" s="1"/>
  <c r="J2126" i="1" a="1"/>
  <c r="J2126" i="1" s="1"/>
  <c r="I2126" i="1" a="1"/>
  <c r="I2126" i="1" s="1"/>
  <c r="H2126" i="1" a="1"/>
  <c r="H2126" i="1" s="1"/>
  <c r="K2123" i="1" a="1"/>
  <c r="K2123" i="1" s="1"/>
  <c r="G2126" i="1" a="1"/>
  <c r="G2126" i="1" s="1"/>
  <c r="F2126" i="1" a="1"/>
  <c r="F2126" i="1" s="1"/>
  <c r="L2125" i="1" a="1"/>
  <c r="L2125" i="1" s="1"/>
  <c r="I2118" i="1" a="1"/>
  <c r="I2118" i="1" s="1"/>
  <c r="K2125" i="1" a="1"/>
  <c r="K2125" i="1" s="1"/>
  <c r="J2118" i="1" a="1"/>
  <c r="J2118" i="1" s="1"/>
  <c r="I2124" i="1" a="1"/>
  <c r="I2124" i="1" s="1"/>
  <c r="F2124" i="1" a="1"/>
  <c r="F2124" i="1" s="1"/>
  <c r="J2125" i="1" a="1"/>
  <c r="J2125" i="1" s="1"/>
  <c r="J2124" i="1" a="1"/>
  <c r="J2124" i="1" s="1"/>
  <c r="H2123" i="1" a="1"/>
  <c r="H2123" i="1" s="1"/>
  <c r="L2120" i="1" a="1"/>
  <c r="L2120" i="1" s="1"/>
  <c r="I2121" i="1" a="1"/>
  <c r="I2121" i="1" s="1"/>
  <c r="G2120" i="1" a="1"/>
  <c r="G2120" i="1" s="1"/>
  <c r="G2123" i="1" a="1"/>
  <c r="G2123" i="1" s="1"/>
  <c r="H2125" i="1" a="1"/>
  <c r="H2125" i="1" s="1"/>
  <c r="J2123" i="1" a="1"/>
  <c r="J2123" i="1" s="1"/>
  <c r="L2118" i="1" a="1"/>
  <c r="L2118" i="1" s="1"/>
  <c r="I2123" i="1" a="1"/>
  <c r="I2123" i="1" s="1"/>
  <c r="G2119" i="1" a="1"/>
  <c r="G2119" i="1" s="1"/>
  <c r="J2120" i="1" a="1"/>
  <c r="J2120" i="1" s="1"/>
  <c r="I2125" i="1" a="1"/>
  <c r="I2125" i="1" s="1"/>
  <c r="G2125" i="1" a="1"/>
  <c r="G2125" i="1" s="1"/>
  <c r="H2121" i="1" a="1"/>
  <c r="H2121" i="1" s="1"/>
  <c r="H2118" i="1" a="1"/>
  <c r="H2118" i="1" s="1"/>
  <c r="F2120" i="1" a="1"/>
  <c r="F2120" i="1" s="1"/>
  <c r="F2125" i="1" a="1"/>
  <c r="F2125" i="1" s="1"/>
  <c r="H2124" i="1" a="1"/>
  <c r="H2124" i="1" s="1"/>
  <c r="F2121" i="1" a="1"/>
  <c r="F2121" i="1" s="1"/>
  <c r="K2118" i="1" a="1"/>
  <c r="K2118" i="1" s="1"/>
  <c r="K2124" i="1" a="1"/>
  <c r="K2124" i="1" s="1"/>
  <c r="G2124" i="1" a="1"/>
  <c r="G2124" i="1" s="1"/>
  <c r="L2123" i="1" a="1"/>
  <c r="L2123" i="1" s="1"/>
  <c r="F2123" i="1" a="1"/>
  <c r="F2123" i="1" s="1"/>
  <c r="K2122" i="1" a="1"/>
  <c r="K2122" i="1" s="1"/>
  <c r="J2122" i="1" a="1"/>
  <c r="J2122" i="1" s="1"/>
  <c r="G2122" i="1" a="1"/>
  <c r="G2122" i="1" s="1"/>
  <c r="K2121" i="1" a="1"/>
  <c r="K2121" i="1" s="1"/>
  <c r="I2120" i="1" a="1"/>
  <c r="I2120" i="1" s="1"/>
  <c r="L2115" i="1" a="1"/>
  <c r="L2115" i="1" s="1"/>
  <c r="J2115" i="1" a="1"/>
  <c r="J2115" i="1" s="1"/>
  <c r="I2115" i="1" a="1"/>
  <c r="I2115" i="1" s="1"/>
  <c r="G2118" i="1" a="1"/>
  <c r="G2118" i="1" s="1"/>
  <c r="H2117" i="1" a="1"/>
  <c r="H2117" i="1" s="1"/>
  <c r="I2116" i="1" a="1"/>
  <c r="I2116" i="1" s="1"/>
  <c r="J2116" i="1" a="1"/>
  <c r="J2116" i="1" s="1"/>
  <c r="G2117" i="1" a="1"/>
  <c r="G2117" i="1" s="1"/>
  <c r="H2115" i="1" a="1"/>
  <c r="H2115" i="1" s="1"/>
  <c r="F2115" i="1" a="1"/>
  <c r="F2115" i="1" s="1"/>
  <c r="G2115" i="1" a="1"/>
  <c r="G2115" i="1" s="1"/>
  <c r="K2115" i="1" a="1"/>
  <c r="K2115" i="1" s="1"/>
  <c r="F2118" i="1" a="1"/>
  <c r="F2118" i="1" s="1"/>
  <c r="G2116" i="1" a="1"/>
  <c r="G2116" i="1" s="1"/>
  <c r="L2117" i="1" a="1"/>
  <c r="L2117" i="1" s="1"/>
  <c r="J2117" i="1" a="1"/>
  <c r="J2117" i="1" s="1"/>
  <c r="F2117" i="1" a="1"/>
  <c r="F2117" i="1" s="1"/>
  <c r="K2116" i="1" a="1"/>
  <c r="K2116" i="1" s="1"/>
  <c r="F2116" i="1" a="1"/>
  <c r="F2116" i="1" s="1"/>
  <c r="K2117" i="1" a="1"/>
  <c r="K2117" i="1" s="1"/>
  <c r="I2117" i="1" a="1"/>
  <c r="I2117" i="1" s="1"/>
  <c r="L2116" i="1" a="1"/>
  <c r="L2116" i="1" s="1"/>
  <c r="H2116" i="1" a="1"/>
  <c r="H2116" i="1" s="1"/>
  <c r="J2015" i="1" a="1"/>
  <c r="J2015" i="1" s="1"/>
  <c r="J2016" i="1" a="1"/>
  <c r="J2016" i="1" s="1"/>
  <c r="J2017" i="1" s="1" a="1"/>
  <c r="J2017" i="1" s="1"/>
  <c r="H2013" i="1" a="1"/>
  <c r="H2013" i="1" s="1"/>
  <c r="H2014" i="1" s="1" a="1"/>
  <c r="H2014" i="1" s="1"/>
  <c r="H2015" i="1" a="1"/>
  <c r="H2015" i="1" s="1"/>
  <c r="F2013" i="1" a="1"/>
  <c r="F2013" i="1" s="1"/>
  <c r="F2014" i="1" s="1" a="1"/>
  <c r="F2014" i="1" s="1"/>
  <c r="J2013" i="1" a="1"/>
  <c r="J2013" i="1" s="1"/>
  <c r="J2014" i="1" s="1" a="1"/>
  <c r="J2014" i="1" s="1"/>
  <c r="F2015" i="1" a="1"/>
  <c r="F2015" i="1" s="1"/>
  <c r="I2011" i="1" a="1"/>
  <c r="I2011" i="1" s="1"/>
  <c r="J2018" i="1" a="1"/>
  <c r="J2018" i="1" s="1"/>
  <c r="J2019" i="1" s="1" a="1"/>
  <c r="J2019" i="1" s="1"/>
  <c r="H2016" i="1" a="1"/>
  <c r="H2016" i="1" s="1"/>
  <c r="H2017" i="1" s="1" a="1"/>
  <c r="H2017" i="1" s="1"/>
  <c r="F2016" i="1" a="1"/>
  <c r="F2016" i="1" s="1"/>
  <c r="F2017" i="1" s="1" a="1"/>
  <c r="F2017" i="1" s="1"/>
  <c r="F2020" i="1" a="1"/>
  <c r="F2020" i="1" s="1"/>
  <c r="F2018" i="1" a="1"/>
  <c r="F2018" i="1" s="1"/>
  <c r="F2019" i="1" s="1" a="1"/>
  <c r="F2019" i="1" s="1"/>
  <c r="K2016" i="1" a="1"/>
  <c r="K2016" i="1" s="1"/>
  <c r="K2017" i="1" s="1" a="1"/>
  <c r="K2017" i="1" s="1"/>
  <c r="G2013" i="1" a="1"/>
  <c r="G2013" i="1" s="1"/>
  <c r="G2014" i="1" s="1" a="1"/>
  <c r="G2014" i="1" s="1"/>
  <c r="G2016" i="1" a="1"/>
  <c r="G2016" i="1" s="1"/>
  <c r="G2017" i="1" s="1" a="1"/>
  <c r="G2017" i="1" s="1"/>
  <c r="I2018" i="1" a="1"/>
  <c r="I2018" i="1" s="1"/>
  <c r="I2019" i="1" s="1" a="1"/>
  <c r="I2019" i="1" s="1"/>
  <c r="H2018" i="1" a="1"/>
  <c r="H2018" i="1" s="1"/>
  <c r="H2019" i="1" s="1" a="1"/>
  <c r="H2019" i="1" s="1"/>
  <c r="L2011" i="1" a="1"/>
  <c r="L2011" i="1" s="1"/>
  <c r="I2016" i="1" a="1"/>
  <c r="I2016" i="1" s="1"/>
  <c r="I2017" i="1" s="1" a="1"/>
  <c r="I2017" i="1" s="1"/>
  <c r="I2015" i="1" a="1"/>
  <c r="I2015" i="1" s="1"/>
  <c r="G2015" i="1" a="1"/>
  <c r="G2015" i="1" s="1"/>
  <c r="K2013" i="1" a="1"/>
  <c r="K2013" i="1" s="1"/>
  <c r="K2014" i="1" s="1" a="1"/>
  <c r="K2014" i="1" s="1"/>
  <c r="L2018" i="1" a="1"/>
  <c r="L2018" i="1" s="1"/>
  <c r="L2019" i="1" s="1" a="1"/>
  <c r="L2019" i="1" s="1"/>
  <c r="K2018" i="1" a="1"/>
  <c r="K2018" i="1" s="1"/>
  <c r="K2019" i="1" s="1" a="1"/>
  <c r="K2019" i="1" s="1"/>
  <c r="G2018" i="1" a="1"/>
  <c r="G2018" i="1" s="1"/>
  <c r="G2019" i="1" s="1" a="1"/>
  <c r="G2019" i="1" s="1"/>
  <c r="K2011" i="1" a="1"/>
  <c r="K2011" i="1" s="1"/>
  <c r="I2013" i="1" a="1"/>
  <c r="I2013" i="1" s="1"/>
  <c r="I2014" i="1" s="1" a="1"/>
  <c r="I2014" i="1" s="1"/>
  <c r="J2011" i="1" a="1"/>
  <c r="J2011" i="1" s="1"/>
  <c r="L2013" i="1" a="1"/>
  <c r="L2013" i="1" s="1"/>
  <c r="L2014" i="1" s="1" a="1"/>
  <c r="L2014" i="1" s="1"/>
  <c r="L2016" i="1" a="1"/>
  <c r="L2016" i="1" s="1"/>
  <c r="L2017" i="1" s="1" a="1"/>
  <c r="L2017" i="1" s="1"/>
  <c r="L2015" i="1" a="1"/>
  <c r="L2015" i="1" s="1"/>
  <c r="K2015" i="1" a="1"/>
  <c r="K2015" i="1" s="1"/>
  <c r="F2003" i="1" a="1"/>
  <c r="F2003" i="1" s="1"/>
  <c r="F2004" i="1" s="1" a="1"/>
  <c r="F2004" i="1" s="1"/>
  <c r="J2006" i="1" a="1"/>
  <c r="J2006" i="1" s="1"/>
  <c r="J2007" i="1" s="1" a="1"/>
  <c r="J2007" i="1" s="1"/>
  <c r="H2011" i="1" a="1"/>
  <c r="H2011" i="1" s="1"/>
  <c r="G2011" i="1" a="1"/>
  <c r="G2011" i="1" s="1"/>
  <c r="F2011" i="1" a="1"/>
  <c r="F2011" i="1" s="1"/>
  <c r="L2010" i="1" a="1"/>
  <c r="L2010" i="1" s="1"/>
  <c r="K2003" i="1" a="1"/>
  <c r="K2003" i="1" s="1"/>
  <c r="K2004" i="1" s="1" a="1"/>
  <c r="K2004" i="1" s="1"/>
  <c r="F2008" i="1" a="1"/>
  <c r="F2008" i="1" s="1"/>
  <c r="F2009" i="1" s="1" a="1"/>
  <c r="F2009" i="1" s="1"/>
  <c r="K2008" i="1" a="1"/>
  <c r="K2008" i="1" s="1"/>
  <c r="K2009" i="1" s="1" a="1"/>
  <c r="K2009" i="1" s="1"/>
  <c r="G2006" i="1" a="1"/>
  <c r="G2006" i="1" s="1"/>
  <c r="G2007" i="1" s="1" a="1"/>
  <c r="G2007" i="1" s="1"/>
  <c r="K2005" i="1" a="1"/>
  <c r="K2005" i="1" s="1"/>
  <c r="L2001" i="1" a="1"/>
  <c r="L2001" i="1" s="1"/>
  <c r="K2010" i="1" a="1"/>
  <c r="K2010" i="1" s="1"/>
  <c r="I2010" i="1" a="1"/>
  <c r="I2010" i="1" s="1"/>
  <c r="H2010" i="1" a="1"/>
  <c r="H2010" i="1" s="1"/>
  <c r="G2005" i="1" a="1"/>
  <c r="G2005" i="1" s="1"/>
  <c r="L2005" i="1" a="1"/>
  <c r="L2005" i="1" s="1"/>
  <c r="H2008" i="1" a="1"/>
  <c r="H2008" i="1" s="1"/>
  <c r="H2009" i="1" s="1" a="1"/>
  <c r="H2009" i="1" s="1"/>
  <c r="I2006" i="1" a="1"/>
  <c r="I2006" i="1" s="1"/>
  <c r="I2007" i="1" s="1" a="1"/>
  <c r="I2007" i="1" s="1"/>
  <c r="I2003" i="1" a="1"/>
  <c r="I2003" i="1" s="1"/>
  <c r="I2004" i="1" s="1" a="1"/>
  <c r="I2004" i="1" s="1"/>
  <c r="H2003" i="1" a="1"/>
  <c r="H2003" i="1" s="1"/>
  <c r="H2004" i="1" s="1" a="1"/>
  <c r="H2004" i="1" s="1"/>
  <c r="F2006" i="1" a="1"/>
  <c r="F2006" i="1" s="1"/>
  <c r="F2007" i="1" s="1" a="1"/>
  <c r="F2007" i="1" s="1"/>
  <c r="G2008" i="1" a="1"/>
  <c r="G2008" i="1" s="1"/>
  <c r="G2009" i="1" s="1" a="1"/>
  <c r="G2009" i="1" s="1"/>
  <c r="G2010" i="1" a="1"/>
  <c r="G2010" i="1" s="1"/>
  <c r="L2008" i="1" a="1"/>
  <c r="L2008" i="1" s="1"/>
  <c r="L2009" i="1" s="1" a="1"/>
  <c r="L2009" i="1" s="1"/>
  <c r="J2008" i="1" a="1"/>
  <c r="J2008" i="1" s="1"/>
  <c r="J2009" i="1" s="1" a="1"/>
  <c r="J2009" i="1" s="1"/>
  <c r="H2006" i="1" a="1"/>
  <c r="H2006" i="1" s="1"/>
  <c r="H2007" i="1" s="1" a="1"/>
  <c r="H2007" i="1" s="1"/>
  <c r="J2005" i="1" a="1"/>
  <c r="J2005" i="1" s="1"/>
  <c r="I2005" i="1" a="1"/>
  <c r="I2005" i="1" s="1"/>
  <c r="H2005" i="1" a="1"/>
  <c r="H2005" i="1" s="1"/>
  <c r="G2003" i="1" a="1"/>
  <c r="G2003" i="1" s="1"/>
  <c r="G2004" i="1" s="1" a="1"/>
  <c r="G2004" i="1" s="1"/>
  <c r="F2005" i="1" a="1"/>
  <c r="F2005" i="1" s="1"/>
  <c r="J2010" i="1" a="1"/>
  <c r="J2010" i="1" s="1"/>
  <c r="J2003" i="1" a="1"/>
  <c r="J2003" i="1" s="1"/>
  <c r="J2004" i="1" s="1" a="1"/>
  <c r="J2004" i="1" s="1"/>
  <c r="I2008" i="1" a="1"/>
  <c r="I2008" i="1" s="1"/>
  <c r="I2009" i="1" s="1" a="1"/>
  <c r="I2009" i="1" s="1"/>
  <c r="F2010" i="1" a="1"/>
  <c r="F2010" i="1" s="1"/>
  <c r="L2003" i="1" a="1"/>
  <c r="L2003" i="1" s="1"/>
  <c r="L2004" i="1" s="1" a="1"/>
  <c r="L2004" i="1" s="1"/>
  <c r="L2006" i="1" a="1"/>
  <c r="L2006" i="1" s="1"/>
  <c r="L2007" i="1" s="1" a="1"/>
  <c r="L2007" i="1" s="1"/>
  <c r="K2006" i="1" a="1"/>
  <c r="K2006" i="1" s="1"/>
  <c r="K2007" i="1" s="1" a="1"/>
  <c r="K2007" i="1" s="1"/>
  <c r="H1994" i="1" a="1"/>
  <c r="H1994" i="1" s="1"/>
  <c r="I2001" i="1" a="1"/>
  <c r="I2001" i="1" s="1"/>
  <c r="H2001" i="1" a="1"/>
  <c r="H2001" i="1" s="1"/>
  <c r="G2001" i="1" a="1"/>
  <c r="G2001" i="1" s="1"/>
  <c r="L2000" i="1" a="1"/>
  <c r="L2000" i="1" s="1"/>
  <c r="L1995" i="1" a="1"/>
  <c r="L1995" i="1" s="1"/>
  <c r="K1994" i="1" a="1"/>
  <c r="K1994" i="1" s="1"/>
  <c r="K2000" i="1" a="1"/>
  <c r="K2000" i="1" s="1"/>
  <c r="G1993" i="1" a="1"/>
  <c r="G1993" i="1" s="1"/>
  <c r="L1992" i="1" a="1"/>
  <c r="L1992" i="1" s="1"/>
  <c r="G1998" i="1" a="1"/>
  <c r="G1998" i="1" s="1"/>
  <c r="G2000" i="1" a="1"/>
  <c r="G2000" i="1" s="1"/>
  <c r="F2000" i="1" a="1"/>
  <c r="F2000" i="1" s="1"/>
  <c r="L1997" i="1" a="1"/>
  <c r="L1997" i="1" s="1"/>
  <c r="G1999" i="1" a="1"/>
  <c r="G1999" i="1" s="1"/>
  <c r="F1999" i="1" a="1"/>
  <c r="F1999" i="1" s="1"/>
  <c r="J1994" i="1" a="1"/>
  <c r="J1994" i="1" s="1"/>
  <c r="K1992" i="1" a="1"/>
  <c r="K1992" i="1" s="1"/>
  <c r="J2000" i="1" a="1"/>
  <c r="J2000" i="1" s="1"/>
  <c r="L1999" i="1" a="1"/>
  <c r="L1999" i="1" s="1"/>
  <c r="J1997" i="1" a="1"/>
  <c r="J1997" i="1" s="1"/>
  <c r="F1997" i="1" a="1"/>
  <c r="F1997" i="1" s="1"/>
  <c r="F1994" i="1" a="1"/>
  <c r="F1994" i="1" s="1"/>
  <c r="H1993" i="1" a="1"/>
  <c r="H1993" i="1" s="1"/>
  <c r="H2000" i="1" a="1"/>
  <c r="H2000" i="1" s="1"/>
  <c r="J1999" i="1" a="1"/>
  <c r="J1999" i="1" s="1"/>
  <c r="K1998" i="1" a="1"/>
  <c r="K1998" i="1" s="1"/>
  <c r="I1997" i="1" a="1"/>
  <c r="I1997" i="1" s="1"/>
  <c r="L1994" i="1" a="1"/>
  <c r="L1994" i="1" s="1"/>
  <c r="I1996" i="1" a="1"/>
  <c r="I1996" i="1" s="1"/>
  <c r="F1996" i="1" a="1"/>
  <c r="F1996" i="1" s="1"/>
  <c r="K1996" i="1" a="1"/>
  <c r="K1996" i="1" s="1"/>
  <c r="I1993" i="1" a="1"/>
  <c r="I1993" i="1" s="1"/>
  <c r="H1996" i="1" a="1"/>
  <c r="H1996" i="1" s="1"/>
  <c r="F1998" i="1" a="1"/>
  <c r="F1998" i="1" s="1"/>
  <c r="H1999" i="1" a="1"/>
  <c r="H1999" i="1" s="1"/>
  <c r="K1993" i="1" a="1"/>
  <c r="K1993" i="1" s="1"/>
  <c r="G1995" i="1" a="1"/>
  <c r="G1995" i="1" s="1"/>
  <c r="I2000" i="1" a="1"/>
  <c r="I2000" i="1" s="1"/>
  <c r="K1999" i="1" a="1"/>
  <c r="K1999" i="1" s="1"/>
  <c r="I1999" i="1" a="1"/>
  <c r="I1999" i="1" s="1"/>
  <c r="J1998" i="1" a="1"/>
  <c r="J1998" i="1" s="1"/>
  <c r="H1998" i="1" a="1"/>
  <c r="H1998" i="1" s="1"/>
  <c r="F1995" i="1" a="1"/>
  <c r="F1995" i="1" s="1"/>
  <c r="J1993" i="1" a="1"/>
  <c r="J1993" i="1" s="1"/>
  <c r="H1997" i="1" a="1"/>
  <c r="H1997" i="1" s="1"/>
  <c r="I1995" i="1" a="1"/>
  <c r="I1995" i="1" s="1"/>
  <c r="L1993" i="1" a="1"/>
  <c r="L1993" i="1" s="1"/>
  <c r="I1998" i="1" a="1"/>
  <c r="I1998" i="1" s="1"/>
  <c r="K1997" i="1" a="1"/>
  <c r="K1997" i="1" s="1"/>
  <c r="G1994" i="1" a="1"/>
  <c r="G1994" i="1" s="1"/>
  <c r="L1996" i="1" a="1"/>
  <c r="L1996" i="1" s="1"/>
  <c r="J1996" i="1" a="1"/>
  <c r="J1996" i="1" s="1"/>
  <c r="G1996" i="1" a="1"/>
  <c r="G1996" i="1" s="1"/>
  <c r="K1995" i="1" a="1"/>
  <c r="K1995" i="1" s="1"/>
  <c r="F2001" i="1" a="1"/>
  <c r="F2001" i="1" s="1"/>
  <c r="F1993" i="1" a="1"/>
  <c r="F1993" i="1" s="1"/>
  <c r="H1995" i="1" a="1"/>
  <c r="H1995" i="1" s="1"/>
  <c r="J1995" i="1" a="1"/>
  <c r="J1995" i="1" s="1"/>
  <c r="K2001" i="1" a="1"/>
  <c r="K2001" i="1" s="1"/>
  <c r="J2001" i="1" a="1"/>
  <c r="J2001" i="1" s="1"/>
  <c r="I1994" i="1" a="1"/>
  <c r="I1994" i="1" s="1"/>
  <c r="L1998" i="1" a="1"/>
  <c r="L1998" i="1" s="1"/>
  <c r="G1997" i="1" a="1"/>
  <c r="G1997" i="1" s="1"/>
  <c r="H1984" i="1" a="1"/>
  <c r="H1984" i="1" s="1"/>
  <c r="G1992" i="1" a="1"/>
  <c r="G1992" i="1" s="1"/>
  <c r="F1992" i="1" a="1"/>
  <c r="F1992" i="1" s="1"/>
  <c r="F1987" i="1" a="1"/>
  <c r="F1987" i="1" s="1"/>
  <c r="F1990" i="1" a="1"/>
  <c r="F1990" i="1" s="1"/>
  <c r="I1991" i="1" a="1"/>
  <c r="I1991" i="1" s="1"/>
  <c r="L1991" i="1" a="1"/>
  <c r="L1991" i="1" s="1"/>
  <c r="I1989" i="1" a="1"/>
  <c r="I1989" i="1" s="1"/>
  <c r="J1991" i="1" a="1"/>
  <c r="J1991" i="1" s="1"/>
  <c r="F1991" i="1" a="1"/>
  <c r="F1991" i="1" s="1"/>
  <c r="J1984" i="1" a="1"/>
  <c r="J1984" i="1" s="1"/>
  <c r="L1990" i="1" a="1"/>
  <c r="L1990" i="1" s="1"/>
  <c r="K1990" i="1" a="1"/>
  <c r="K1990" i="1" s="1"/>
  <c r="J1990" i="1" a="1"/>
  <c r="J1990" i="1" s="1"/>
  <c r="L1985" i="1" a="1"/>
  <c r="L1985" i="1" s="1"/>
  <c r="I1990" i="1" a="1"/>
  <c r="I1990" i="1" s="1"/>
  <c r="J1989" i="1" a="1"/>
  <c r="J1989" i="1" s="1"/>
  <c r="F1986" i="1" a="1"/>
  <c r="F1986" i="1" s="1"/>
  <c r="L1989" i="1" a="1"/>
  <c r="L1989" i="1" s="1"/>
  <c r="H1989" i="1" a="1"/>
  <c r="H1989" i="1" s="1"/>
  <c r="H1987" i="1" a="1"/>
  <c r="H1987" i="1" s="1"/>
  <c r="F1989" i="1" a="1"/>
  <c r="F1989" i="1" s="1"/>
  <c r="K1988" i="1" a="1"/>
  <c r="K1988" i="1" s="1"/>
  <c r="L1986" i="1" a="1"/>
  <c r="L1986" i="1" s="1"/>
  <c r="H1985" i="1" a="1"/>
  <c r="H1985" i="1" s="1"/>
  <c r="J1988" i="1" a="1"/>
  <c r="J1988" i="1" s="1"/>
  <c r="I1988" i="1" a="1"/>
  <c r="I1988" i="1" s="1"/>
  <c r="J1983" i="1" a="1"/>
  <c r="J1983" i="1" s="1"/>
  <c r="H1988" i="1" a="1"/>
  <c r="H1988" i="1" s="1"/>
  <c r="G1986" i="1" a="1"/>
  <c r="G1986" i="1" s="1"/>
  <c r="K1987" i="1" a="1"/>
  <c r="K1987" i="1" s="1"/>
  <c r="J1987" i="1" a="1"/>
  <c r="J1987" i="1" s="1"/>
  <c r="K1985" i="1" a="1"/>
  <c r="K1985" i="1" s="1"/>
  <c r="I1984" i="1" a="1"/>
  <c r="I1984" i="1" s="1"/>
  <c r="G1989" i="1" a="1"/>
  <c r="G1989" i="1" s="1"/>
  <c r="L1988" i="1" a="1"/>
  <c r="L1988" i="1" s="1"/>
  <c r="F1988" i="1" a="1"/>
  <c r="F1988" i="1" s="1"/>
  <c r="L1983" i="1" a="1"/>
  <c r="L1983" i="1" s="1"/>
  <c r="F1985" i="1" a="1"/>
  <c r="F1985" i="1" s="1"/>
  <c r="J1985" i="1" a="1"/>
  <c r="J1985" i="1" s="1"/>
  <c r="G1988" i="1" a="1"/>
  <c r="G1988" i="1" s="1"/>
  <c r="L1987" i="1" a="1"/>
  <c r="L1987" i="1" s="1"/>
  <c r="H1986" i="1" a="1"/>
  <c r="H1986" i="1" s="1"/>
  <c r="G1985" i="1" a="1"/>
  <c r="G1985" i="1" s="1"/>
  <c r="I1985" i="1" a="1"/>
  <c r="I1985" i="1" s="1"/>
  <c r="K1984" i="1" a="1"/>
  <c r="K1984" i="1" s="1"/>
  <c r="L1984" i="1" a="1"/>
  <c r="L1984" i="1" s="1"/>
  <c r="K1983" i="1" a="1"/>
  <c r="K1983" i="1" s="1"/>
  <c r="K1986" i="1" a="1"/>
  <c r="K1986" i="1" s="1"/>
  <c r="J1986" i="1" a="1"/>
  <c r="J1986" i="1" s="1"/>
  <c r="F1984" i="1" a="1"/>
  <c r="F1984" i="1" s="1"/>
  <c r="K1991" i="1" a="1"/>
  <c r="K1991" i="1" s="1"/>
  <c r="H1991" i="1" a="1"/>
  <c r="H1991" i="1" s="1"/>
  <c r="G1990" i="1" a="1"/>
  <c r="G1990" i="1" s="1"/>
  <c r="I1986" i="1" a="1"/>
  <c r="I1986" i="1" s="1"/>
  <c r="G1984" i="1" a="1"/>
  <c r="G1984" i="1" s="1"/>
  <c r="G1991" i="1" a="1"/>
  <c r="G1991" i="1" s="1"/>
  <c r="K1989" i="1" a="1"/>
  <c r="K1989" i="1" s="1"/>
  <c r="G1987" i="1" a="1"/>
  <c r="G1987" i="1" s="1"/>
  <c r="J1992" i="1" a="1"/>
  <c r="J1992" i="1" s="1"/>
  <c r="I1987" i="1" a="1"/>
  <c r="I1987" i="1" s="1"/>
  <c r="I1992" i="1" a="1"/>
  <c r="I1992" i="1" s="1"/>
  <c r="H1992" i="1" a="1"/>
  <c r="H1992" i="1" s="1"/>
  <c r="H1990" i="1" a="1"/>
  <c r="H1990" i="1" s="1"/>
  <c r="I1977" i="1" a="1"/>
  <c r="I1977" i="1" s="1"/>
  <c r="G1981" i="1" a="1"/>
  <c r="G1981" i="1" s="1"/>
  <c r="L1980" i="1" a="1"/>
  <c r="L1980" i="1" s="1"/>
  <c r="K1979" i="1" a="1"/>
  <c r="K1979" i="1" s="1"/>
  <c r="K1977" i="1" a="1"/>
  <c r="K1977" i="1" s="1"/>
  <c r="H1979" i="1" a="1"/>
  <c r="H1979" i="1" s="1"/>
  <c r="I1975" i="1" a="1"/>
  <c r="I1975" i="1" s="1"/>
  <c r="J1974" i="1" a="1"/>
  <c r="J1974" i="1" s="1"/>
  <c r="I1979" i="1" a="1"/>
  <c r="I1979" i="1" s="1"/>
  <c r="G1979" i="1" a="1"/>
  <c r="G1979" i="1" s="1"/>
  <c r="G1976" i="1" a="1"/>
  <c r="G1976" i="1" s="1"/>
  <c r="G1975" i="1" a="1"/>
  <c r="G1975" i="1" s="1"/>
  <c r="I1983" i="1" a="1"/>
  <c r="I1983" i="1" s="1"/>
  <c r="H1975" i="1" a="1"/>
  <c r="H1975" i="1" s="1"/>
  <c r="H1983" i="1" a="1"/>
  <c r="H1983" i="1" s="1"/>
  <c r="G1983" i="1" a="1"/>
  <c r="G1983" i="1" s="1"/>
  <c r="F1981" i="1" a="1"/>
  <c r="F1981" i="1" s="1"/>
  <c r="F1983" i="1" a="1"/>
  <c r="F1983" i="1" s="1"/>
  <c r="L1982" i="1" a="1"/>
  <c r="L1982" i="1" s="1"/>
  <c r="K1982" i="1" a="1"/>
  <c r="K1982" i="1" s="1"/>
  <c r="K1981" i="1" a="1"/>
  <c r="K1981" i="1" s="1"/>
  <c r="J1975" i="1" a="1"/>
  <c r="J1975" i="1" s="1"/>
  <c r="G1982" i="1" a="1"/>
  <c r="G1982" i="1" s="1"/>
  <c r="F1980" i="1" a="1"/>
  <c r="F1980" i="1" s="1"/>
  <c r="H1977" i="1" a="1"/>
  <c r="H1977" i="1" s="1"/>
  <c r="F1977" i="1" a="1"/>
  <c r="F1977" i="1" s="1"/>
  <c r="L1975" i="1" a="1"/>
  <c r="L1975" i="1" s="1"/>
  <c r="K1975" i="1" a="1"/>
  <c r="K1975" i="1" s="1"/>
  <c r="F1975" i="1" a="1"/>
  <c r="F1975" i="1" s="1"/>
  <c r="I1980" i="1" a="1"/>
  <c r="I1980" i="1" s="1"/>
  <c r="K1976" i="1" a="1"/>
  <c r="K1976" i="1" s="1"/>
  <c r="F1976" i="1" a="1"/>
  <c r="F1976" i="1" s="1"/>
  <c r="J1982" i="1" a="1"/>
  <c r="J1982" i="1" s="1"/>
  <c r="I1982" i="1" a="1"/>
  <c r="I1982" i="1" s="1"/>
  <c r="H1982" i="1" a="1"/>
  <c r="H1982" i="1" s="1"/>
  <c r="L1981" i="1" a="1"/>
  <c r="L1981" i="1" s="1"/>
  <c r="J1981" i="1" a="1"/>
  <c r="J1981" i="1" s="1"/>
  <c r="I1981" i="1" a="1"/>
  <c r="I1981" i="1" s="1"/>
  <c r="F1979" i="1" a="1"/>
  <c r="F1979" i="1" s="1"/>
  <c r="G1977" i="1" a="1"/>
  <c r="G1977" i="1" s="1"/>
  <c r="K1974" i="1" a="1"/>
  <c r="K1974" i="1" s="1"/>
  <c r="J1976" i="1" a="1"/>
  <c r="J1976" i="1" s="1"/>
  <c r="H1980" i="1" a="1"/>
  <c r="H1980" i="1" s="1"/>
  <c r="G1980" i="1" a="1"/>
  <c r="G1980" i="1" s="1"/>
  <c r="L1974" i="1" a="1"/>
  <c r="L1974" i="1" s="1"/>
  <c r="L1976" i="1" a="1"/>
  <c r="L1976" i="1" s="1"/>
  <c r="J1977" i="1" a="1"/>
  <c r="J1977" i="1" s="1"/>
  <c r="H1976" i="1" a="1"/>
  <c r="H1976" i="1" s="1"/>
  <c r="I1974" i="1" a="1"/>
  <c r="I1974" i="1" s="1"/>
  <c r="F1982" i="1" a="1"/>
  <c r="F1982" i="1" s="1"/>
  <c r="K1980" i="1" a="1"/>
  <c r="K1980" i="1" s="1"/>
  <c r="L1979" i="1" a="1"/>
  <c r="L1979" i="1" s="1"/>
  <c r="J1979" i="1" a="1"/>
  <c r="J1979" i="1" s="1"/>
  <c r="L1977" i="1" a="1"/>
  <c r="L1977" i="1" s="1"/>
  <c r="I1976" i="1" a="1"/>
  <c r="I1976" i="1" s="1"/>
  <c r="J1980" i="1" a="1"/>
  <c r="J1980" i="1" s="1"/>
  <c r="H1981" i="1" a="1"/>
  <c r="H1981" i="1" s="1"/>
  <c r="H1966" i="1" a="1"/>
  <c r="H1966" i="1" s="1"/>
  <c r="L1965" i="1" a="1"/>
  <c r="L1965" i="1" s="1"/>
  <c r="G1970" i="1" a="1"/>
  <c r="G1970" i="1" s="1"/>
  <c r="I1969" i="1" a="1"/>
  <c r="I1969" i="1" s="1"/>
  <c r="H1969" i="1" a="1"/>
  <c r="H1969" i="1" s="1"/>
  <c r="G1969" i="1" a="1"/>
  <c r="G1969" i="1" s="1"/>
  <c r="J1968" i="1" a="1"/>
  <c r="J1968" i="1" s="1"/>
  <c r="G1966" i="1" a="1"/>
  <c r="G1966" i="1" s="1"/>
  <c r="K1965" i="1" a="1"/>
  <c r="K1965" i="1" s="1"/>
  <c r="J1965" i="1" a="1"/>
  <c r="J1965" i="1" s="1"/>
  <c r="F1969" i="1" a="1"/>
  <c r="F1969" i="1" s="1"/>
  <c r="K1970" i="1" a="1"/>
  <c r="K1970" i="1" s="1"/>
  <c r="J1970" i="1" a="1"/>
  <c r="J1970" i="1" s="1"/>
  <c r="H1968" i="1" a="1"/>
  <c r="H1968" i="1" s="1"/>
  <c r="L1966" i="1" a="1"/>
  <c r="L1966" i="1" s="1"/>
  <c r="H1970" i="1" a="1"/>
  <c r="H1970" i="1" s="1"/>
  <c r="I1968" i="1" a="1"/>
  <c r="I1968" i="1" s="1"/>
  <c r="H1965" i="1" a="1"/>
  <c r="H1965" i="1" s="1"/>
  <c r="J1971" i="1" a="1"/>
  <c r="J1971" i="1" s="1"/>
  <c r="L1967" i="1" a="1"/>
  <c r="L1967" i="1" s="1"/>
  <c r="H1974" i="1" a="1"/>
  <c r="H1974" i="1" s="1"/>
  <c r="G1974" i="1" a="1"/>
  <c r="G1974" i="1" s="1"/>
  <c r="I1966" i="1" a="1"/>
  <c r="I1966" i="1" s="1"/>
  <c r="L1972" i="1" a="1"/>
  <c r="L1972" i="1" s="1"/>
  <c r="G1971" i="1" a="1"/>
  <c r="G1971" i="1" s="1"/>
  <c r="K1968" i="1" a="1"/>
  <c r="K1968" i="1" s="1"/>
  <c r="F1966" i="1" a="1"/>
  <c r="F1966" i="1" s="1"/>
  <c r="F1974" i="1" a="1"/>
  <c r="F1974" i="1" s="1"/>
  <c r="L1969" i="1" a="1"/>
  <c r="L1969" i="1" s="1"/>
  <c r="L1973" i="1" a="1"/>
  <c r="L1973" i="1" s="1"/>
  <c r="L1970" i="1" a="1"/>
  <c r="L1970" i="1" s="1"/>
  <c r="L1968" i="1" a="1"/>
  <c r="L1968" i="1" s="1"/>
  <c r="G1968" i="1" a="1"/>
  <c r="G1968" i="1" s="1"/>
  <c r="J1967" i="1" a="1"/>
  <c r="J1967" i="1" s="1"/>
  <c r="K1973" i="1" a="1"/>
  <c r="K1973" i="1" s="1"/>
  <c r="G1973" i="1" a="1"/>
  <c r="G1973" i="1" s="1"/>
  <c r="F1967" i="1" a="1"/>
  <c r="F1967" i="1" s="1"/>
  <c r="J1973" i="1" a="1"/>
  <c r="J1973" i="1" s="1"/>
  <c r="I1973" i="1" a="1"/>
  <c r="I1973" i="1" s="1"/>
  <c r="F1970" i="1" a="1"/>
  <c r="F1970" i="1" s="1"/>
  <c r="H1973" i="1" a="1"/>
  <c r="H1973" i="1" s="1"/>
  <c r="J1966" i="1" a="1"/>
  <c r="J1966" i="1" s="1"/>
  <c r="F1973" i="1" a="1"/>
  <c r="F1973" i="1" s="1"/>
  <c r="K1972" i="1" a="1"/>
  <c r="K1972" i="1" s="1"/>
  <c r="G1972" i="1" a="1"/>
  <c r="G1972" i="1" s="1"/>
  <c r="I1965" i="1" a="1"/>
  <c r="I1965" i="1" s="1"/>
  <c r="G1967" i="1" a="1"/>
  <c r="G1967" i="1" s="1"/>
  <c r="J1972" i="1" a="1"/>
  <c r="J1972" i="1" s="1"/>
  <c r="I1972" i="1" a="1"/>
  <c r="I1972" i="1" s="1"/>
  <c r="H1972" i="1" a="1"/>
  <c r="H1972" i="1" s="1"/>
  <c r="L1971" i="1" a="1"/>
  <c r="L1971" i="1" s="1"/>
  <c r="I1971" i="1" a="1"/>
  <c r="I1971" i="1" s="1"/>
  <c r="K1969" i="1" a="1"/>
  <c r="K1969" i="1" s="1"/>
  <c r="K1967" i="1" a="1"/>
  <c r="K1967" i="1" s="1"/>
  <c r="J1969" i="1" a="1"/>
  <c r="J1969" i="1" s="1"/>
  <c r="I1970" i="1" a="1"/>
  <c r="I1970" i="1" s="1"/>
  <c r="F1972" i="1" a="1"/>
  <c r="F1972" i="1" s="1"/>
  <c r="K1971" i="1" a="1"/>
  <c r="K1971" i="1" s="1"/>
  <c r="H1971" i="1" a="1"/>
  <c r="H1971" i="1" s="1"/>
  <c r="K1966" i="1" a="1"/>
  <c r="K1966" i="1" s="1"/>
  <c r="I1967" i="1" a="1"/>
  <c r="I1967" i="1" s="1"/>
  <c r="F1968" i="1" a="1"/>
  <c r="F1968" i="1" s="1"/>
  <c r="F1971" i="1" a="1"/>
  <c r="F1971" i="1" s="1"/>
  <c r="H1967" i="1" a="1"/>
  <c r="H1967" i="1" s="1"/>
  <c r="K1958" i="1" a="1"/>
  <c r="K1958" i="1" s="1"/>
  <c r="G1956" i="1" a="1"/>
  <c r="G1956" i="1" s="1"/>
  <c r="G1958" i="1" a="1"/>
  <c r="G1958" i="1" s="1"/>
  <c r="K1962" i="1" a="1"/>
  <c r="K1962" i="1" s="1"/>
  <c r="F1960" i="1" a="1"/>
  <c r="F1960" i="1" s="1"/>
  <c r="L1959" i="1" a="1"/>
  <c r="L1959" i="1" s="1"/>
  <c r="H1959" i="1" a="1"/>
  <c r="H1959" i="1" s="1"/>
  <c r="F1959" i="1" a="1"/>
  <c r="F1959" i="1" s="1"/>
  <c r="I1956" i="1" a="1"/>
  <c r="I1956" i="1" s="1"/>
  <c r="H1956" i="1" a="1"/>
  <c r="H1956" i="1" s="1"/>
  <c r="G1962" i="1" a="1"/>
  <c r="G1962" i="1" s="1"/>
  <c r="K1956" i="1" a="1"/>
  <c r="K1956" i="1" s="1"/>
  <c r="I1959" i="1" a="1"/>
  <c r="I1959" i="1" s="1"/>
  <c r="J1956" i="1" a="1"/>
  <c r="J1956" i="1" s="1"/>
  <c r="G1965" i="1" a="1"/>
  <c r="G1965" i="1" s="1"/>
  <c r="G1957" i="1" a="1"/>
  <c r="G1957" i="1" s="1"/>
  <c r="L1956" i="1" a="1"/>
  <c r="L1956" i="1" s="1"/>
  <c r="J1962" i="1" a="1"/>
  <c r="J1962" i="1" s="1"/>
  <c r="J1958" i="1" a="1"/>
  <c r="J1958" i="1" s="1"/>
  <c r="F1965" i="1" a="1"/>
  <c r="F1965" i="1" s="1"/>
  <c r="L1964" i="1" a="1"/>
  <c r="L1964" i="1" s="1"/>
  <c r="K1964" i="1" a="1"/>
  <c r="K1964" i="1" s="1"/>
  <c r="G1964" i="1" a="1"/>
  <c r="G1964" i="1" s="1"/>
  <c r="I1962" i="1" a="1"/>
  <c r="I1962" i="1" s="1"/>
  <c r="I1963" i="1" a="1"/>
  <c r="I1963" i="1" s="1"/>
  <c r="I1960" i="1" a="1"/>
  <c r="I1960" i="1" s="1"/>
  <c r="G1959" i="1" a="1"/>
  <c r="G1959" i="1" s="1"/>
  <c r="L1958" i="1" a="1"/>
  <c r="L1958" i="1" s="1"/>
  <c r="H1957" i="1" a="1"/>
  <c r="H1957" i="1" s="1"/>
  <c r="J1964" i="1" a="1"/>
  <c r="J1964" i="1" s="1"/>
  <c r="F1958" i="1" a="1"/>
  <c r="F1958" i="1" s="1"/>
  <c r="I1964" i="1" a="1"/>
  <c r="I1964" i="1" s="1"/>
  <c r="F1964" i="1" a="1"/>
  <c r="F1964" i="1" s="1"/>
  <c r="J1959" i="1" a="1"/>
  <c r="J1959" i="1" s="1"/>
  <c r="L1963" i="1" a="1"/>
  <c r="L1963" i="1" s="1"/>
  <c r="K1963" i="1" a="1"/>
  <c r="K1963" i="1" s="1"/>
  <c r="J1963" i="1" a="1"/>
  <c r="J1963" i="1" s="1"/>
  <c r="I1957" i="1" a="1"/>
  <c r="I1957" i="1" s="1"/>
  <c r="L1960" i="1" a="1"/>
  <c r="L1960" i="1" s="1"/>
  <c r="I1958" i="1" a="1"/>
  <c r="I1958" i="1"/>
  <c r="L1957" i="1" a="1"/>
  <c r="L1957" i="1" s="1"/>
  <c r="K1957" i="1" a="1"/>
  <c r="K1957" i="1" s="1"/>
  <c r="K1960" i="1" a="1"/>
  <c r="K1960" i="1" s="1"/>
  <c r="L1962" i="1" a="1"/>
  <c r="L1962" i="1" s="1"/>
  <c r="H1962" i="1" a="1"/>
  <c r="H1962" i="1" s="1"/>
  <c r="F1962" i="1" a="1"/>
  <c r="F1962" i="1" s="1"/>
  <c r="H1960" i="1" a="1"/>
  <c r="H1960" i="1" s="1"/>
  <c r="J1957" i="1" a="1"/>
  <c r="J1957" i="1" s="1"/>
  <c r="G1960" i="1" a="1"/>
  <c r="G1960" i="1" s="1"/>
  <c r="H1958" i="1" a="1"/>
  <c r="H1958" i="1" s="1"/>
  <c r="H1964" i="1" a="1"/>
  <c r="H1964" i="1" s="1"/>
  <c r="K1959" i="1" a="1"/>
  <c r="K1959" i="1" s="1"/>
  <c r="J1960" i="1" a="1"/>
  <c r="J1960" i="1" s="1"/>
  <c r="F1957" i="1" a="1"/>
  <c r="F1957" i="1" s="1"/>
  <c r="H1963" i="1" a="1"/>
  <c r="H1963" i="1" s="1"/>
  <c r="G1963" i="1" a="1"/>
  <c r="G1963" i="1" s="1"/>
  <c r="F1963" i="1" a="1"/>
  <c r="F1963" i="1" s="1"/>
  <c r="I2020" i="1" a="1"/>
  <c r="I2020" i="1" s="1"/>
  <c r="L2020" i="1" a="1"/>
  <c r="L2020" i="1" s="1"/>
  <c r="G2020" i="1" a="1"/>
  <c r="G2020" i="1" s="1"/>
  <c r="J2021" i="1" a="1"/>
  <c r="J2021" i="1" s="1"/>
  <c r="H2020" i="1" a="1"/>
  <c r="H2020" i="1" s="1"/>
  <c r="I2021" i="1" a="1"/>
  <c r="I2021" i="1" s="1"/>
  <c r="F2021" i="1" a="1"/>
  <c r="F2021" i="1" s="1"/>
  <c r="K2021" i="1" a="1"/>
  <c r="K2021" i="1" s="1"/>
  <c r="H2021" i="1" a="1"/>
  <c r="H2021" i="1" s="1"/>
  <c r="J2020" i="1" a="1"/>
  <c r="J2020" i="1" s="1"/>
  <c r="L2021" i="1" a="1"/>
  <c r="L2021" i="1" s="1"/>
  <c r="G2021" i="1" a="1"/>
  <c r="G2021" i="1" s="1"/>
  <c r="K2020" i="1" a="1"/>
  <c r="K2020" i="1" s="1"/>
  <c r="J1948" i="1" a="1"/>
  <c r="J1948" i="1" s="1"/>
  <c r="L1950" i="1" a="1"/>
  <c r="L1950" i="1" s="1"/>
  <c r="F1949" i="1" a="1"/>
  <c r="F1949" i="1" s="1"/>
  <c r="H1955" i="1" a="1"/>
  <c r="H1955" i="1" s="1"/>
  <c r="G1953" i="1" a="1"/>
  <c r="G1953" i="1" s="1"/>
  <c r="K1953" i="1" a="1"/>
  <c r="K1953" i="1" s="1"/>
  <c r="H1951" i="1" a="1"/>
  <c r="H1951" i="1" s="1"/>
  <c r="L1948" i="1" a="1"/>
  <c r="L1948" i="1" s="1"/>
  <c r="I1952" i="1" a="1"/>
  <c r="I1952" i="1" s="1"/>
  <c r="K1950" i="1" a="1"/>
  <c r="K1950" i="1" s="1"/>
  <c r="H1950" i="1" a="1"/>
  <c r="H1950" i="1" s="1"/>
  <c r="J1951" i="1" a="1"/>
  <c r="J1951" i="1" s="1"/>
  <c r="I1949" i="1" a="1"/>
  <c r="I1949" i="1" s="1"/>
  <c r="H1948" i="1" a="1"/>
  <c r="H1948" i="1" s="1"/>
  <c r="H1947" i="1" a="1"/>
  <c r="H1947" i="1" s="1"/>
  <c r="I1953" i="1" a="1"/>
  <c r="I1953" i="1" s="1"/>
  <c r="K1948" i="1" a="1"/>
  <c r="K1948" i="1" s="1"/>
  <c r="J1952" i="1" a="1"/>
  <c r="J1952" i="1" s="1"/>
  <c r="F1953" i="1" a="1"/>
  <c r="F1953" i="1" s="1"/>
  <c r="J1947" i="1" a="1"/>
  <c r="J1947" i="1" s="1"/>
  <c r="L1953" i="1" a="1"/>
  <c r="L1953" i="1" s="1"/>
  <c r="H1953" i="1" a="1"/>
  <c r="H1953" i="1" s="1"/>
  <c r="H1952" i="1" a="1"/>
  <c r="H1952" i="1" s="1"/>
  <c r="L1951" i="1" a="1"/>
  <c r="L1951" i="1" s="1"/>
  <c r="K1951" i="1" a="1"/>
  <c r="K1951" i="1" s="1"/>
  <c r="G1951" i="1" a="1"/>
  <c r="G1951" i="1" s="1"/>
  <c r="I1951" i="1" a="1"/>
  <c r="I1951" i="1" s="1"/>
  <c r="F1947" i="1" a="1"/>
  <c r="F1947" i="1" s="1"/>
  <c r="G1949" i="1" a="1"/>
  <c r="G1949" i="1" s="1"/>
  <c r="I1950" i="1" a="1"/>
  <c r="I1950" i="1" s="1"/>
  <c r="L1947" i="1" a="1"/>
  <c r="L1947" i="1" s="1"/>
  <c r="K1947" i="1" a="1"/>
  <c r="K1947" i="1" s="1"/>
  <c r="F1951" i="1" a="1"/>
  <c r="F1951" i="1" s="1"/>
  <c r="G1950" i="1" a="1"/>
  <c r="G1950" i="1" s="1"/>
  <c r="I1948" i="1" a="1"/>
  <c r="I1948" i="1" s="1"/>
  <c r="K1955" i="1" a="1"/>
  <c r="K1955" i="1" s="1"/>
  <c r="F1955" i="1" a="1"/>
  <c r="F1955" i="1" s="1"/>
  <c r="G1952" i="1" a="1"/>
  <c r="G1952" i="1" s="1"/>
  <c r="F1952" i="1" a="1"/>
  <c r="F1952" i="1" s="1"/>
  <c r="F1956" i="1" a="1"/>
  <c r="F1956" i="1" s="1"/>
  <c r="I1947" i="1" a="1"/>
  <c r="I1947" i="1" s="1"/>
  <c r="L1955" i="1" a="1"/>
  <c r="L1955" i="1" s="1"/>
  <c r="J1955" i="1" a="1"/>
  <c r="J1955" i="1" s="1"/>
  <c r="I1955" i="1" a="1"/>
  <c r="I1955" i="1" s="1"/>
  <c r="G1955" i="1" a="1"/>
  <c r="G1955" i="1" s="1"/>
  <c r="G1948" i="1" a="1"/>
  <c r="G1948" i="1" s="1"/>
  <c r="J1953" i="1" a="1"/>
  <c r="J1953" i="1" s="1"/>
  <c r="L1952" i="1" a="1"/>
  <c r="L1952" i="1" s="1"/>
  <c r="F1948" i="1" a="1"/>
  <c r="F1948" i="1" s="1"/>
  <c r="K1952" i="1" a="1"/>
  <c r="K1952" i="1" s="1"/>
  <c r="K1949" i="1" a="1"/>
  <c r="K1949" i="1" s="1"/>
  <c r="G1947" i="1" a="1"/>
  <c r="G1947" i="1" s="1"/>
  <c r="H1949" i="1" a="1"/>
  <c r="H1949" i="1" s="1"/>
  <c r="J1950" i="1" a="1"/>
  <c r="J1950" i="1" s="1"/>
  <c r="F1950" i="1" a="1"/>
  <c r="F1950" i="1" s="1"/>
  <c r="L1949" i="1" a="1"/>
  <c r="L1949" i="1" s="1"/>
  <c r="J1949" i="1" a="1"/>
  <c r="J1949" i="1" s="1"/>
  <c r="G1938" i="1" a="1"/>
  <c r="G1938" i="1" s="1"/>
  <c r="J1946" i="1" a="1"/>
  <c r="J1946" i="1" s="1"/>
  <c r="H1942" i="1" a="1"/>
  <c r="H1942" i="1" s="1"/>
  <c r="L1940" i="1" a="1"/>
  <c r="L1940" i="1" s="1"/>
  <c r="G1946" i="1" a="1"/>
  <c r="G1946" i="1" s="1"/>
  <c r="G1940" i="1" a="1"/>
  <c r="G1940" i="1" s="1"/>
  <c r="F1940" i="1" a="1"/>
  <c r="F1940" i="1" s="1"/>
  <c r="L1938" i="1" a="1"/>
  <c r="L1938" i="1" s="1"/>
  <c r="J1943" i="1" a="1"/>
  <c r="J1943" i="1" s="1"/>
  <c r="F1946" i="1" a="1"/>
  <c r="F1946" i="1" s="1"/>
  <c r="I1939" i="1" a="1"/>
  <c r="I1939" i="1" s="1"/>
  <c r="L1944" i="1" a="1"/>
  <c r="L1944" i="1" s="1"/>
  <c r="H1944" i="1" a="1"/>
  <c r="H1944" i="1" s="1"/>
  <c r="L1942" i="1" a="1"/>
  <c r="L1942" i="1" s="1"/>
  <c r="L1943" i="1" a="1"/>
  <c r="L1943" i="1" s="1"/>
  <c r="L1941" i="1" a="1"/>
  <c r="L1941" i="1" s="1"/>
  <c r="F1941" i="1" a="1"/>
  <c r="F1941" i="1" s="1"/>
  <c r="I1940" i="1" a="1"/>
  <c r="I1940" i="1" s="1"/>
  <c r="H1945" i="1" a="1"/>
  <c r="H1945" i="1" s="1"/>
  <c r="H1943" i="1" a="1"/>
  <c r="H1943" i="1" s="1"/>
  <c r="K1938" i="1" a="1"/>
  <c r="K1938" i="1" s="1"/>
  <c r="G1943" i="1" a="1"/>
  <c r="G1943" i="1" s="1"/>
  <c r="G1942" i="1" a="1"/>
  <c r="G1942" i="1" s="1"/>
  <c r="H1941" i="1" a="1"/>
  <c r="H1941" i="1" s="1"/>
  <c r="I1946" i="1" a="1"/>
  <c r="I1946" i="1" s="1"/>
  <c r="L1946" i="1" a="1"/>
  <c r="L1946" i="1" s="1"/>
  <c r="I1945" i="1" a="1"/>
  <c r="I1945" i="1" s="1"/>
  <c r="G1944" i="1" a="1"/>
  <c r="G1944" i="1" s="1"/>
  <c r="K1943" i="1" a="1"/>
  <c r="K1943" i="1" s="1"/>
  <c r="F1942" i="1" a="1"/>
  <c r="F1942" i="1" s="1"/>
  <c r="F1938" i="1" a="1"/>
  <c r="F1938" i="1" s="1"/>
  <c r="H1940" i="1" a="1"/>
  <c r="H1940" i="1" s="1"/>
  <c r="K1940" i="1" a="1"/>
  <c r="K1940" i="1" s="1"/>
  <c r="K1945" i="1" a="1"/>
  <c r="K1945" i="1" s="1"/>
  <c r="K1946" i="1" a="1"/>
  <c r="K1946" i="1" s="1"/>
  <c r="J1941" i="1" a="1"/>
  <c r="J1941" i="1" s="1"/>
  <c r="I1941" i="1" a="1"/>
  <c r="I1941" i="1" s="1"/>
  <c r="H1946" i="1" a="1"/>
  <c r="H1946" i="1" s="1"/>
  <c r="L1945" i="1" a="1"/>
  <c r="L1945" i="1" s="1"/>
  <c r="F1939" i="1" a="1"/>
  <c r="F1939" i="1" s="1"/>
  <c r="I1943" i="1" a="1"/>
  <c r="I1943" i="1" s="1"/>
  <c r="K1942" i="1" a="1"/>
  <c r="K1942" i="1" s="1"/>
  <c r="I1942" i="1" a="1"/>
  <c r="I1942" i="1" s="1"/>
  <c r="G1941" i="1" a="1"/>
  <c r="G1941" i="1" s="1"/>
  <c r="J1940" i="1" a="1"/>
  <c r="J1940" i="1" s="1"/>
  <c r="L1937" i="1" a="1"/>
  <c r="L1937" i="1" s="1"/>
  <c r="H1939" i="1" a="1"/>
  <c r="H1939" i="1" s="1"/>
  <c r="J1945" i="1" a="1"/>
  <c r="J1945" i="1" s="1"/>
  <c r="F1945" i="1" a="1"/>
  <c r="F1945" i="1" s="1"/>
  <c r="G1945" i="1" a="1"/>
  <c r="G1945" i="1" s="1"/>
  <c r="J1944" i="1" a="1"/>
  <c r="J1944" i="1" s="1"/>
  <c r="L1939" i="1" a="1"/>
  <c r="L1939" i="1" s="1"/>
  <c r="J1938" i="1" a="1"/>
  <c r="J1938" i="1" s="1"/>
  <c r="K1939" i="1" a="1"/>
  <c r="K1939" i="1" s="1"/>
  <c r="J1939" i="1" a="1"/>
  <c r="J1939" i="1" s="1"/>
  <c r="I1944" i="1" a="1"/>
  <c r="I1944" i="1" s="1"/>
  <c r="F1944" i="1" a="1"/>
  <c r="F1944" i="1" s="1"/>
  <c r="J1942" i="1" a="1"/>
  <c r="J1942" i="1" s="1"/>
  <c r="K1944" i="1" a="1"/>
  <c r="K1944" i="1" s="1"/>
  <c r="G1939" i="1" a="1"/>
  <c r="G1939" i="1" s="1"/>
  <c r="K1941" i="1" a="1"/>
  <c r="K1941" i="1" s="1"/>
  <c r="F1943" i="1" a="1"/>
  <c r="F1943" i="1" s="1"/>
  <c r="I1938" i="1" a="1"/>
  <c r="I1938" i="1" s="1"/>
  <c r="H1938" i="1" a="1"/>
  <c r="H1938" i="1" s="1"/>
  <c r="J1936" i="1" a="1"/>
  <c r="J1936" i="1" s="1"/>
  <c r="L1933" i="1" a="1"/>
  <c r="L1933" i="1" s="1"/>
  <c r="J1930" i="1" a="1"/>
  <c r="J1930" i="1" s="1"/>
  <c r="I1936" i="1" a="1"/>
  <c r="I1936" i="1" s="1"/>
  <c r="K1935" i="1" a="1"/>
  <c r="K1935" i="1" s="1"/>
  <c r="L1928" i="1" a="1"/>
  <c r="L1928" i="1" s="1"/>
  <c r="H1932" i="1" a="1"/>
  <c r="H1932" i="1" s="1"/>
  <c r="K1928" i="1" a="1"/>
  <c r="K1928" i="1" s="1"/>
  <c r="J1935" i="1" a="1"/>
  <c r="J1935" i="1" s="1"/>
  <c r="I1934" i="1" a="1"/>
  <c r="I1934" i="1" s="1"/>
  <c r="K1933" i="1" a="1"/>
  <c r="K1933" i="1" s="1"/>
  <c r="I1932" i="1" a="1"/>
  <c r="I1932" i="1" s="1"/>
  <c r="L1931" i="1" a="1"/>
  <c r="L1931" i="1" s="1"/>
  <c r="G1935" i="1" a="1"/>
  <c r="G1935" i="1" s="1"/>
  <c r="F1935" i="1" a="1"/>
  <c r="F1935" i="1" s="1"/>
  <c r="I1933" i="1" a="1"/>
  <c r="I1933" i="1" s="1"/>
  <c r="H1933" i="1" a="1"/>
  <c r="H1933" i="1" s="1"/>
  <c r="G1933" i="1" a="1"/>
  <c r="G1933" i="1" s="1"/>
  <c r="I1935" i="1" a="1"/>
  <c r="I1935" i="1" s="1"/>
  <c r="I1931" i="1" a="1"/>
  <c r="I1931" i="1" s="1"/>
  <c r="H1930" i="1" a="1"/>
  <c r="H1930" i="1" s="1"/>
  <c r="K1937" i="1" a="1"/>
  <c r="K1937" i="1" s="1"/>
  <c r="J1937" i="1" a="1"/>
  <c r="J1937" i="1" s="1"/>
  <c r="F1937" i="1" a="1"/>
  <c r="F1937" i="1" s="1"/>
  <c r="J1931" i="1" a="1"/>
  <c r="J1931" i="1" s="1"/>
  <c r="L1936" i="1" a="1"/>
  <c r="L1936" i="1" s="1"/>
  <c r="I1937" i="1" a="1"/>
  <c r="I1937" i="1" s="1"/>
  <c r="H1937" i="1" a="1"/>
  <c r="H1937" i="1" s="1"/>
  <c r="G1937" i="1" a="1"/>
  <c r="G1937" i="1" s="1"/>
  <c r="F1930" i="1" a="1"/>
  <c r="F1930" i="1" s="1"/>
  <c r="K1936" i="1" a="1"/>
  <c r="K1936" i="1" s="1"/>
  <c r="F1936" i="1" a="1"/>
  <c r="F1936" i="1" s="1"/>
  <c r="F1932" i="1" a="1"/>
  <c r="F1932" i="1" s="1"/>
  <c r="G1932" i="1" a="1"/>
  <c r="G1932" i="1" s="1"/>
  <c r="K1932" i="1" a="1"/>
  <c r="K1932" i="1" s="1"/>
  <c r="I1929" i="1" a="1"/>
  <c r="I1929" i="1" s="1"/>
  <c r="L1935" i="1" a="1"/>
  <c r="L1935" i="1" s="1"/>
  <c r="H1935" i="1" a="1"/>
  <c r="H1935" i="1" s="1"/>
  <c r="H1934" i="1" a="1"/>
  <c r="H1934" i="1" s="1"/>
  <c r="H1929" i="1" a="1"/>
  <c r="H1929" i="1" s="1"/>
  <c r="F1933" i="1" a="1"/>
  <c r="F1933" i="1" s="1"/>
  <c r="J1932" i="1" a="1"/>
  <c r="J1932" i="1" s="1"/>
  <c r="G1931" i="1" a="1"/>
  <c r="G1931" i="1" s="1"/>
  <c r="H1931" i="1" a="1"/>
  <c r="H1931" i="1" s="1"/>
  <c r="J1929" i="1" a="1"/>
  <c r="J1929" i="1" s="1"/>
  <c r="F1929" i="1" a="1"/>
  <c r="F1929" i="1" s="1"/>
  <c r="L1929" i="1" a="1"/>
  <c r="L1929" i="1" s="1"/>
  <c r="G1930" i="1" a="1"/>
  <c r="G1930" i="1" s="1"/>
  <c r="K1931" i="1" a="1"/>
  <c r="K1931" i="1" s="1"/>
  <c r="K1930" i="1" a="1"/>
  <c r="K1930" i="1" s="1"/>
  <c r="I1930" i="1" a="1"/>
  <c r="I1930" i="1" s="1"/>
  <c r="G1929" i="1" a="1"/>
  <c r="G1929" i="1" s="1"/>
  <c r="H1936" i="1" a="1"/>
  <c r="H1936" i="1" s="1"/>
  <c r="G1934" i="1" a="1"/>
  <c r="G1934" i="1" s="1"/>
  <c r="F1934" i="1" a="1"/>
  <c r="F1934" i="1" s="1"/>
  <c r="K1929" i="1" a="1"/>
  <c r="K1929" i="1" s="1"/>
  <c r="G1936" i="1" a="1"/>
  <c r="G1936" i="1" s="1"/>
  <c r="F1931" i="1" a="1"/>
  <c r="F1931" i="1" s="1"/>
  <c r="L1930" i="1" a="1"/>
  <c r="L1930" i="1" s="1"/>
  <c r="K1934" i="1" a="1"/>
  <c r="K1934" i="1" s="1"/>
  <c r="L1934" i="1" a="1"/>
  <c r="L1934" i="1" s="1"/>
  <c r="J1934" i="1" a="1"/>
  <c r="J1934" i="1" s="1"/>
  <c r="L1932" i="1" a="1"/>
  <c r="L1932" i="1" s="1"/>
  <c r="J1933" i="1" a="1"/>
  <c r="J1933" i="1" s="1"/>
  <c r="I1927" i="1" a="1"/>
  <c r="I1927" i="1" s="1"/>
  <c r="H1927" i="1" a="1"/>
  <c r="H1927" i="1" s="1"/>
  <c r="G1927" i="1" a="1"/>
  <c r="G1927" i="1" s="1"/>
  <c r="K1926" i="1" a="1"/>
  <c r="K1926" i="1" s="1"/>
  <c r="J1925" i="1" a="1"/>
  <c r="J1925" i="1" s="1"/>
  <c r="H1925" i="1" a="1"/>
  <c r="H1925" i="1" s="1"/>
  <c r="F1925" i="1" a="1"/>
  <c r="F1925" i="1" s="1"/>
  <c r="K1923" i="1" a="1"/>
  <c r="K1923" i="1" s="1"/>
  <c r="I1920" i="1" a="1"/>
  <c r="I1920" i="1" s="1"/>
  <c r="J1919" i="1" a="1"/>
  <c r="J1919" i="1" s="1"/>
  <c r="J1923" i="1" a="1"/>
  <c r="J1923" i="1" s="1"/>
  <c r="I1923" i="1" a="1"/>
  <c r="I1923" i="1" s="1"/>
  <c r="H1923" i="1" a="1"/>
  <c r="H1923" i="1" s="1"/>
  <c r="G1920" i="1" a="1"/>
  <c r="G1920" i="1" s="1"/>
  <c r="F1920" i="1" a="1"/>
  <c r="F1920" i="1" s="1"/>
  <c r="G1923" i="1" a="1"/>
  <c r="G1923" i="1" s="1"/>
  <c r="J1920" i="1" a="1"/>
  <c r="J1920" i="1" s="1"/>
  <c r="K1919" i="1" a="1"/>
  <c r="K1919" i="1" s="1"/>
  <c r="K1920" i="1" a="1"/>
  <c r="K1920" i="1" s="1"/>
  <c r="H1926" i="1" a="1"/>
  <c r="H1926" i="1" s="1"/>
  <c r="L1921" i="1" a="1"/>
  <c r="L1921" i="1" s="1"/>
  <c r="L1925" i="1" a="1"/>
  <c r="L1925" i="1" s="1"/>
  <c r="H1924" i="1" a="1"/>
  <c r="H1924" i="1" s="1"/>
  <c r="F1921" i="1" a="1"/>
  <c r="F1921" i="1" s="1"/>
  <c r="I1924" i="1" a="1"/>
  <c r="I1924" i="1" s="1"/>
  <c r="L1924" i="1" a="1"/>
  <c r="L1924" i="1" s="1"/>
  <c r="L1927" i="1" a="1"/>
  <c r="L1927" i="1" s="1"/>
  <c r="J1927" i="1" a="1"/>
  <c r="J1927" i="1" s="1"/>
  <c r="J1926" i="1" a="1"/>
  <c r="J1926" i="1" s="1"/>
  <c r="G1926" i="1" a="1"/>
  <c r="G1926" i="1" s="1"/>
  <c r="F1926" i="1" a="1"/>
  <c r="F1926" i="1" s="1"/>
  <c r="L1923" i="1" a="1"/>
  <c r="L1923" i="1" s="1"/>
  <c r="G1921" i="1" a="1"/>
  <c r="G1921" i="1" s="1"/>
  <c r="K1922" i="1" a="1"/>
  <c r="K1922" i="1" s="1"/>
  <c r="I1921" i="1" a="1"/>
  <c r="I1921" i="1" s="1"/>
  <c r="J1922" i="1" a="1"/>
  <c r="J1922" i="1" s="1"/>
  <c r="H1921" i="1" a="1"/>
  <c r="H1921" i="1" s="1"/>
  <c r="K1924" i="1" a="1"/>
  <c r="K1924" i="1" s="1"/>
  <c r="L1926" i="1" a="1"/>
  <c r="L1926" i="1" s="1"/>
  <c r="F1927" i="1" a="1"/>
  <c r="F1927" i="1" s="1"/>
  <c r="F1924" i="1" a="1"/>
  <c r="F1924" i="1" s="1"/>
  <c r="L1919" i="1" a="1"/>
  <c r="L1919" i="1" s="1"/>
  <c r="K1925" i="1" a="1"/>
  <c r="K1925" i="1" s="1"/>
  <c r="I1926" i="1" a="1"/>
  <c r="I1926" i="1" s="1"/>
  <c r="G1925" i="1" a="1"/>
  <c r="G1925" i="1" s="1"/>
  <c r="G1924" i="1" a="1"/>
  <c r="G1924" i="1" s="1"/>
  <c r="F1923" i="1" a="1"/>
  <c r="F1923" i="1" s="1"/>
  <c r="L1920" i="1" a="1"/>
  <c r="L1920" i="1" s="1"/>
  <c r="I1925" i="1" a="1"/>
  <c r="I1925" i="1" s="1"/>
  <c r="J1924" i="1" a="1"/>
  <c r="J1924" i="1" s="1"/>
  <c r="J1928" i="1" a="1"/>
  <c r="J1928" i="1" s="1"/>
  <c r="K1927" i="1" a="1"/>
  <c r="K1927" i="1" s="1"/>
  <c r="H1920" i="1" a="1"/>
  <c r="H1920" i="1" s="1"/>
  <c r="I1928" i="1" a="1"/>
  <c r="I1928" i="1" s="1"/>
  <c r="K1921" i="1" a="1"/>
  <c r="K1921" i="1" s="1"/>
  <c r="H1922" i="1" a="1"/>
  <c r="H1922" i="1" s="1"/>
  <c r="G1922" i="1" a="1"/>
  <c r="G1922" i="1" s="1"/>
  <c r="H1928" i="1" a="1"/>
  <c r="H1928" i="1" s="1"/>
  <c r="F1922" i="1" a="1"/>
  <c r="F1922" i="1" s="1"/>
  <c r="G1928" i="1" a="1"/>
  <c r="G1928" i="1" s="1"/>
  <c r="F1928" i="1" a="1"/>
  <c r="F1928" i="1" s="1"/>
  <c r="L1922" i="1" a="1"/>
  <c r="L1922" i="1" s="1"/>
  <c r="J1921" i="1" a="1"/>
  <c r="J1921" i="1" s="1"/>
  <c r="I1922" i="1" a="1"/>
  <c r="I1922" i="1" s="1"/>
  <c r="J1910" i="1" a="1"/>
  <c r="J1910" i="1" s="1"/>
  <c r="I1915" i="1" a="1"/>
  <c r="I1915" i="1" s="1"/>
  <c r="G1917" i="1" a="1"/>
  <c r="G1917" i="1" s="1"/>
  <c r="F1913" i="1" a="1"/>
  <c r="F1913" i="1" s="1"/>
  <c r="K1915" i="1" a="1"/>
  <c r="K1915" i="1" s="1"/>
  <c r="L1912" i="1" a="1"/>
  <c r="L1912" i="1" s="1"/>
  <c r="J1912" i="1" a="1"/>
  <c r="J1912" i="1" s="1"/>
  <c r="I1910" i="1" a="1"/>
  <c r="I1910" i="1" s="1"/>
  <c r="K1914" i="1" a="1"/>
  <c r="K1914" i="1" s="1"/>
  <c r="F1912" i="1" a="1"/>
  <c r="F1912" i="1" s="1"/>
  <c r="H1919" i="1" a="1"/>
  <c r="H1919" i="1" s="1"/>
  <c r="G1919" i="1" a="1"/>
  <c r="G1919" i="1" s="1"/>
  <c r="J1918" i="1" a="1"/>
  <c r="J1918" i="1" s="1"/>
  <c r="G1916" i="1" a="1"/>
  <c r="G1916" i="1" s="1"/>
  <c r="F1916" i="1" a="1"/>
  <c r="F1916" i="1" s="1"/>
  <c r="H1917" i="1" a="1"/>
  <c r="H1917" i="1" s="1"/>
  <c r="J1916" i="1" a="1"/>
  <c r="J1916" i="1" s="1"/>
  <c r="F1917" i="1" a="1"/>
  <c r="F1917" i="1" s="1"/>
  <c r="K1916" i="1" a="1"/>
  <c r="K1916" i="1" s="1"/>
  <c r="G1911" i="1" a="1"/>
  <c r="G1911" i="1" s="1"/>
  <c r="H1915" i="1" a="1"/>
  <c r="H1915" i="1" s="1"/>
  <c r="K1912" i="1" a="1"/>
  <c r="K1912" i="1" s="1"/>
  <c r="K1918" i="1" a="1"/>
  <c r="K1918" i="1" s="1"/>
  <c r="F1915" i="1" a="1"/>
  <c r="F1915" i="1" s="1"/>
  <c r="K1913" i="1" a="1"/>
  <c r="K1913" i="1" s="1"/>
  <c r="I1918" i="1" a="1"/>
  <c r="I1918" i="1" s="1"/>
  <c r="L1910" i="1" a="1"/>
  <c r="L1910" i="1" s="1"/>
  <c r="J1913" i="1" a="1"/>
  <c r="J1913" i="1" s="1"/>
  <c r="H1918" i="1" a="1"/>
  <c r="H1918" i="1" s="1"/>
  <c r="J1917" i="1" a="1"/>
  <c r="J1917" i="1" s="1"/>
  <c r="K1911" i="1" a="1"/>
  <c r="K1911" i="1" s="1"/>
  <c r="I1916" i="1" a="1"/>
  <c r="I1916" i="1" s="1"/>
  <c r="J1914" i="1" a="1"/>
  <c r="J1914" i="1" s="1"/>
  <c r="L1915" i="1" a="1"/>
  <c r="L1915" i="1" s="1"/>
  <c r="G1913" i="1" a="1"/>
  <c r="G1913" i="1" s="1"/>
  <c r="G1912" i="1" a="1"/>
  <c r="G1912" i="1" s="1"/>
  <c r="I1911" i="1" a="1"/>
  <c r="I1911" i="1" s="1"/>
  <c r="F1911" i="1" a="1"/>
  <c r="F1911" i="1" s="1"/>
  <c r="I1914" i="1" a="1"/>
  <c r="I1914" i="1" s="1"/>
  <c r="L1917" i="1" a="1"/>
  <c r="L1917" i="1" s="1"/>
  <c r="I1917" i="1" a="1"/>
  <c r="I1917" i="1" s="1"/>
  <c r="L1914" i="1" a="1"/>
  <c r="L1914" i="1" s="1"/>
  <c r="L1916" i="1" a="1"/>
  <c r="L1916" i="1" s="1"/>
  <c r="H1913" i="1" a="1"/>
  <c r="H1913" i="1" s="1"/>
  <c r="K1910" i="1" a="1"/>
  <c r="K1910" i="1" s="1"/>
  <c r="J1911" i="1" a="1"/>
  <c r="J1911" i="1" s="1"/>
  <c r="G1918" i="1" a="1"/>
  <c r="G1918" i="1" s="1"/>
  <c r="H1911" i="1" a="1"/>
  <c r="H1911" i="1" s="1"/>
  <c r="F1918" i="1" a="1"/>
  <c r="F1918" i="1" s="1"/>
  <c r="F1914" i="1" a="1"/>
  <c r="F1914" i="1" s="1"/>
  <c r="H1916" i="1" a="1"/>
  <c r="H1916" i="1" s="1"/>
  <c r="H1912" i="1" a="1"/>
  <c r="H1912" i="1" s="1"/>
  <c r="L1913" i="1" a="1"/>
  <c r="L1913" i="1" s="1"/>
  <c r="H1914" i="1" a="1"/>
  <c r="H1914" i="1" s="1"/>
  <c r="I1913" i="1" a="1"/>
  <c r="I1913" i="1" s="1"/>
  <c r="L1911" i="1" a="1"/>
  <c r="L1911" i="1" s="1"/>
  <c r="G1915" i="1" a="1"/>
  <c r="G1915" i="1" s="1"/>
  <c r="I1919" i="1" a="1"/>
  <c r="I1919" i="1" s="1"/>
  <c r="G1914" i="1" a="1"/>
  <c r="G1914" i="1" s="1"/>
  <c r="J1915" i="1" a="1"/>
  <c r="J1915" i="1" s="1"/>
  <c r="I1912" i="1" a="1"/>
  <c r="I1912" i="1" s="1"/>
  <c r="F1919" i="1" a="1"/>
  <c r="F1919" i="1" s="1"/>
  <c r="L1918" i="1" a="1"/>
  <c r="L1918" i="1" s="1"/>
  <c r="K1917" i="1" a="1"/>
  <c r="K1917" i="1" s="1"/>
  <c r="I1905" i="1" a="1"/>
  <c r="I1905" i="1" s="1"/>
  <c r="L1906" i="1" a="1"/>
  <c r="L1906" i="1" s="1"/>
  <c r="L1908" i="1" a="1"/>
  <c r="L1908" i="1" s="1"/>
  <c r="J1904" i="1" a="1"/>
  <c r="J1904" i="1" s="1"/>
  <c r="L1907" i="1" a="1"/>
  <c r="L1907" i="1" s="1"/>
  <c r="H1909" i="1" a="1"/>
  <c r="H1909" i="1" s="1"/>
  <c r="G1906" i="1" a="1"/>
  <c r="G1906" i="1" s="1"/>
  <c r="I1906" i="1" a="1"/>
  <c r="I1906" i="1" s="1"/>
  <c r="H1905" i="1" a="1"/>
  <c r="H1905" i="1" s="1"/>
  <c r="H1904" i="1" a="1"/>
  <c r="H1904" i="1" s="1"/>
  <c r="F1907" i="1" a="1"/>
  <c r="F1907" i="1" s="1"/>
  <c r="G1909" i="1" a="1"/>
  <c r="G1909" i="1" s="1"/>
  <c r="K1908" i="1" a="1"/>
  <c r="K1908" i="1" s="1"/>
  <c r="J1908" i="1" a="1"/>
  <c r="J1908" i="1" s="1"/>
  <c r="F1908" i="1" a="1"/>
  <c r="F1908" i="1" s="1"/>
  <c r="K1907" i="1" a="1"/>
  <c r="K1907" i="1" s="1"/>
  <c r="L1905" i="1" a="1"/>
  <c r="L1905" i="1" s="1"/>
  <c r="G1904" i="1" a="1"/>
  <c r="G1904" i="1" s="1"/>
  <c r="J1907" i="1" a="1"/>
  <c r="J1907" i="1" s="1"/>
  <c r="I1907" i="1" a="1"/>
  <c r="I1907" i="1" s="1"/>
  <c r="G1907" i="1" a="1"/>
  <c r="G1907" i="1" s="1"/>
  <c r="K1906" i="1" a="1"/>
  <c r="K1906" i="1" s="1"/>
  <c r="H1906" i="1" a="1"/>
  <c r="H1906" i="1" s="1"/>
  <c r="F1904" i="1" a="1"/>
  <c r="F1904" i="1" s="1"/>
  <c r="I1904" i="1" a="1"/>
  <c r="I1904" i="1" s="1"/>
  <c r="K1909" i="1" a="1"/>
  <c r="K1909" i="1" s="1"/>
  <c r="F1909" i="1" a="1"/>
  <c r="F1909" i="1" s="1"/>
  <c r="H1908" i="1" a="1"/>
  <c r="H1908" i="1" s="1"/>
  <c r="J1906" i="1" a="1"/>
  <c r="J1906" i="1" s="1"/>
  <c r="F1905" i="1" a="1"/>
  <c r="F1905" i="1" s="1"/>
  <c r="H1910" i="1" a="1"/>
  <c r="H1910" i="1" s="1"/>
  <c r="I1908" i="1" a="1"/>
  <c r="I1908" i="1" s="1"/>
  <c r="L1909" i="1" a="1"/>
  <c r="L1909" i="1" s="1"/>
  <c r="G1908" i="1" a="1"/>
  <c r="G1908" i="1" s="1"/>
  <c r="H1907" i="1" a="1"/>
  <c r="H1907" i="1" s="1"/>
  <c r="F1906" i="1" a="1"/>
  <c r="F1906" i="1" s="1"/>
  <c r="J1905" i="1" a="1"/>
  <c r="J1905" i="1" s="1"/>
  <c r="K1905" i="1" a="1"/>
  <c r="K1905" i="1" s="1"/>
  <c r="K1904" i="1" a="1"/>
  <c r="K1904" i="1" s="1"/>
  <c r="G1905" i="1" a="1"/>
  <c r="G1905" i="1" s="1"/>
  <c r="L1904" i="1" a="1"/>
  <c r="L1904" i="1" s="1"/>
  <c r="G1910" i="1" a="1"/>
  <c r="G1910" i="1" s="1"/>
  <c r="F1910" i="1" a="1"/>
  <c r="F1910" i="1" s="1"/>
  <c r="J1909" i="1" a="1"/>
  <c r="J1909" i="1" s="1"/>
  <c r="I1909" i="1" a="1"/>
  <c r="I1909" i="1" s="1"/>
  <c r="J1581" i="1" a="1"/>
  <c r="J1581" i="1" s="1"/>
  <c r="L1581" i="1" a="1"/>
  <c r="L1581" i="1" s="1"/>
  <c r="K1581" i="1" a="1"/>
  <c r="K1581" i="1" s="1"/>
  <c r="G1577" i="1" a="1"/>
  <c r="G1577" i="1" s="1"/>
  <c r="J1576" i="1" a="1"/>
  <c r="J1576" i="1" s="1"/>
  <c r="K1572" i="1" a="1"/>
  <c r="K1572" i="1" s="1"/>
  <c r="G1572" i="1" a="1"/>
  <c r="G1572" i="1" s="1"/>
  <c r="K1576" i="1" a="1"/>
  <c r="K1576" i="1" s="1"/>
  <c r="H1579" i="1" a="1"/>
  <c r="H1579" i="1" s="1"/>
  <c r="H1577" i="1" a="1"/>
  <c r="H1577" i="1" s="1"/>
  <c r="F1575" i="1" a="1"/>
  <c r="F1575" i="1" s="1"/>
  <c r="K1577" i="1" a="1"/>
  <c r="K1577" i="1" s="1"/>
  <c r="I1578" i="1" a="1"/>
  <c r="I1578" i="1" s="1"/>
  <c r="K1575" i="1" a="1"/>
  <c r="K1575" i="1" s="1"/>
  <c r="G1578" i="1" a="1"/>
  <c r="G1578" i="1" s="1"/>
  <c r="J1577" i="1" a="1"/>
  <c r="J1577" i="1" s="1"/>
  <c r="F1572" i="1" a="1"/>
  <c r="F1572" i="1" s="1"/>
  <c r="H1576" i="1" a="1"/>
  <c r="H1576" i="1" s="1"/>
  <c r="L1575" i="1" a="1"/>
  <c r="L1575" i="1" s="1"/>
  <c r="H1572" i="1" a="1"/>
  <c r="H1572" i="1" s="1"/>
  <c r="K1580" i="1" a="1"/>
  <c r="K1580" i="1" s="1"/>
  <c r="F1579" i="1" a="1"/>
  <c r="F1579" i="1" s="1"/>
  <c r="L1576" i="1" a="1"/>
  <c r="L1576" i="1" s="1"/>
  <c r="K1579" i="1" a="1"/>
  <c r="K1579" i="1" s="1"/>
  <c r="F1577" i="1" a="1"/>
  <c r="F1577" i="1" s="1"/>
  <c r="L1572" i="1" a="1"/>
  <c r="L1572" i="1" s="1"/>
  <c r="J1574" i="1" a="1"/>
  <c r="J1574" i="1" s="1"/>
  <c r="K1574" i="1" a="1"/>
  <c r="K1574" i="1" s="1"/>
  <c r="F1576" i="1" a="1"/>
  <c r="F1576" i="1" s="1"/>
  <c r="L1579" i="1" a="1"/>
  <c r="L1579" i="1" s="1"/>
  <c r="I1581" i="1" a="1"/>
  <c r="I1581" i="1" s="1"/>
  <c r="H1578" i="1" a="1"/>
  <c r="H1578" i="1" s="1"/>
  <c r="L1574" i="1" a="1"/>
  <c r="L1574" i="1" s="1"/>
  <c r="H1581" i="1" a="1"/>
  <c r="H1581" i="1" s="1"/>
  <c r="G1581" i="1" a="1"/>
  <c r="G1581" i="1" s="1"/>
  <c r="F1578" i="1" a="1"/>
  <c r="F1578" i="1" s="1"/>
  <c r="I1572" i="1" a="1"/>
  <c r="I1572" i="1" s="1"/>
  <c r="F1581" i="1" a="1"/>
  <c r="F1581" i="1" s="1"/>
  <c r="H1580" i="1" a="1"/>
  <c r="H1580" i="1" s="1"/>
  <c r="G1579" i="1" a="1"/>
  <c r="G1579" i="1" s="1"/>
  <c r="J1578" i="1" a="1"/>
  <c r="J1578" i="1" s="1"/>
  <c r="G1575" i="1" a="1"/>
  <c r="G1575" i="1" s="1"/>
  <c r="F1574" i="1" a="1"/>
  <c r="F1574" i="1" s="1"/>
  <c r="J1579" i="1" a="1"/>
  <c r="J1579" i="1" s="1"/>
  <c r="J1572" i="1" a="1"/>
  <c r="J1572" i="1" s="1"/>
  <c r="G1574" i="1" a="1"/>
  <c r="G1574" i="1" s="1"/>
  <c r="F1580" i="1" a="1"/>
  <c r="F1580" i="1" s="1"/>
  <c r="I1577" i="1" a="1"/>
  <c r="I1577" i="1" s="1"/>
  <c r="H1574" i="1" a="1"/>
  <c r="H1574" i="1" s="1"/>
  <c r="L1578" i="1" a="1"/>
  <c r="L1578" i="1" s="1"/>
  <c r="K1578" i="1" a="1"/>
  <c r="K1578" i="1" s="1"/>
  <c r="I1574" i="1" a="1"/>
  <c r="I1574" i="1" s="1"/>
  <c r="I1576" i="1" a="1"/>
  <c r="I1576" i="1" s="1"/>
  <c r="I1575" i="1" a="1"/>
  <c r="I1575" i="1" s="1"/>
  <c r="G1576" i="1" a="1"/>
  <c r="G1576" i="1" s="1"/>
  <c r="J1575" i="1" a="1"/>
  <c r="J1575" i="1" s="1"/>
  <c r="I1579" i="1" a="1"/>
  <c r="I1579" i="1" s="1"/>
  <c r="L1580" i="1" a="1"/>
  <c r="L1580" i="1" s="1"/>
  <c r="J1580" i="1" a="1"/>
  <c r="J1580" i="1" s="1"/>
  <c r="I1580" i="1" a="1"/>
  <c r="I1580" i="1" s="1"/>
  <c r="G1580" i="1" a="1"/>
  <c r="G1580" i="1" s="1"/>
  <c r="H1575" i="1" a="1"/>
  <c r="H1575" i="1" s="1"/>
  <c r="L1577" i="1" a="1"/>
  <c r="L1577" i="1" s="1"/>
  <c r="J1565" i="1" a="1"/>
  <c r="J1565" i="1" s="1"/>
  <c r="G1558" i="1" a="1"/>
  <c r="G1558" i="1" s="1"/>
  <c r="H1564" i="1" a="1"/>
  <c r="H1564" i="1" s="1"/>
  <c r="G1564" i="1" a="1"/>
  <c r="G1564" i="1" s="1"/>
  <c r="I1564" i="1" a="1"/>
  <c r="I1564" i="1" s="1"/>
  <c r="L1558" i="1" a="1"/>
  <c r="L1558" i="1" s="1"/>
  <c r="H1565" i="1" a="1"/>
  <c r="H1565" i="1" s="1"/>
  <c r="J1564" i="1" a="1"/>
  <c r="J1564" i="1" s="1"/>
  <c r="H1558" i="1" a="1"/>
  <c r="H1558" i="1" s="1"/>
  <c r="I1566" i="1" a="1"/>
  <c r="I1566" i="1" s="1"/>
  <c r="L1566" i="1" a="1"/>
  <c r="L1566" i="1" s="1"/>
  <c r="J1566" i="1" a="1"/>
  <c r="J1566" i="1" s="1"/>
  <c r="F1558" i="1" a="1"/>
  <c r="F1558" i="1" s="1"/>
  <c r="J1557" i="1" a="1"/>
  <c r="J1557" i="1" s="1"/>
  <c r="F1565" i="1" a="1"/>
  <c r="F1565" i="1" s="1"/>
  <c r="H1557" i="1" a="1"/>
  <c r="H1557" i="1" s="1"/>
  <c r="H1566" i="1" a="1"/>
  <c r="H1566" i="1" s="1"/>
  <c r="K1564" i="1" a="1"/>
  <c r="K1564" i="1" s="1"/>
  <c r="L1565" i="1" a="1"/>
  <c r="L1565" i="1" s="1"/>
  <c r="J1558" i="1" a="1"/>
  <c r="J1558" i="1" s="1"/>
  <c r="L1564" i="1" a="1"/>
  <c r="L1564" i="1" s="1"/>
  <c r="I1558" i="1" a="1"/>
  <c r="I1558" i="1" s="1"/>
  <c r="G1566" i="1" a="1"/>
  <c r="G1566" i="1" s="1"/>
  <c r="F1566" i="1" a="1"/>
  <c r="F1566" i="1" s="1"/>
  <c r="F1557" i="1" a="1"/>
  <c r="F1557" i="1" s="1"/>
  <c r="I1557" i="1" a="1"/>
  <c r="I1557" i="1" s="1"/>
  <c r="K1557" i="1" a="1"/>
  <c r="K1557" i="1" s="1"/>
  <c r="G1557" i="1" a="1"/>
  <c r="G1557" i="1" s="1"/>
  <c r="I1565" i="1" a="1"/>
  <c r="I1565" i="1" s="1"/>
  <c r="G1565" i="1" a="1"/>
  <c r="G1565" i="1" s="1"/>
  <c r="K1558" i="1" a="1"/>
  <c r="K1558" i="1" s="1"/>
  <c r="K1566" i="1" a="1"/>
  <c r="K1566" i="1" s="1"/>
  <c r="K1565" i="1" a="1"/>
  <c r="K1565" i="1" s="1"/>
  <c r="L1557" i="1" a="1"/>
  <c r="L1557" i="1" s="1"/>
  <c r="F1564" i="1" a="1"/>
  <c r="F1564" i="1" s="1"/>
  <c r="L1549" i="1" a="1"/>
  <c r="L1549" i="1" s="1"/>
  <c r="L1548" i="1" a="1"/>
  <c r="L1548" i="1" s="1"/>
  <c r="H1549" i="1" a="1"/>
  <c r="H1549" i="1" s="1"/>
  <c r="G1549" i="1" a="1"/>
  <c r="G1549" i="1" s="1"/>
  <c r="J1531" i="1" a="1"/>
  <c r="J1531" i="1" s="1"/>
  <c r="F1551" i="1" a="1"/>
  <c r="F1551" i="1" s="1"/>
  <c r="J1548" i="1" a="1"/>
  <c r="J1548" i="1" s="1"/>
  <c r="I1531" i="1" a="1"/>
  <c r="I1531" i="1" s="1"/>
  <c r="K1551" i="1" a="1"/>
  <c r="K1551" i="1" s="1"/>
  <c r="G1551" i="1" a="1"/>
  <c r="G1551" i="1" s="1"/>
  <c r="K1531" i="1" a="1"/>
  <c r="K1531" i="1" s="1"/>
  <c r="L1551" i="1" a="1"/>
  <c r="L1551" i="1" s="1"/>
  <c r="K1548" i="1" a="1"/>
  <c r="K1548" i="1" s="1"/>
  <c r="K1549" i="1" a="1"/>
  <c r="K1549" i="1" s="1"/>
  <c r="H1548" i="1" a="1"/>
  <c r="H1548" i="1" s="1"/>
  <c r="I1549" i="1" a="1"/>
  <c r="I1549" i="1" s="1"/>
  <c r="F1549" i="1" a="1"/>
  <c r="F1549" i="1" s="1"/>
  <c r="F1531" i="1" a="1"/>
  <c r="F1531" i="1" s="1"/>
  <c r="F1548" i="1" a="1"/>
  <c r="F1548" i="1" s="1"/>
  <c r="I1548" i="1" a="1"/>
  <c r="I1548" i="1" s="1"/>
  <c r="G1531" i="1" a="1"/>
  <c r="G1531" i="1" s="1"/>
  <c r="H1531" i="1" a="1"/>
  <c r="H1531" i="1" s="1"/>
  <c r="L1531" i="1" a="1"/>
  <c r="L1531" i="1" s="1"/>
  <c r="J1549" i="1" a="1"/>
  <c r="J1549" i="1" s="1"/>
  <c r="G1548" i="1" a="1"/>
  <c r="G1548" i="1" s="1"/>
  <c r="J1551" i="1" a="1"/>
  <c r="J1551" i="1" s="1"/>
  <c r="I1551" i="1" a="1"/>
  <c r="I1551" i="1" s="1"/>
  <c r="H1551" i="1" a="1"/>
  <c r="H1551" i="1" s="1"/>
  <c r="K1522" i="1" a="1"/>
  <c r="K1522" i="1" s="1"/>
  <c r="I1526" i="1" a="1"/>
  <c r="I1526" i="1" s="1"/>
  <c r="L1525" i="1" a="1"/>
  <c r="L1525" i="1" s="1"/>
  <c r="J1527" i="1" a="1"/>
  <c r="J1527" i="1" s="1"/>
  <c r="F1525" i="1" a="1"/>
  <c r="F1525" i="1" s="1"/>
  <c r="J1526" i="1" a="1"/>
  <c r="J1526" i="1" s="1"/>
  <c r="L1522" i="1" a="1"/>
  <c r="L1522" i="1" s="1"/>
  <c r="L1523" i="1" a="1"/>
  <c r="L1523" i="1" s="1"/>
  <c r="K1523" i="1" a="1"/>
  <c r="K1523" i="1" s="1"/>
  <c r="J1523" i="1" a="1"/>
  <c r="J1523" i="1" s="1"/>
  <c r="L1529" i="1" a="1"/>
  <c r="L1529" i="1" s="1"/>
  <c r="K1524" i="1" a="1"/>
  <c r="K1524" i="1" s="1"/>
  <c r="I1522" i="1" a="1"/>
  <c r="I1522" i="1" s="1"/>
  <c r="I1528" i="1" a="1"/>
  <c r="I1528" i="1" s="1"/>
  <c r="G1528" i="1" a="1"/>
  <c r="G1528" i="1" s="1"/>
  <c r="G1526" i="1" a="1"/>
  <c r="G1526" i="1" s="1"/>
  <c r="F1526" i="1" a="1"/>
  <c r="F1526" i="1" s="1"/>
  <c r="F1528" i="1" a="1"/>
  <c r="F1528" i="1" s="1"/>
  <c r="H1527" i="1" a="1"/>
  <c r="H1527" i="1" s="1"/>
  <c r="G1527" i="1" a="1"/>
  <c r="G1527" i="1" s="1"/>
  <c r="F1527" i="1" a="1"/>
  <c r="F1527" i="1" s="1"/>
  <c r="K1526" i="1" a="1"/>
  <c r="K1526" i="1" s="1"/>
  <c r="J1525" i="1" a="1"/>
  <c r="J1525" i="1" s="1"/>
  <c r="H1525" i="1" a="1"/>
  <c r="H1525" i="1" s="1"/>
  <c r="J1524" i="1" a="1"/>
  <c r="J1524" i="1" s="1"/>
  <c r="G1523" i="1" a="1"/>
  <c r="G1523" i="1" s="1"/>
  <c r="H1522" i="1" a="1"/>
  <c r="H1522" i="1" s="1"/>
  <c r="F1522" i="1" a="1"/>
  <c r="F1522" i="1" s="1"/>
  <c r="H1524" i="1" a="1"/>
  <c r="H1524" i="1" s="1"/>
  <c r="I1525" i="1" a="1"/>
  <c r="I1525" i="1" s="1"/>
  <c r="L1530" i="1" a="1"/>
  <c r="L1530" i="1" s="1"/>
  <c r="L1528" i="1" a="1"/>
  <c r="L1528" i="1" s="1"/>
  <c r="L1527" i="1" a="1"/>
  <c r="L1527" i="1" s="1"/>
  <c r="K1530" i="1" a="1"/>
  <c r="K1530" i="1" s="1"/>
  <c r="H1526" i="1" a="1"/>
  <c r="H1526" i="1" s="1"/>
  <c r="J1530" i="1" a="1"/>
  <c r="J1530" i="1" s="1"/>
  <c r="I1529" i="1" a="1"/>
  <c r="I1529" i="1" s="1"/>
  <c r="F1529" i="1" a="1"/>
  <c r="F1529" i="1" s="1"/>
  <c r="I1524" i="1" a="1"/>
  <c r="I1524" i="1" s="1"/>
  <c r="F1524" i="1" a="1"/>
  <c r="F1524" i="1" s="1"/>
  <c r="H1523" i="1" a="1"/>
  <c r="H1523" i="1" s="1"/>
  <c r="G1522" i="1" a="1"/>
  <c r="G1522" i="1" s="1"/>
  <c r="I1530" i="1" a="1"/>
  <c r="I1530" i="1" s="1"/>
  <c r="I1523" i="1" a="1"/>
  <c r="I1523" i="1" s="1"/>
  <c r="K1527" i="1" a="1"/>
  <c r="K1527" i="1" s="1"/>
  <c r="G1525" i="1" a="1"/>
  <c r="G1525" i="1" s="1"/>
  <c r="J1529" i="1" a="1"/>
  <c r="J1529" i="1" s="1"/>
  <c r="G1524" i="1" a="1"/>
  <c r="G1524" i="1" s="1"/>
  <c r="L1521" i="1" a="1"/>
  <c r="L1521" i="1" s="1"/>
  <c r="H1530" i="1" a="1"/>
  <c r="H1530" i="1" s="1"/>
  <c r="F1530" i="1" a="1"/>
  <c r="F1530" i="1" s="1"/>
  <c r="K1529" i="1" a="1"/>
  <c r="K1529" i="1" s="1"/>
  <c r="G1530" i="1" a="1"/>
  <c r="G1530" i="1" s="1"/>
  <c r="H1529" i="1" a="1"/>
  <c r="H1529" i="1" s="1"/>
  <c r="J1528" i="1" a="1"/>
  <c r="J1528" i="1" s="1"/>
  <c r="F1523" i="1" a="1"/>
  <c r="F1523" i="1" s="1"/>
  <c r="I1527" i="1" a="1"/>
  <c r="I1527" i="1" s="1"/>
  <c r="K1525" i="1" a="1"/>
  <c r="K1525" i="1" s="1"/>
  <c r="L1524" i="1" a="1"/>
  <c r="L1524" i="1" s="1"/>
  <c r="J1522" i="1" a="1"/>
  <c r="J1522" i="1" s="1"/>
  <c r="G1529" i="1" a="1"/>
  <c r="G1529" i="1" s="1"/>
  <c r="K1528" i="1" a="1"/>
  <c r="K1528" i="1" s="1"/>
  <c r="H1528" i="1" a="1"/>
  <c r="H1528" i="1" s="1"/>
  <c r="L1526" i="1" a="1"/>
  <c r="L1526" i="1" s="1"/>
  <c r="G1517" i="1" a="1"/>
  <c r="G1517" i="1" s="1"/>
  <c r="K1516" i="1" a="1"/>
  <c r="K1516" i="1" s="1"/>
  <c r="L1513" i="1" a="1"/>
  <c r="L1513" i="1" s="1"/>
  <c r="H1513" i="1" a="1"/>
  <c r="H1513" i="1" s="1"/>
  <c r="I1516" i="1" a="1"/>
  <c r="I1516" i="1" s="1"/>
  <c r="J1516" i="1" a="1"/>
  <c r="J1516" i="1" s="1"/>
  <c r="K1521" i="1" a="1"/>
  <c r="K1521" i="1" s="1"/>
  <c r="J1521" i="1" a="1"/>
  <c r="J1521" i="1" s="1"/>
  <c r="I1515" i="1" a="1"/>
  <c r="I1515" i="1" s="1"/>
  <c r="K1520" i="1" a="1"/>
  <c r="K1520" i="1" s="1"/>
  <c r="I1521" i="1" a="1"/>
  <c r="I1521" i="1" s="1"/>
  <c r="I1513" i="1" a="1"/>
  <c r="I1513" i="1" s="1"/>
  <c r="H1521" i="1" a="1"/>
  <c r="H1521" i="1" s="1"/>
  <c r="I1514" i="1" a="1"/>
  <c r="I1514" i="1" s="1"/>
  <c r="G1516" i="1" a="1"/>
  <c r="G1516" i="1" s="1"/>
  <c r="L1515" i="1" a="1"/>
  <c r="L1515" i="1" s="1"/>
  <c r="F1520" i="1" a="1"/>
  <c r="F1520" i="1" s="1"/>
  <c r="J1517" i="1" a="1"/>
  <c r="J1517" i="1" s="1"/>
  <c r="G1521" i="1" a="1"/>
  <c r="G1521" i="1" s="1"/>
  <c r="F1521" i="1" a="1"/>
  <c r="F1521" i="1" s="1"/>
  <c r="G1520" i="1" a="1"/>
  <c r="G1520" i="1" s="1"/>
  <c r="H1517" i="1" a="1"/>
  <c r="H1517" i="1" s="1"/>
  <c r="H1514" i="1" a="1"/>
  <c r="H1514" i="1" s="1"/>
  <c r="G1519" i="1" a="1"/>
  <c r="G1519" i="1" s="1"/>
  <c r="L1514" i="1" a="1"/>
  <c r="L1514" i="1" s="1"/>
  <c r="J1514" i="1" a="1"/>
  <c r="J1514" i="1" s="1"/>
  <c r="K1515" i="1" a="1"/>
  <c r="K1515" i="1" s="1"/>
  <c r="L1520" i="1" a="1"/>
  <c r="L1520" i="1" s="1"/>
  <c r="L1516" i="1" a="1"/>
  <c r="L1516" i="1" s="1"/>
  <c r="J1519" i="1" a="1"/>
  <c r="J1519" i="1" s="1"/>
  <c r="J1520" i="1" a="1"/>
  <c r="J1520" i="1" s="1"/>
  <c r="H1520" i="1" a="1"/>
  <c r="H1520" i="1" s="1"/>
  <c r="I1519" i="1" a="1"/>
  <c r="I1519" i="1" s="1"/>
  <c r="H1519" i="1" a="1"/>
  <c r="H1519" i="1" s="1"/>
  <c r="F1519" i="1" a="1"/>
  <c r="F1519" i="1" s="1"/>
  <c r="K1513" i="1" a="1"/>
  <c r="K1513" i="1" s="1"/>
  <c r="F1514" i="1" a="1"/>
  <c r="F1514" i="1" s="1"/>
  <c r="J1513" i="1" a="1"/>
  <c r="J1513" i="1" s="1"/>
  <c r="K1517" i="1" a="1"/>
  <c r="K1517" i="1" s="1"/>
  <c r="I1517" i="1" a="1"/>
  <c r="I1517" i="1" s="1"/>
  <c r="G1513" i="1" a="1"/>
  <c r="G1513" i="1" s="1"/>
  <c r="F1517" i="1" a="1"/>
  <c r="F1517" i="1" s="1"/>
  <c r="F1513" i="1" a="1"/>
  <c r="F1513" i="1" s="1"/>
  <c r="H1516" i="1" a="1"/>
  <c r="H1516" i="1" s="1"/>
  <c r="F1516" i="1" a="1"/>
  <c r="F1516" i="1" s="1"/>
  <c r="H1515" i="1" a="1"/>
  <c r="H1515" i="1" s="1"/>
  <c r="K1514" i="1" a="1"/>
  <c r="K1514" i="1" s="1"/>
  <c r="F1515" i="1" a="1"/>
  <c r="F1515" i="1" s="1"/>
  <c r="J1515" i="1" a="1"/>
  <c r="J1515" i="1" s="1"/>
  <c r="G1515" i="1" a="1"/>
  <c r="G1515" i="1" s="1"/>
  <c r="G1514" i="1" a="1"/>
  <c r="G1514" i="1" s="1"/>
  <c r="I1520" i="1" a="1"/>
  <c r="I1520" i="1" s="1"/>
  <c r="K1519" i="1" a="1"/>
  <c r="K1519" i="1" s="1"/>
  <c r="L1519" i="1" a="1"/>
  <c r="L1519" i="1" s="1"/>
  <c r="L1517" i="1" a="1"/>
  <c r="L1517" i="1" s="1"/>
  <c r="K1506" i="1" a="1"/>
  <c r="K1506" i="1" s="1"/>
  <c r="H1502" i="1" a="1"/>
  <c r="H1502" i="1" s="1"/>
  <c r="I1501" i="1" a="1"/>
  <c r="I1501" i="1" s="1"/>
  <c r="L1505" i="1" a="1"/>
  <c r="L1505" i="1" s="1"/>
  <c r="F1505" i="1" a="1"/>
  <c r="F1505" i="1" s="1"/>
  <c r="F1502" i="1" a="1"/>
  <c r="F1502" i="1" s="1"/>
  <c r="I1502" i="1" a="1"/>
  <c r="I1502" i="1" s="1"/>
  <c r="H1501" i="1" a="1"/>
  <c r="H1501" i="1" s="1"/>
  <c r="H1506" i="1" a="1"/>
  <c r="H1506" i="1" s="1"/>
  <c r="J1506" i="1" a="1"/>
  <c r="J1506" i="1" s="1"/>
  <c r="K1501" i="1" a="1"/>
  <c r="K1501" i="1" s="1"/>
  <c r="K1502" i="1" a="1"/>
  <c r="K1502" i="1" s="1"/>
  <c r="F1507" i="1" a="1"/>
  <c r="F1507" i="1" s="1"/>
  <c r="K1504" i="1" a="1"/>
  <c r="K1504" i="1" s="1"/>
  <c r="G1505" i="1" a="1"/>
  <c r="G1505" i="1" s="1"/>
  <c r="H1505" i="1" a="1"/>
  <c r="H1505" i="1" s="1"/>
  <c r="L1507" i="1" a="1"/>
  <c r="L1507" i="1" s="1"/>
  <c r="K1507" i="1" a="1"/>
  <c r="K1507" i="1" s="1"/>
  <c r="L1506" i="1" a="1"/>
  <c r="L1506" i="1" s="1"/>
  <c r="J1501" i="1" a="1"/>
  <c r="J1501" i="1" s="1"/>
  <c r="F1506" i="1" a="1"/>
  <c r="F1506" i="1" s="1"/>
  <c r="F1504" i="1" a="1"/>
  <c r="F1504" i="1" s="1"/>
  <c r="I1506" i="1" a="1"/>
  <c r="I1506" i="1" s="1"/>
  <c r="J1504" i="1" a="1"/>
  <c r="J1504" i="1" s="1"/>
  <c r="G1504" i="1" a="1"/>
  <c r="G1504" i="1" s="1"/>
  <c r="G1502" i="1" a="1"/>
  <c r="G1502" i="1" s="1"/>
  <c r="J1505" i="1" a="1"/>
  <c r="J1505" i="1" s="1"/>
  <c r="J1507" i="1" a="1"/>
  <c r="J1507" i="1" s="1"/>
  <c r="I1504" i="1" a="1"/>
  <c r="I1504" i="1" s="1"/>
  <c r="J1502" i="1" a="1"/>
  <c r="J1502" i="1" s="1"/>
  <c r="G1507" i="1" a="1"/>
  <c r="G1507" i="1" s="1"/>
  <c r="L1501" i="1" a="1"/>
  <c r="L1501" i="1" s="1"/>
  <c r="G1506" i="1" a="1"/>
  <c r="G1506" i="1" s="1"/>
  <c r="L1502" i="1" a="1"/>
  <c r="L1502" i="1" s="1"/>
  <c r="I1505" i="1" a="1"/>
  <c r="I1505" i="1" s="1"/>
  <c r="G1501" i="1" a="1"/>
  <c r="G1501" i="1" s="1"/>
  <c r="K1505" i="1" a="1"/>
  <c r="K1505" i="1" s="1"/>
  <c r="L1504" i="1" a="1"/>
  <c r="L1504" i="1" s="1"/>
  <c r="H1504" i="1" a="1"/>
  <c r="H1504" i="1" s="1"/>
  <c r="I1507" i="1" a="1"/>
  <c r="I1507" i="1" s="1"/>
  <c r="H1507" i="1" a="1"/>
  <c r="H1507" i="1" s="1"/>
  <c r="I1494" i="1" a="1"/>
  <c r="I1494" i="1" s="1"/>
  <c r="K1487" i="1" a="1"/>
  <c r="K1487" i="1" s="1"/>
  <c r="G1499" i="1" a="1"/>
  <c r="G1499" i="1" s="1"/>
  <c r="L1494" i="1" a="1"/>
  <c r="L1494" i="1" s="1"/>
  <c r="K1494" i="1" a="1"/>
  <c r="K1494" i="1" s="1"/>
  <c r="L1500" i="1" a="1"/>
  <c r="L1500" i="1" s="1"/>
  <c r="J1500" i="1" a="1"/>
  <c r="J1500" i="1" s="1"/>
  <c r="K1499" i="1" a="1"/>
  <c r="K1499" i="1" s="1"/>
  <c r="G1492" i="1" a="1"/>
  <c r="G1492" i="1" s="1"/>
  <c r="F1492" i="1" a="1"/>
  <c r="F1492" i="1" s="1"/>
  <c r="L1487" i="1" a="1"/>
  <c r="L1487" i="1" s="1"/>
  <c r="K1485" i="1" a="1"/>
  <c r="K1485" i="1" s="1"/>
  <c r="F1501" i="1" a="1"/>
  <c r="F1501" i="1" s="1"/>
  <c r="K1500" i="1" a="1"/>
  <c r="K1500" i="1" s="1"/>
  <c r="I1500" i="1" a="1"/>
  <c r="I1500" i="1" s="1"/>
  <c r="H1500" i="1" a="1"/>
  <c r="H1500" i="1" s="1"/>
  <c r="I1487" i="1" a="1"/>
  <c r="I1487" i="1" s="1"/>
  <c r="G1500" i="1" a="1"/>
  <c r="G1500" i="1" s="1"/>
  <c r="F1500" i="1" a="1"/>
  <c r="F1500" i="1" s="1"/>
  <c r="L1499" i="1" a="1"/>
  <c r="L1499" i="1" s="1"/>
  <c r="G1494" i="1" a="1"/>
  <c r="G1494" i="1" s="1"/>
  <c r="L1492" i="1" a="1"/>
  <c r="L1492" i="1" s="1"/>
  <c r="J1499" i="1" a="1"/>
  <c r="J1499" i="1" s="1"/>
  <c r="G1487" i="1" a="1"/>
  <c r="G1487" i="1" s="1"/>
  <c r="I1499" i="1" a="1"/>
  <c r="I1499" i="1" s="1"/>
  <c r="H1499" i="1" a="1"/>
  <c r="H1499" i="1" s="1"/>
  <c r="I1492" i="1" a="1"/>
  <c r="I1492" i="1" s="1"/>
  <c r="F1499" i="1" a="1"/>
  <c r="F1499" i="1" s="1"/>
  <c r="J1494" i="1" a="1"/>
  <c r="J1494" i="1" s="1"/>
  <c r="H1494" i="1" a="1"/>
  <c r="H1494" i="1" s="1"/>
  <c r="F1494" i="1" a="1"/>
  <c r="F1494" i="1" s="1"/>
  <c r="F1487" i="1" a="1"/>
  <c r="F1487" i="1" s="1"/>
  <c r="L1485" i="1" a="1"/>
  <c r="L1485" i="1" s="1"/>
  <c r="H1487" i="1" a="1"/>
  <c r="H1487" i="1" s="1"/>
  <c r="H1492" i="1" a="1"/>
  <c r="H1492" i="1" s="1"/>
  <c r="J1492" i="1" a="1"/>
  <c r="J1492" i="1" s="1"/>
  <c r="J1487" i="1" a="1"/>
  <c r="J1487" i="1" s="1"/>
  <c r="K1492" i="1" a="1"/>
  <c r="K1492" i="1" s="1"/>
  <c r="K1458" i="1" a="1"/>
  <c r="K1458" i="1" s="1"/>
  <c r="L1458" i="1" a="1"/>
  <c r="L1458" i="1" s="1"/>
  <c r="G1458" i="1" a="1"/>
  <c r="G1458" i="1" s="1"/>
  <c r="J1485" i="1" a="1"/>
  <c r="J1485" i="1" s="1"/>
  <c r="I1485" i="1" a="1"/>
  <c r="I1485" i="1" s="1"/>
  <c r="H1485" i="1" a="1"/>
  <c r="H1485" i="1" s="1"/>
  <c r="G1485" i="1" a="1"/>
  <c r="G1485" i="1" s="1"/>
  <c r="F1485" i="1" a="1"/>
  <c r="F1485" i="1" s="1"/>
  <c r="J1458" i="1" a="1"/>
  <c r="J1458" i="1" s="1"/>
  <c r="I1458" i="1" a="1"/>
  <c r="I1458" i="1" s="1"/>
  <c r="F1458" i="1" a="1"/>
  <c r="F1458" i="1" s="1"/>
  <c r="H1458" i="1" a="1"/>
  <c r="H1458" i="1" s="1"/>
  <c r="I1451" i="1" a="1"/>
  <c r="I1451" i="1" s="1"/>
  <c r="L1449" i="1" a="1"/>
  <c r="L1449" i="1" s="1"/>
  <c r="H1450" i="1" a="1"/>
  <c r="H1450" i="1" s="1"/>
  <c r="J1449" i="1" a="1"/>
  <c r="J1449" i="1" s="1"/>
  <c r="F1450" i="1" a="1"/>
  <c r="F1450" i="1" s="1"/>
  <c r="J1454" i="1" a="1"/>
  <c r="J1454" i="1" s="1"/>
  <c r="F1449" i="1" a="1"/>
  <c r="F1449" i="1" s="1"/>
  <c r="I1455" i="1" a="1"/>
  <c r="I1455" i="1" s="1"/>
  <c r="H1455" i="1" a="1"/>
  <c r="H1455" i="1" s="1"/>
  <c r="G1455" i="1" a="1"/>
  <c r="G1455" i="1" s="1"/>
  <c r="I1454" i="1" a="1"/>
  <c r="I1454" i="1" s="1"/>
  <c r="I1452" i="1" a="1"/>
  <c r="I1452" i="1" s="1"/>
  <c r="L1448" i="1" a="1"/>
  <c r="L1448" i="1" s="1"/>
  <c r="J1450" i="1" a="1"/>
  <c r="J1450" i="1" s="1"/>
  <c r="K1452" i="1" a="1"/>
  <c r="K1452" i="1" s="1"/>
  <c r="G1454" i="1" a="1"/>
  <c r="G1454" i="1" s="1"/>
  <c r="L1451" i="1" a="1"/>
  <c r="L1451" i="1" s="1"/>
  <c r="G1449" i="1" a="1"/>
  <c r="G1449" i="1" s="1"/>
  <c r="F1454" i="1" a="1"/>
  <c r="F1454" i="1" s="1"/>
  <c r="H1453" i="1" a="1"/>
  <c r="H1453" i="1" s="1"/>
  <c r="K1457" i="1" a="1"/>
  <c r="K1457" i="1" s="1"/>
  <c r="F1453" i="1" a="1"/>
  <c r="F1453" i="1" s="1"/>
  <c r="J1457" i="1" a="1"/>
  <c r="J1457" i="1" s="1"/>
  <c r="I1453" i="1" a="1"/>
  <c r="I1453" i="1" s="1"/>
  <c r="K1449" i="1" a="1"/>
  <c r="K1449" i="1" s="1"/>
  <c r="I1457" i="1" a="1"/>
  <c r="I1457" i="1" s="1"/>
  <c r="F1456" i="1" a="1"/>
  <c r="F1456" i="1" s="1"/>
  <c r="G1450" i="1" a="1"/>
  <c r="G1450" i="1" s="1"/>
  <c r="L1452" i="1" a="1"/>
  <c r="L1452" i="1" s="1"/>
  <c r="L1450" i="1" a="1"/>
  <c r="L1450" i="1" s="1"/>
  <c r="G1453" i="1" a="1"/>
  <c r="G1453" i="1" s="1"/>
  <c r="H1457" i="1" a="1"/>
  <c r="H1457" i="1" s="1"/>
  <c r="J1453" i="1" a="1"/>
  <c r="J1453" i="1" s="1"/>
  <c r="I1450" i="1" a="1"/>
  <c r="I1450" i="1" s="1"/>
  <c r="G1452" i="1" a="1"/>
  <c r="G1452" i="1" s="1"/>
  <c r="L1456" i="1" a="1"/>
  <c r="L1456" i="1" s="1"/>
  <c r="H1449" i="1" a="1"/>
  <c r="H1449" i="1" s="1"/>
  <c r="J1456" i="1" a="1"/>
  <c r="J1456" i="1" s="1"/>
  <c r="J1452" i="1" a="1"/>
  <c r="J1452" i="1" s="1"/>
  <c r="K1454" i="1" a="1"/>
  <c r="K1454" i="1" s="1"/>
  <c r="K1453" i="1" a="1"/>
  <c r="K1453" i="1" s="1"/>
  <c r="H1454" i="1" a="1"/>
  <c r="H1454" i="1" s="1"/>
  <c r="F1455" i="1" a="1"/>
  <c r="F1455" i="1" s="1"/>
  <c r="F1451" i="1" a="1"/>
  <c r="F1451" i="1" s="1"/>
  <c r="I1449" i="1" a="1"/>
  <c r="I1449" i="1" s="1"/>
  <c r="L1455" i="1" a="1"/>
  <c r="L1455" i="1" s="1"/>
  <c r="G1451" i="1" a="1"/>
  <c r="G1451" i="1" s="1"/>
  <c r="L1453" i="1" a="1"/>
  <c r="L1453" i="1" s="1"/>
  <c r="F1452" i="1" a="1"/>
  <c r="F1452" i="1" s="1"/>
  <c r="J1451" i="1" a="1"/>
  <c r="J1451" i="1" s="1"/>
  <c r="K1450" i="1" a="1"/>
  <c r="K1450" i="1" s="1"/>
  <c r="K1455" i="1" a="1"/>
  <c r="K1455" i="1" s="1"/>
  <c r="H1452" i="1" a="1"/>
  <c r="H1452" i="1" s="1"/>
  <c r="L1457" i="1" a="1"/>
  <c r="L1457" i="1" s="1"/>
  <c r="H1456" i="1" a="1"/>
  <c r="H1456" i="1" s="1"/>
  <c r="G1457" i="1" a="1"/>
  <c r="G1457" i="1" s="1"/>
  <c r="F1457" i="1" a="1"/>
  <c r="F1457" i="1" s="1"/>
  <c r="K1456" i="1" a="1"/>
  <c r="K1456" i="1" s="1"/>
  <c r="I1456" i="1" a="1"/>
  <c r="I1456" i="1" s="1"/>
  <c r="G1456" i="1" a="1"/>
  <c r="G1456" i="1" s="1"/>
  <c r="J1455" i="1" a="1"/>
  <c r="J1455" i="1" s="1"/>
  <c r="L1454" i="1" a="1"/>
  <c r="L1454" i="1" s="1"/>
  <c r="H1451" i="1" a="1"/>
  <c r="H1451" i="1" s="1"/>
  <c r="K1451" i="1" a="1"/>
  <c r="K1451" i="1" s="1"/>
  <c r="K1444" i="1" a="1"/>
  <c r="K1444" i="1" s="1"/>
  <c r="G1443" i="1" a="1"/>
  <c r="G1443" i="1" s="1"/>
  <c r="L1441" i="1" a="1"/>
  <c r="L1441" i="1" s="1"/>
  <c r="G1441" i="1" a="1"/>
  <c r="G1441" i="1" s="1"/>
  <c r="F1440" i="1" a="1"/>
  <c r="F1440" i="1" s="1"/>
  <c r="I1445" i="1" a="1"/>
  <c r="I1445" i="1" s="1"/>
  <c r="F1445" i="1" a="1"/>
  <c r="F1445" i="1" s="1"/>
  <c r="I1446" i="1" a="1"/>
  <c r="I1446" i="1" s="1"/>
  <c r="F1442" i="1" a="1"/>
  <c r="F1442" i="1" s="1"/>
  <c r="G1446" i="1" a="1"/>
  <c r="G1446" i="1" s="1"/>
  <c r="G1445" i="1" a="1"/>
  <c r="G1445" i="1" s="1"/>
  <c r="H1445" i="1" a="1"/>
  <c r="H1445" i="1" s="1"/>
  <c r="J1441" i="1" a="1"/>
  <c r="J1441" i="1" s="1"/>
  <c r="I1440" i="1" a="1"/>
  <c r="I1440" i="1" s="1"/>
  <c r="I1443" i="1" a="1"/>
  <c r="I1443" i="1" s="1"/>
  <c r="L1439" i="1" a="1"/>
  <c r="L1439" i="1" s="1"/>
  <c r="G1444" i="1" a="1"/>
  <c r="G1444" i="1" s="1"/>
  <c r="H1443" i="1" a="1"/>
  <c r="H1443" i="1" s="1"/>
  <c r="L1440" i="1" a="1"/>
  <c r="L1440" i="1" s="1"/>
  <c r="I1448" i="1" a="1"/>
  <c r="I1448" i="1" s="1"/>
  <c r="G1440" i="1" a="1"/>
  <c r="G1440" i="1" s="1"/>
  <c r="H1448" i="1" a="1"/>
  <c r="H1448" i="1" s="1"/>
  <c r="L1447" i="1" a="1"/>
  <c r="L1447" i="1" s="1"/>
  <c r="F1446" i="1" a="1"/>
  <c r="F1446" i="1" s="1"/>
  <c r="K1442" i="1" a="1"/>
  <c r="K1442" i="1" s="1"/>
  <c r="I1442" i="1" a="1"/>
  <c r="I1442" i="1" s="1"/>
  <c r="I1441" i="1" a="1"/>
  <c r="I1441" i="1" s="1"/>
  <c r="K1439" i="1" a="1"/>
  <c r="K1439" i="1" s="1"/>
  <c r="H1442" i="1" a="1"/>
  <c r="H1442" i="1" s="1"/>
  <c r="G1448" i="1" a="1"/>
  <c r="G1448" i="1" s="1"/>
  <c r="J1447" i="1" a="1"/>
  <c r="J1447" i="1" s="1"/>
  <c r="H1441" i="1" a="1"/>
  <c r="H1441" i="1" s="1"/>
  <c r="I1444" i="1" a="1"/>
  <c r="I1444" i="1" s="1"/>
  <c r="F1441" i="1" a="1"/>
  <c r="F1441" i="1" s="1"/>
  <c r="K1446" i="1" a="1"/>
  <c r="K1446" i="1" s="1"/>
  <c r="J1443" i="1" a="1"/>
  <c r="J1443" i="1" s="1"/>
  <c r="H1447" i="1" a="1"/>
  <c r="H1447" i="1" s="1"/>
  <c r="H1446" i="1" a="1"/>
  <c r="H1446" i="1" s="1"/>
  <c r="L1445" i="1" a="1"/>
  <c r="L1445" i="1" s="1"/>
  <c r="F1444" i="1" a="1"/>
  <c r="F1444" i="1" s="1"/>
  <c r="K1441" i="1" a="1"/>
  <c r="K1441" i="1" s="1"/>
  <c r="H1440" i="1" a="1"/>
  <c r="H1440" i="1" s="1"/>
  <c r="J1446" i="1" a="1"/>
  <c r="J1446" i="1" s="1"/>
  <c r="I1447" i="1" a="1"/>
  <c r="I1447" i="1" s="1"/>
  <c r="J1445" i="1" a="1"/>
  <c r="J1445" i="1" s="1"/>
  <c r="L1443" i="1" a="1"/>
  <c r="L1443" i="1" s="1"/>
  <c r="J1444" i="1" a="1"/>
  <c r="J1444" i="1" s="1"/>
  <c r="F1443" i="1" a="1"/>
  <c r="F1443" i="1" s="1"/>
  <c r="K1440" i="1" a="1"/>
  <c r="K1440" i="1" s="1"/>
  <c r="H1444" i="1" a="1"/>
  <c r="H1444" i="1" s="1"/>
  <c r="K1447" i="1" a="1"/>
  <c r="K1447" i="1" s="1"/>
  <c r="L1442" i="1" a="1"/>
  <c r="L1442" i="1" s="1"/>
  <c r="L1446" i="1" a="1"/>
  <c r="L1446" i="1" s="1"/>
  <c r="K1443" i="1" a="1"/>
  <c r="K1443" i="1" s="1"/>
  <c r="K1448" i="1" a="1"/>
  <c r="K1448" i="1" s="1"/>
  <c r="F1448" i="1" a="1"/>
  <c r="F1448" i="1" s="1"/>
  <c r="J1440" i="1" a="1"/>
  <c r="J1440" i="1" s="1"/>
  <c r="G1442" i="1" a="1"/>
  <c r="G1442" i="1" s="1"/>
  <c r="J1448" i="1" a="1"/>
  <c r="J1448" i="1" s="1"/>
  <c r="K1445" i="1" a="1"/>
  <c r="K1445" i="1" s="1"/>
  <c r="J1442" i="1" a="1"/>
  <c r="J1442" i="1" s="1"/>
  <c r="G1447" i="1" a="1"/>
  <c r="G1447" i="1" s="1"/>
  <c r="F1447" i="1" a="1"/>
  <c r="F1447" i="1" s="1"/>
  <c r="L1444" i="1" a="1"/>
  <c r="L1444" i="1" s="1"/>
  <c r="H1437" i="1" a="1"/>
  <c r="H1437" i="1" s="1"/>
  <c r="J1436" i="1" a="1"/>
  <c r="J1436" i="1" s="1"/>
  <c r="I1434" i="1" a="1"/>
  <c r="I1434" i="1" s="1"/>
  <c r="K1432" i="1" a="1"/>
  <c r="K1432" i="1" s="1"/>
  <c r="H1434" i="1" a="1"/>
  <c r="H1434" i="1" s="1"/>
  <c r="I1432" i="1" a="1"/>
  <c r="I1432" i="1" s="1"/>
  <c r="G1434" i="1" a="1"/>
  <c r="G1434" i="1" s="1"/>
  <c r="L1436" i="1" a="1"/>
  <c r="L1436" i="1" s="1"/>
  <c r="L1431" i="1" a="1"/>
  <c r="L1431" i="1" s="1"/>
  <c r="H1436" i="1" a="1"/>
  <c r="H1436" i="1" s="1"/>
  <c r="L1434" i="1" a="1"/>
  <c r="L1434" i="1" s="1"/>
  <c r="K1434" i="1" a="1"/>
  <c r="K1434" i="1" s="1"/>
  <c r="J1432" i="1" a="1"/>
  <c r="J1432" i="1" s="1"/>
  <c r="J1434" i="1" a="1"/>
  <c r="J1434" i="1" s="1"/>
  <c r="G1433" i="1" a="1"/>
  <c r="G1433" i="1" s="1"/>
  <c r="L1432" i="1" a="1"/>
  <c r="L1432" i="1" s="1"/>
  <c r="G1431" i="1" a="1"/>
  <c r="G1431" i="1" s="1"/>
  <c r="H1431" i="1" a="1"/>
  <c r="H1431" i="1" s="1"/>
  <c r="F1432" i="1" a="1"/>
  <c r="F1432" i="1" s="1"/>
  <c r="J1439" i="1" a="1"/>
  <c r="J1439" i="1" s="1"/>
  <c r="J1438" i="1" a="1"/>
  <c r="J1438" i="1" s="1"/>
  <c r="H1433" i="1" a="1"/>
  <c r="H1433" i="1" s="1"/>
  <c r="J1437" i="1" a="1"/>
  <c r="J1437" i="1" s="1"/>
  <c r="G1436" i="1" a="1"/>
  <c r="G1436" i="1" s="1"/>
  <c r="H1432" i="1" a="1"/>
  <c r="H1432" i="1" s="1"/>
  <c r="I1439" i="1" a="1"/>
  <c r="I1439" i="1" s="1"/>
  <c r="I1436" i="1" a="1"/>
  <c r="I1436" i="1" s="1"/>
  <c r="F1433" i="1" a="1"/>
  <c r="F1433" i="1" s="1"/>
  <c r="K1430" i="1" a="1"/>
  <c r="K1430" i="1" s="1"/>
  <c r="L1430" i="1" a="1"/>
  <c r="L1430" i="1" s="1"/>
  <c r="G1437" i="1" a="1"/>
  <c r="G1437" i="1" s="1"/>
  <c r="I1433" i="1" a="1"/>
  <c r="I1433" i="1" s="1"/>
  <c r="H1439" i="1" a="1"/>
  <c r="H1439" i="1" s="1"/>
  <c r="G1439" i="1" a="1"/>
  <c r="G1439" i="1" s="1"/>
  <c r="F1437" i="1" a="1"/>
  <c r="F1437" i="1" s="1"/>
  <c r="G1432" i="1" a="1"/>
  <c r="G1432" i="1" s="1"/>
  <c r="J1433" i="1" a="1"/>
  <c r="J1433" i="1" s="1"/>
  <c r="J1431" i="1" a="1"/>
  <c r="J1431" i="1" s="1"/>
  <c r="F1436" i="1" a="1"/>
  <c r="F1436" i="1" s="1"/>
  <c r="F1434" i="1" a="1"/>
  <c r="F1434" i="1" s="1"/>
  <c r="F1431" i="1" a="1"/>
  <c r="F1431" i="1" s="1"/>
  <c r="K1433" i="1" a="1"/>
  <c r="K1433" i="1" s="1"/>
  <c r="K1438" i="1" a="1"/>
  <c r="K1438" i="1" s="1"/>
  <c r="K1437" i="1" a="1"/>
  <c r="K1437" i="1" s="1"/>
  <c r="F1439" i="1" a="1"/>
  <c r="F1439" i="1" s="1"/>
  <c r="L1438" i="1" a="1"/>
  <c r="L1438" i="1" s="1"/>
  <c r="K1431" i="1" a="1"/>
  <c r="K1431" i="1" s="1"/>
  <c r="K1436" i="1" a="1"/>
  <c r="K1436" i="1" s="1"/>
  <c r="I1431" i="1" a="1"/>
  <c r="I1431" i="1" s="1"/>
  <c r="L1437" i="1" a="1"/>
  <c r="L1437" i="1" s="1"/>
  <c r="I1438" i="1" a="1"/>
  <c r="I1438" i="1" s="1"/>
  <c r="H1438" i="1" a="1"/>
  <c r="H1438" i="1" s="1"/>
  <c r="G1438" i="1" a="1"/>
  <c r="G1438" i="1" s="1"/>
  <c r="F1438" i="1" a="1"/>
  <c r="F1438" i="1" s="1"/>
  <c r="L1433" i="1" a="1"/>
  <c r="L1433" i="1" s="1"/>
  <c r="I1437" i="1" a="1"/>
  <c r="I1437" i="1" s="1"/>
  <c r="L1424" i="1" a="1"/>
  <c r="L1424" i="1" s="1"/>
  <c r="F1421" i="1" a="1"/>
  <c r="F1421" i="1" s="1"/>
  <c r="J1423" i="1" a="1"/>
  <c r="J1423" i="1" s="1"/>
  <c r="H1423" i="1" a="1"/>
  <c r="H1423" i="1" s="1"/>
  <c r="J1422" i="1" a="1"/>
  <c r="J1422" i="1" s="1"/>
  <c r="I1421" i="1" a="1"/>
  <c r="I1421" i="1" s="1"/>
  <c r="I1422" i="1" a="1"/>
  <c r="I1422" i="1" s="1"/>
  <c r="I1420" i="1" a="1"/>
  <c r="I1420" i="1" s="1"/>
  <c r="K1420" i="1" a="1"/>
  <c r="K1420" i="1" s="1"/>
  <c r="H1422" i="1" a="1"/>
  <c r="H1422" i="1" s="1"/>
  <c r="F1430" i="1" a="1"/>
  <c r="F1430" i="1" s="1"/>
  <c r="K1422" i="1" a="1"/>
  <c r="K1422" i="1" s="1"/>
  <c r="H1424" i="1" a="1"/>
  <c r="H1424" i="1" s="1"/>
  <c r="J1419" i="1" a="1"/>
  <c r="J1419" i="1" s="1"/>
  <c r="I1423" i="1" a="1"/>
  <c r="I1423" i="1" s="1"/>
  <c r="G1430" i="1" a="1"/>
  <c r="G1430" i="1" s="1"/>
  <c r="K1423" i="1" a="1"/>
  <c r="K1423" i="1" s="1"/>
  <c r="J1424" i="1" a="1"/>
  <c r="J1424" i="1" s="1"/>
  <c r="G1421" i="1" a="1"/>
  <c r="G1421" i="1" s="1"/>
  <c r="J1421" i="1" a="1"/>
  <c r="J1421" i="1" s="1"/>
  <c r="H1420" i="1" a="1"/>
  <c r="H1420" i="1" s="1"/>
  <c r="L1419" i="1" a="1"/>
  <c r="L1419" i="1" s="1"/>
  <c r="G1424" i="1" a="1"/>
  <c r="G1424" i="1" s="1"/>
  <c r="G1423" i="1" a="1"/>
  <c r="G1423" i="1" s="1"/>
  <c r="J1420" i="1" a="1"/>
  <c r="J1420" i="1" s="1"/>
  <c r="K1419" i="1" a="1"/>
  <c r="K1419" i="1" s="1"/>
  <c r="F1420" i="1" a="1"/>
  <c r="F1420" i="1" s="1"/>
  <c r="L1423" i="1" a="1"/>
  <c r="L1423" i="1" s="1"/>
  <c r="I1419" i="1" a="1"/>
  <c r="I1419" i="1" s="1"/>
  <c r="L1422" i="1" a="1"/>
  <c r="L1422" i="1" s="1"/>
  <c r="F1423" i="1" a="1"/>
  <c r="F1423" i="1" s="1"/>
  <c r="F1424" i="1" a="1"/>
  <c r="F1424" i="1" s="1"/>
  <c r="F1422" i="1" a="1"/>
  <c r="F1422" i="1" s="1"/>
  <c r="G1422" i="1" a="1"/>
  <c r="G1422" i="1" s="1"/>
  <c r="L1421" i="1" a="1"/>
  <c r="L1421" i="1" s="1"/>
  <c r="G1420" i="1" a="1"/>
  <c r="G1420" i="1" s="1"/>
  <c r="L1420" i="1" a="1"/>
  <c r="L1420" i="1" s="1"/>
  <c r="K1424" i="1" a="1"/>
  <c r="K1424" i="1" s="1"/>
  <c r="H1421" i="1" a="1"/>
  <c r="H1421" i="1" s="1"/>
  <c r="J1430" i="1" a="1"/>
  <c r="J1430" i="1" s="1"/>
  <c r="I1430" i="1" a="1"/>
  <c r="I1430" i="1" s="1"/>
  <c r="I1424" i="1" a="1"/>
  <c r="I1424" i="1" s="1"/>
  <c r="K1421" i="1" a="1"/>
  <c r="K1421" i="1" s="1"/>
  <c r="H1430" i="1" a="1"/>
  <c r="H1430" i="1" s="1"/>
  <c r="I1410" i="1" a="1"/>
  <c r="I1410" i="1" s="1"/>
  <c r="G1410" i="1" a="1"/>
  <c r="G1410" i="1" s="1"/>
  <c r="G1408" i="1" a="1"/>
  <c r="G1408" i="1" s="1"/>
  <c r="J1409" i="1" a="1"/>
  <c r="J1409" i="1" s="1"/>
  <c r="J1408" i="1" a="1"/>
  <c r="J1408" i="1" s="1"/>
  <c r="L1418" i="1" a="1"/>
  <c r="L1418" i="1" s="1"/>
  <c r="K1418" i="1" a="1"/>
  <c r="K1418" i="1" s="1"/>
  <c r="I1418" i="1" a="1"/>
  <c r="I1418" i="1" s="1"/>
  <c r="I1417" i="1" a="1"/>
  <c r="I1417" i="1" s="1"/>
  <c r="G1416" i="1" a="1"/>
  <c r="G1416" i="1" s="1"/>
  <c r="K1410" i="1" a="1"/>
  <c r="K1410" i="1" s="1"/>
  <c r="J1410" i="1" a="1"/>
  <c r="J1410" i="1" s="1"/>
  <c r="F1409" i="1" a="1"/>
  <c r="F1409" i="1" s="1"/>
  <c r="L1408" i="1" a="1"/>
  <c r="L1408" i="1" s="1"/>
  <c r="H1419" i="1" a="1"/>
  <c r="H1419" i="1" s="1"/>
  <c r="G1419" i="1" a="1"/>
  <c r="G1419" i="1" s="1"/>
  <c r="H1418" i="1" a="1"/>
  <c r="H1418" i="1" s="1"/>
  <c r="H1408" i="1" a="1"/>
  <c r="H1408" i="1" s="1"/>
  <c r="L1416" i="1" a="1"/>
  <c r="L1416" i="1" s="1"/>
  <c r="L1409" i="1" a="1"/>
  <c r="L1409" i="1" s="1"/>
  <c r="G1417" i="1" a="1"/>
  <c r="G1417" i="1" s="1"/>
  <c r="F1419" i="1" a="1"/>
  <c r="F1419" i="1" s="1"/>
  <c r="J1418" i="1" a="1"/>
  <c r="J1418" i="1" s="1"/>
  <c r="G1418" i="1" a="1"/>
  <c r="G1418" i="1" s="1"/>
  <c r="F1418" i="1" a="1"/>
  <c r="F1418" i="1" s="1"/>
  <c r="L1417" i="1" a="1"/>
  <c r="L1417" i="1" s="1"/>
  <c r="K1417" i="1" a="1"/>
  <c r="K1417" i="1" s="1"/>
  <c r="F1416" i="1" a="1"/>
  <c r="F1416" i="1" s="1"/>
  <c r="J1417" i="1" a="1"/>
  <c r="J1417" i="1" s="1"/>
  <c r="F1417" i="1" a="1"/>
  <c r="F1417" i="1" s="1"/>
  <c r="K1416" i="1" a="1"/>
  <c r="K1416" i="1" s="1"/>
  <c r="H1416" i="1" a="1"/>
  <c r="H1416" i="1" s="1"/>
  <c r="K1408" i="1" a="1"/>
  <c r="K1408" i="1" s="1"/>
  <c r="I1409" i="1" a="1"/>
  <c r="I1409" i="1" s="1"/>
  <c r="H1410" i="1" a="1"/>
  <c r="H1410" i="1" s="1"/>
  <c r="I1408" i="1" a="1"/>
  <c r="I1408" i="1" s="1"/>
  <c r="L1410" i="1" a="1"/>
  <c r="L1410" i="1" s="1"/>
  <c r="F1410" i="1" a="1"/>
  <c r="F1410" i="1" s="1"/>
  <c r="F1408" i="1" a="1"/>
  <c r="F1408" i="1" s="1"/>
  <c r="K1409" i="1" a="1"/>
  <c r="K1409" i="1" s="1"/>
  <c r="G1409" i="1" a="1"/>
  <c r="G1409" i="1" s="1"/>
  <c r="H1409" i="1" a="1"/>
  <c r="H1409" i="1" s="1"/>
  <c r="L1407" i="1" a="1"/>
  <c r="L1407" i="1" s="1"/>
  <c r="K1407" i="1" a="1"/>
  <c r="K1407" i="1" s="1"/>
  <c r="H1417" i="1" a="1"/>
  <c r="H1417" i="1" s="1"/>
  <c r="J1416" i="1" a="1"/>
  <c r="J1416" i="1" s="1"/>
  <c r="I1416" i="1" a="1"/>
  <c r="I1416" i="1" s="1"/>
  <c r="F1402" i="1" a="1"/>
  <c r="F1402" i="1" s="1"/>
  <c r="K1401" i="1" a="1"/>
  <c r="K1401" i="1" s="1"/>
  <c r="L1401" i="1" a="1"/>
  <c r="L1401" i="1" s="1"/>
  <c r="G1401" i="1" a="1"/>
  <c r="G1401" i="1" s="1"/>
  <c r="J1407" i="1" a="1"/>
  <c r="J1407" i="1" s="1"/>
  <c r="I1407" i="1" a="1"/>
  <c r="I1407" i="1" s="1"/>
  <c r="H1407" i="1" a="1"/>
  <c r="H1407" i="1" s="1"/>
  <c r="H1402" i="1" a="1"/>
  <c r="H1402" i="1" s="1"/>
  <c r="G1407" i="1" a="1"/>
  <c r="G1407" i="1" s="1"/>
  <c r="J1403" i="1" a="1"/>
  <c r="J1403" i="1" s="1"/>
  <c r="I1403" i="1" a="1"/>
  <c r="I1403" i="1" s="1"/>
  <c r="F1407" i="1" a="1"/>
  <c r="F1407" i="1" s="1"/>
  <c r="I1401" i="1" a="1"/>
  <c r="I1401" i="1" s="1"/>
  <c r="F1401" i="1" a="1"/>
  <c r="F1401" i="1" s="1"/>
  <c r="L1404" i="1" a="1"/>
  <c r="L1404" i="1" s="1"/>
  <c r="H1401" i="1" a="1"/>
  <c r="H1401" i="1" s="1"/>
  <c r="I1405" i="1" a="1"/>
  <c r="I1405" i="1" s="1"/>
  <c r="F1404" i="1" a="1"/>
  <c r="F1404" i="1" s="1"/>
  <c r="L1405" i="1" a="1"/>
  <c r="L1405" i="1" s="1"/>
  <c r="K1405" i="1" a="1"/>
  <c r="K1405" i="1" s="1"/>
  <c r="F1405" i="1" a="1"/>
  <c r="F1405" i="1" s="1"/>
  <c r="H1403" i="1" a="1"/>
  <c r="H1403" i="1" s="1"/>
  <c r="J1405" i="1" a="1"/>
  <c r="J1405" i="1" s="1"/>
  <c r="H1405" i="1" a="1"/>
  <c r="H1405" i="1" s="1"/>
  <c r="K1404" i="1" a="1"/>
  <c r="K1404" i="1" s="1"/>
  <c r="L1403" i="1" a="1"/>
  <c r="L1403" i="1" s="1"/>
  <c r="J1402" i="1" a="1"/>
  <c r="J1402" i="1" s="1"/>
  <c r="G1405" i="1" a="1"/>
  <c r="G1405" i="1" s="1"/>
  <c r="J1404" i="1" a="1"/>
  <c r="J1404" i="1" s="1"/>
  <c r="G1402" i="1" a="1"/>
  <c r="G1402" i="1" s="1"/>
  <c r="H1404" i="1" a="1"/>
  <c r="H1404" i="1" s="1"/>
  <c r="G1404" i="1" a="1"/>
  <c r="G1404" i="1" s="1"/>
  <c r="K1403" i="1" a="1"/>
  <c r="K1403" i="1" s="1"/>
  <c r="I1402" i="1" a="1"/>
  <c r="I1402" i="1" s="1"/>
  <c r="F1403" i="1" a="1"/>
  <c r="F1403" i="1" s="1"/>
  <c r="K1402" i="1" a="1"/>
  <c r="K1402" i="1" s="1"/>
  <c r="I1404" i="1" a="1"/>
  <c r="I1404" i="1" s="1"/>
  <c r="G1403" i="1" a="1"/>
  <c r="G1403" i="1" s="1"/>
  <c r="L1402" i="1" a="1"/>
  <c r="L1402" i="1" s="1"/>
  <c r="J1401" i="1" a="1"/>
  <c r="J1401" i="1" s="1"/>
  <c r="K1372" i="1" a="1"/>
  <c r="K1372" i="1" s="1"/>
  <c r="L1374" i="1" a="1"/>
  <c r="L1374" i="1" s="1"/>
  <c r="J1372" i="1" a="1"/>
  <c r="J1372" i="1" s="1"/>
  <c r="H1372" i="1" a="1"/>
  <c r="H1372" i="1" s="1"/>
  <c r="F1374" i="1" a="1"/>
  <c r="F1374" i="1" s="1"/>
  <c r="H1374" i="1" a="1"/>
  <c r="H1374" i="1" s="1"/>
  <c r="L1372" i="1" a="1"/>
  <c r="L1372" i="1" s="1"/>
  <c r="I1373" i="1" a="1"/>
  <c r="I1373" i="1" s="1"/>
  <c r="J1374" i="1" a="1"/>
  <c r="J1374" i="1" s="1"/>
  <c r="L1371" i="1" a="1"/>
  <c r="L1371" i="1" s="1"/>
  <c r="G1374" i="1" a="1"/>
  <c r="G1374" i="1" s="1"/>
  <c r="G1373" i="1" a="1"/>
  <c r="G1373" i="1" s="1"/>
  <c r="K1373" i="1" a="1"/>
  <c r="K1373" i="1" s="1"/>
  <c r="G1372" i="1" a="1"/>
  <c r="G1372" i="1" s="1"/>
  <c r="J1373" i="1" a="1"/>
  <c r="J1373" i="1" s="1"/>
  <c r="H1373" i="1" a="1"/>
  <c r="H1373" i="1" s="1"/>
  <c r="K1374" i="1" a="1"/>
  <c r="K1374" i="1" s="1"/>
  <c r="L1373" i="1" a="1"/>
  <c r="L1373" i="1" s="1"/>
  <c r="I1374" i="1" a="1"/>
  <c r="I1374" i="1" s="1"/>
  <c r="I1372" i="1" a="1"/>
  <c r="I1372" i="1" s="1"/>
  <c r="K1371" i="1" a="1"/>
  <c r="K1371" i="1" s="1"/>
  <c r="F1372" i="1" a="1"/>
  <c r="F1372" i="1" s="1"/>
  <c r="F1373" i="1" a="1"/>
  <c r="F1373" i="1" s="1"/>
  <c r="J1366" i="1" a="1"/>
  <c r="J1366" i="1" s="1"/>
  <c r="L1364" i="1" a="1"/>
  <c r="L1364" i="1" s="1"/>
  <c r="F1366" i="1" a="1"/>
  <c r="F1366" i="1" s="1"/>
  <c r="F1363" i="1" a="1"/>
  <c r="F1363" i="1" s="1"/>
  <c r="L1362" i="1" a="1"/>
  <c r="L1362" i="1" s="1"/>
  <c r="H1365" i="1" a="1"/>
  <c r="H1365" i="1" s="1"/>
  <c r="L1363" i="1" a="1"/>
  <c r="L1363" i="1" s="1"/>
  <c r="L1368" i="1" a="1"/>
  <c r="L1368" i="1" s="1"/>
  <c r="K1367" i="1" a="1"/>
  <c r="K1367" i="1" s="1"/>
  <c r="J1371" i="1" a="1"/>
  <c r="J1371" i="1" s="1"/>
  <c r="I1371" i="1" a="1"/>
  <c r="I1371" i="1" s="1"/>
  <c r="H1371" i="1" a="1"/>
  <c r="H1371" i="1" s="1"/>
  <c r="G1370" i="1" a="1"/>
  <c r="G1370" i="1" s="1"/>
  <c r="F1370" i="1" a="1"/>
  <c r="F1370" i="1" s="1"/>
  <c r="F1369" i="1" a="1"/>
  <c r="F1369" i="1" s="1"/>
  <c r="I1368" i="1" a="1"/>
  <c r="I1368" i="1" s="1"/>
  <c r="H1367" i="1" a="1"/>
  <c r="H1367" i="1" s="1"/>
  <c r="G1371" i="1" a="1"/>
  <c r="G1371" i="1" s="1"/>
  <c r="H1368" i="1" a="1"/>
  <c r="H1368" i="1" s="1"/>
  <c r="G1367" i="1" a="1"/>
  <c r="G1367" i="1" s="1"/>
  <c r="H1364" i="1" a="1"/>
  <c r="H1364" i="1" s="1"/>
  <c r="F1371" i="1" a="1"/>
  <c r="F1371" i="1" s="1"/>
  <c r="L1370" i="1" a="1"/>
  <c r="L1370" i="1" s="1"/>
  <c r="G1365" i="1" a="1"/>
  <c r="G1365" i="1" s="1"/>
  <c r="K1370" i="1" a="1"/>
  <c r="K1370" i="1" s="1"/>
  <c r="K1362" i="1" a="1"/>
  <c r="K1362" i="1" s="1"/>
  <c r="J1365" i="1" a="1"/>
  <c r="J1365" i="1" s="1"/>
  <c r="J1370" i="1" a="1"/>
  <c r="J1370" i="1" s="1"/>
  <c r="I1370" i="1" a="1"/>
  <c r="I1370" i="1" s="1"/>
  <c r="F1365" i="1" a="1"/>
  <c r="F1365" i="1" s="1"/>
  <c r="K1369" i="1" a="1"/>
  <c r="K1369" i="1" s="1"/>
  <c r="G1368" i="1" a="1"/>
  <c r="G1368" i="1" s="1"/>
  <c r="F1367" i="1" a="1"/>
  <c r="F1367" i="1" s="1"/>
  <c r="H1370" i="1" a="1"/>
  <c r="H1370" i="1" s="1"/>
  <c r="G1369" i="1" a="1"/>
  <c r="G1369" i="1" s="1"/>
  <c r="L1369" i="1" a="1"/>
  <c r="L1369" i="1" s="1"/>
  <c r="K1368" i="1" a="1"/>
  <c r="K1368" i="1" s="1"/>
  <c r="H1366" i="1" a="1"/>
  <c r="H1366" i="1" s="1"/>
  <c r="J1363" i="1" a="1"/>
  <c r="J1363" i="1" s="1"/>
  <c r="J1368" i="1" a="1"/>
  <c r="J1368" i="1" s="1"/>
  <c r="J1364" i="1" a="1"/>
  <c r="J1364" i="1" s="1"/>
  <c r="F1364" i="1" a="1"/>
  <c r="F1364" i="1" s="1"/>
  <c r="K1366" i="1" a="1"/>
  <c r="K1366" i="1" s="1"/>
  <c r="L1367" i="1" a="1"/>
  <c r="L1367" i="1" s="1"/>
  <c r="H1363" i="1" a="1"/>
  <c r="H1363" i="1" s="1"/>
  <c r="J1367" i="1" a="1"/>
  <c r="J1367" i="1" s="1"/>
  <c r="G1363" i="1" a="1"/>
  <c r="G1363" i="1" s="1"/>
  <c r="G1364" i="1" a="1"/>
  <c r="G1364" i="1" s="1"/>
  <c r="I1366" i="1" a="1"/>
  <c r="I1366" i="1" s="1"/>
  <c r="L1365" i="1" a="1"/>
  <c r="L1365" i="1" s="1"/>
  <c r="J1362" i="1" a="1"/>
  <c r="J1362" i="1" s="1"/>
  <c r="I1365" i="1" a="1"/>
  <c r="I1365" i="1" s="1"/>
  <c r="K1365" i="1" a="1"/>
  <c r="K1365" i="1" s="1"/>
  <c r="K1363" i="1" a="1"/>
  <c r="K1363" i="1" s="1"/>
  <c r="I1364" i="1" a="1"/>
  <c r="I1364" i="1" s="1"/>
  <c r="K1364" i="1" a="1"/>
  <c r="K1364" i="1" s="1"/>
  <c r="I1367" i="1" a="1"/>
  <c r="I1367" i="1" s="1"/>
  <c r="L1366" i="1" a="1"/>
  <c r="L1366" i="1" s="1"/>
  <c r="G1366" i="1" a="1"/>
  <c r="G1366" i="1" s="1"/>
  <c r="I1363" i="1" a="1"/>
  <c r="I1363" i="1" s="1"/>
  <c r="J1369" i="1" a="1"/>
  <c r="J1369" i="1" s="1"/>
  <c r="I1369" i="1" a="1"/>
  <c r="I1369" i="1" s="1"/>
  <c r="H1369" i="1" a="1"/>
  <c r="H1369" i="1" s="1"/>
  <c r="F1368" i="1" a="1"/>
  <c r="F1368" i="1" s="1"/>
  <c r="H1358" i="1" a="1"/>
  <c r="H1358" i="1" s="1"/>
  <c r="J1357" i="1" a="1"/>
  <c r="J1357" i="1" s="1"/>
  <c r="I1356" i="1" a="1"/>
  <c r="I1356" i="1" s="1"/>
  <c r="J1355" i="1" a="1"/>
  <c r="J1355" i="1" s="1"/>
  <c r="G1354" i="1" a="1"/>
  <c r="G1354" i="1" s="1"/>
  <c r="G1356" i="1" a="1"/>
  <c r="G1356" i="1" s="1"/>
  <c r="J1360" i="1" a="1"/>
  <c r="J1360" i="1" s="1"/>
  <c r="G1355" i="1" a="1"/>
  <c r="G1355" i="1" s="1"/>
  <c r="I1360" i="1" a="1"/>
  <c r="I1360" i="1" s="1"/>
  <c r="K1353" i="1" a="1"/>
  <c r="K1353" i="1" s="1"/>
  <c r="G1360" i="1" a="1"/>
  <c r="G1360" i="1" s="1"/>
  <c r="K1359" i="1" a="1"/>
  <c r="K1359" i="1" s="1"/>
  <c r="J1359" i="1" a="1"/>
  <c r="J1359" i="1" s="1"/>
  <c r="J1354" i="1" a="1"/>
  <c r="J1354" i="1" s="1"/>
  <c r="J1353" i="1" a="1"/>
  <c r="J1353" i="1" s="1"/>
  <c r="K1356" i="1" a="1"/>
  <c r="K1356" i="1" s="1"/>
  <c r="F1359" i="1" a="1"/>
  <c r="F1359" i="1" s="1"/>
  <c r="I1358" i="1" a="1"/>
  <c r="I1358" i="1" s="1"/>
  <c r="J1356" i="1" a="1"/>
  <c r="J1356" i="1" s="1"/>
  <c r="F1357" i="1" a="1"/>
  <c r="F1357" i="1" s="1"/>
  <c r="H1354" i="1" a="1"/>
  <c r="H1354" i="1" s="1"/>
  <c r="H1355" i="1" a="1"/>
  <c r="H1355" i="1" s="1"/>
  <c r="L1354" i="1" a="1"/>
  <c r="L1354" i="1" s="1"/>
  <c r="G1358" i="1" a="1"/>
  <c r="G1358" i="1" s="1"/>
  <c r="I1353" i="1" a="1"/>
  <c r="I1353" i="1" s="1"/>
  <c r="F1355" i="1" a="1"/>
  <c r="F1355" i="1" s="1"/>
  <c r="L1360" i="1" a="1"/>
  <c r="L1360" i="1" s="1"/>
  <c r="L1355" i="1" a="1"/>
  <c r="L1355" i="1" s="1"/>
  <c r="K1360" i="1" a="1"/>
  <c r="K1360" i="1" s="1"/>
  <c r="F1360" i="1" a="1"/>
  <c r="F1360" i="1" s="1"/>
  <c r="H1360" i="1" a="1"/>
  <c r="H1360" i="1" s="1"/>
  <c r="K1355" i="1" a="1"/>
  <c r="K1355" i="1" s="1"/>
  <c r="K1357" i="1" a="1"/>
  <c r="K1357" i="1" s="1"/>
  <c r="I1355" i="1" a="1"/>
  <c r="I1355" i="1" s="1"/>
  <c r="L1359" i="1" a="1"/>
  <c r="L1359" i="1" s="1"/>
  <c r="G1359" i="1" a="1"/>
  <c r="G1359" i="1" s="1"/>
  <c r="J1358" i="1" a="1"/>
  <c r="J1358" i="1" s="1"/>
  <c r="I1362" i="1" a="1"/>
  <c r="I1362" i="1" s="1"/>
  <c r="H1362" i="1" a="1"/>
  <c r="H1362" i="1" s="1"/>
  <c r="H1357" i="1" a="1"/>
  <c r="H1357" i="1" s="1"/>
  <c r="L1356" i="1" a="1"/>
  <c r="L1356" i="1" s="1"/>
  <c r="I1354" i="1" a="1"/>
  <c r="I1354" i="1" s="1"/>
  <c r="L1357" i="1" a="1"/>
  <c r="L1357" i="1" s="1"/>
  <c r="G1362" i="1" a="1"/>
  <c r="G1362" i="1" s="1"/>
  <c r="H1359" i="1" a="1"/>
  <c r="H1359" i="1" s="1"/>
  <c r="L1353" i="1" a="1"/>
  <c r="L1353" i="1" s="1"/>
  <c r="F1362" i="1" a="1"/>
  <c r="F1362" i="1" s="1"/>
  <c r="H1356" i="1" a="1"/>
  <c r="H1356" i="1" s="1"/>
  <c r="F1354" i="1" a="1"/>
  <c r="F1354" i="1" s="1"/>
  <c r="L1361" i="1" a="1"/>
  <c r="L1361" i="1" s="1"/>
  <c r="F1358" i="1" a="1"/>
  <c r="F1358" i="1" s="1"/>
  <c r="I1361" i="1" a="1"/>
  <c r="I1361" i="1" s="1"/>
  <c r="L1358" i="1" a="1"/>
  <c r="L1358" i="1" s="1"/>
  <c r="K1358" i="1" a="1"/>
  <c r="K1358" i="1" s="1"/>
  <c r="G1357" i="1" a="1"/>
  <c r="G1357" i="1" s="1"/>
  <c r="I1357" i="1" a="1"/>
  <c r="I1357" i="1" s="1"/>
  <c r="K1354" i="1" a="1"/>
  <c r="K1354" i="1" s="1"/>
  <c r="F1356" i="1" a="1"/>
  <c r="F1356" i="1" s="1"/>
  <c r="K1361" i="1" a="1"/>
  <c r="K1361" i="1" s="1"/>
  <c r="J1361" i="1" a="1"/>
  <c r="J1361" i="1" s="1"/>
  <c r="H1361" i="1" a="1"/>
  <c r="H1361" i="1" s="1"/>
  <c r="G1361" i="1" a="1"/>
  <c r="G1361" i="1" s="1"/>
  <c r="F1361" i="1" a="1"/>
  <c r="F1361" i="1" s="1"/>
  <c r="I1359" i="1" a="1"/>
  <c r="I1359" i="1" s="1"/>
  <c r="G1348" i="1" a="1"/>
  <c r="G1348" i="1" s="1"/>
  <c r="G1349" i="1" a="1"/>
  <c r="G1349" i="1" s="1"/>
  <c r="L1347" i="1" a="1"/>
  <c r="L1347" i="1" s="1"/>
  <c r="J1347" i="1" a="1"/>
  <c r="J1347" i="1" s="1"/>
  <c r="K1346" i="1" a="1"/>
  <c r="K1346" i="1" s="1"/>
  <c r="L1350" i="1" a="1"/>
  <c r="L1350" i="1" s="1"/>
  <c r="K1348" i="1" a="1"/>
  <c r="K1348" i="1" s="1"/>
  <c r="J1348" i="1" a="1"/>
  <c r="J1348" i="1" s="1"/>
  <c r="I1348" i="1" a="1"/>
  <c r="I1348" i="1" s="1"/>
  <c r="L1346" i="1" a="1"/>
  <c r="L1346" i="1" s="1"/>
  <c r="F1346" i="1" a="1"/>
  <c r="F1346" i="1" s="1"/>
  <c r="G1346" i="1" a="1"/>
  <c r="G1346" i="1" s="1"/>
  <c r="F1347" i="1" a="1"/>
  <c r="F1347" i="1" s="1"/>
  <c r="L1349" i="1" a="1"/>
  <c r="L1349" i="1" s="1"/>
  <c r="I1349" i="1" a="1"/>
  <c r="I1349" i="1" s="1"/>
  <c r="I1347" i="1" a="1"/>
  <c r="I1347" i="1" s="1"/>
  <c r="H1350" i="1" a="1"/>
  <c r="H1350" i="1" s="1"/>
  <c r="K1347" i="1" a="1"/>
  <c r="K1347" i="1" s="1"/>
  <c r="H1353" i="1" a="1"/>
  <c r="H1353" i="1" s="1"/>
  <c r="H1348" i="1" a="1"/>
  <c r="H1348" i="1" s="1"/>
  <c r="G1347" i="1" a="1"/>
  <c r="G1347" i="1" s="1"/>
  <c r="G1353" i="1" a="1"/>
  <c r="G1353" i="1" s="1"/>
  <c r="L1348" i="1" a="1"/>
  <c r="L1348" i="1" s="1"/>
  <c r="F1353" i="1" a="1"/>
  <c r="F1353" i="1" s="1"/>
  <c r="J1352" i="1" a="1"/>
  <c r="J1352" i="1" s="1"/>
  <c r="J1350" i="1" a="1"/>
  <c r="J1350" i="1" s="1"/>
  <c r="F1350" i="1" a="1"/>
  <c r="F1350" i="1" s="1"/>
  <c r="I1350" i="1" a="1"/>
  <c r="I1350" i="1" s="1"/>
  <c r="K1350" i="1" a="1"/>
  <c r="K1350" i="1" s="1"/>
  <c r="H1347" i="1" a="1"/>
  <c r="H1347" i="1" s="1"/>
  <c r="I1346" i="1" a="1"/>
  <c r="I1346" i="1" s="1"/>
  <c r="G1350" i="1" a="1"/>
  <c r="G1350" i="1" s="1"/>
  <c r="K1349" i="1" a="1"/>
  <c r="K1349" i="1" s="1"/>
  <c r="H1349" i="1" a="1"/>
  <c r="H1349" i="1" s="1"/>
  <c r="H1346" i="1" a="1"/>
  <c r="H1346" i="1" s="1"/>
  <c r="G1352" i="1" a="1"/>
  <c r="G1352" i="1" s="1"/>
  <c r="F1348" i="1" a="1"/>
  <c r="F1348" i="1" s="1"/>
  <c r="F1349" i="1" a="1"/>
  <c r="F1349" i="1" s="1"/>
  <c r="J1346" i="1" a="1"/>
  <c r="J1346" i="1" s="1"/>
  <c r="L1352" i="1" a="1"/>
  <c r="L1352" i="1" s="1"/>
  <c r="K1352" i="1" a="1"/>
  <c r="K1352" i="1" s="1"/>
  <c r="I1352" i="1" a="1"/>
  <c r="I1352" i="1" s="1"/>
  <c r="H1352" i="1" a="1"/>
  <c r="H1352" i="1" s="1"/>
  <c r="F1352" i="1" a="1"/>
  <c r="F1352" i="1" s="1"/>
  <c r="J1349" i="1" a="1"/>
  <c r="J1349" i="1" s="1"/>
  <c r="K1171" i="1" a="1"/>
  <c r="K1171" i="1" s="1"/>
  <c r="I1170" i="1" a="1"/>
  <c r="I1170" i="1" s="1"/>
  <c r="H1170" i="1" a="1"/>
  <c r="H1170" i="1" s="1"/>
  <c r="F1172" i="1" a="1"/>
  <c r="F1172" i="1" s="1"/>
  <c r="F1171" i="1" a="1"/>
  <c r="F1171" i="1" s="1"/>
  <c r="I1176" i="1" a="1"/>
  <c r="I1176" i="1" s="1"/>
  <c r="F1173" i="1" a="1"/>
  <c r="F1173" i="1" s="1"/>
  <c r="J1171" i="1" a="1"/>
  <c r="J1171" i="1" s="1"/>
  <c r="G1176" i="1" a="1"/>
  <c r="G1176" i="1" s="1"/>
  <c r="I1175" i="1" a="1"/>
  <c r="I1175" i="1" s="1"/>
  <c r="F1174" i="1" a="1"/>
  <c r="F1174" i="1" s="1"/>
  <c r="I1173" i="1" a="1"/>
  <c r="I1173" i="1" s="1"/>
  <c r="H1171" i="1" a="1"/>
  <c r="H1171" i="1" s="1"/>
  <c r="G1171" i="1" a="1"/>
  <c r="G1171" i="1" s="1"/>
  <c r="K1176" i="1" a="1"/>
  <c r="K1176" i="1" s="1"/>
  <c r="K1170" i="1" a="1"/>
  <c r="K1170" i="1" s="1"/>
  <c r="G1174" i="1" a="1"/>
  <c r="G1174" i="1" s="1"/>
  <c r="K1173" i="1" a="1"/>
  <c r="K1173" i="1" s="1"/>
  <c r="H1173" i="1" a="1"/>
  <c r="H1173" i="1" s="1"/>
  <c r="L1171" i="1" a="1"/>
  <c r="L1171" i="1" s="1"/>
  <c r="J1176" i="1" a="1"/>
  <c r="J1176" i="1" s="1"/>
  <c r="G1172" i="1" a="1"/>
  <c r="G1172" i="1" s="1"/>
  <c r="H1176" i="1" a="1"/>
  <c r="H1176" i="1" s="1"/>
  <c r="F1176" i="1" a="1"/>
  <c r="F1176" i="1" s="1"/>
  <c r="J1174" i="1" a="1"/>
  <c r="J1174" i="1" s="1"/>
  <c r="L1175" i="1" a="1"/>
  <c r="L1175" i="1" s="1"/>
  <c r="J1173" i="1" a="1"/>
  <c r="J1173" i="1" s="1"/>
  <c r="K1175" i="1" a="1"/>
  <c r="K1175" i="1" s="1"/>
  <c r="H1174" i="1" a="1"/>
  <c r="H1174" i="1" s="1"/>
  <c r="H1175" i="1" a="1"/>
  <c r="H1175" i="1" s="1"/>
  <c r="F1175" i="1" a="1"/>
  <c r="F1175" i="1" s="1"/>
  <c r="L1174" i="1" a="1"/>
  <c r="L1174" i="1" s="1"/>
  <c r="K1174" i="1" a="1"/>
  <c r="K1174" i="1" s="1"/>
  <c r="L1172" i="1" a="1"/>
  <c r="L1172" i="1" s="1"/>
  <c r="K1172" i="1" a="1"/>
  <c r="K1172" i="1" s="1"/>
  <c r="L1170" i="1" a="1"/>
  <c r="L1170" i="1" s="1"/>
  <c r="J1170" i="1" a="1"/>
  <c r="J1170" i="1" s="1"/>
  <c r="I1171" i="1" a="1"/>
  <c r="I1171" i="1" s="1"/>
  <c r="I1172" i="1" a="1"/>
  <c r="I1172" i="1" s="1"/>
  <c r="H1172" i="1" a="1"/>
  <c r="H1172" i="1" s="1"/>
  <c r="J1175" i="1" a="1"/>
  <c r="J1175" i="1" s="1"/>
  <c r="G1175" i="1" a="1"/>
  <c r="G1175" i="1" s="1"/>
  <c r="I1174" i="1" a="1"/>
  <c r="I1174" i="1" s="1"/>
  <c r="L1173" i="1" a="1"/>
  <c r="L1173" i="1" s="1"/>
  <c r="G1173" i="1" a="1"/>
  <c r="G1173" i="1" s="1"/>
  <c r="J1172" i="1" a="1"/>
  <c r="J1172" i="1" s="1"/>
  <c r="F1167" i="1" a="1"/>
  <c r="F1167" i="1" s="1"/>
  <c r="K1169" i="1" a="1"/>
  <c r="K1169" i="1" s="1"/>
  <c r="K1162" i="1" a="1"/>
  <c r="K1162" i="1" s="1"/>
  <c r="I1169" i="1" a="1"/>
  <c r="I1169" i="1" s="1"/>
  <c r="I1162" i="1" a="1"/>
  <c r="I1162" i="1" s="1"/>
  <c r="F1169" i="1" a="1"/>
  <c r="F1169" i="1" s="1"/>
  <c r="J1168" i="1" a="1"/>
  <c r="J1168" i="1" s="1"/>
  <c r="I1164" i="1" a="1"/>
  <c r="I1164" i="1" s="1"/>
  <c r="K1164" i="1" a="1"/>
  <c r="K1164" i="1" s="1"/>
  <c r="H1162" i="1" a="1"/>
  <c r="H1162" i="1" s="1"/>
  <c r="L1168" i="1" a="1"/>
  <c r="L1168" i="1" s="1"/>
  <c r="K1168" i="1" a="1"/>
  <c r="K1168" i="1" s="1"/>
  <c r="I1168" i="1" a="1"/>
  <c r="I1168" i="1" s="1"/>
  <c r="G1168" i="1" a="1"/>
  <c r="G1168" i="1" s="1"/>
  <c r="F1168" i="1" a="1"/>
  <c r="F1168" i="1" s="1"/>
  <c r="K1166" i="1" a="1"/>
  <c r="K1166" i="1" s="1"/>
  <c r="G1165" i="1" a="1"/>
  <c r="G1165" i="1" s="1"/>
  <c r="J1166" i="1" a="1"/>
  <c r="J1166" i="1" s="1"/>
  <c r="I1166" i="1" a="1"/>
  <c r="I1166" i="1" s="1"/>
  <c r="H1166" i="1" a="1"/>
  <c r="H1166" i="1" s="1"/>
  <c r="F1162" i="1" a="1"/>
  <c r="F1162" i="1" s="1"/>
  <c r="F1166" i="1" a="1"/>
  <c r="F1166" i="1" s="1"/>
  <c r="L1165" i="1" a="1"/>
  <c r="L1165" i="1" s="1"/>
  <c r="H1164" i="1" a="1"/>
  <c r="H1164" i="1" s="1"/>
  <c r="K1163" i="1" a="1"/>
  <c r="K1163" i="1" s="1"/>
  <c r="I1163" i="1" a="1"/>
  <c r="I1163" i="1" s="1"/>
  <c r="J1162" i="1" a="1"/>
  <c r="J1162" i="1" s="1"/>
  <c r="F1165" i="1" a="1"/>
  <c r="F1165" i="1" s="1"/>
  <c r="J1164" i="1" a="1"/>
  <c r="J1164" i="1" s="1"/>
  <c r="L1164" i="1" a="1"/>
  <c r="L1164" i="1" s="1"/>
  <c r="J1163" i="1" a="1"/>
  <c r="J1163" i="1" s="1"/>
  <c r="L1162" i="1" a="1"/>
  <c r="L1162" i="1" s="1"/>
  <c r="H1169" i="1" a="1"/>
  <c r="H1169" i="1" s="1"/>
  <c r="L1163" i="1" a="1"/>
  <c r="L1163" i="1" s="1"/>
  <c r="H1168" i="1" a="1"/>
  <c r="H1168" i="1" s="1"/>
  <c r="G1167" i="1" a="1"/>
  <c r="G1167" i="1" s="1"/>
  <c r="F1164" i="1" a="1"/>
  <c r="F1164" i="1" s="1"/>
  <c r="G1162" i="1" a="1"/>
  <c r="G1162" i="1" s="1"/>
  <c r="G1169" i="1" a="1"/>
  <c r="G1169" i="1" s="1"/>
  <c r="L1167" i="1" a="1"/>
  <c r="L1167" i="1" s="1"/>
  <c r="J1167" i="1" a="1"/>
  <c r="J1167" i="1" s="1"/>
  <c r="I1165" i="1" a="1"/>
  <c r="I1165" i="1" s="1"/>
  <c r="G1164" i="1" a="1"/>
  <c r="G1164" i="1" s="1"/>
  <c r="L1166" i="1" a="1"/>
  <c r="L1166" i="1" s="1"/>
  <c r="H1163" i="1" a="1"/>
  <c r="H1163" i="1" s="1"/>
  <c r="I1167" i="1" a="1"/>
  <c r="I1167" i="1" s="1"/>
  <c r="H1167" i="1" a="1"/>
  <c r="H1167" i="1" s="1"/>
  <c r="G1166" i="1" a="1"/>
  <c r="G1166" i="1" s="1"/>
  <c r="J1165" i="1" a="1"/>
  <c r="J1165" i="1" s="1"/>
  <c r="G1163" i="1" a="1"/>
  <c r="G1163" i="1" s="1"/>
  <c r="F1163" i="1" a="1"/>
  <c r="F1163" i="1" s="1"/>
  <c r="K1165" i="1" a="1"/>
  <c r="K1165" i="1" s="1"/>
  <c r="K1167" i="1" a="1"/>
  <c r="K1167" i="1" s="1"/>
  <c r="H1165" i="1" a="1"/>
  <c r="H1165" i="1" s="1"/>
  <c r="G1170" i="1" a="1"/>
  <c r="G1170" i="1" s="1"/>
  <c r="J1169" i="1" a="1"/>
  <c r="J1169" i="1" s="1"/>
  <c r="F1170" i="1" a="1"/>
  <c r="F1170" i="1" s="1"/>
  <c r="L1169" i="1" a="1"/>
  <c r="L1169" i="1" s="1"/>
  <c r="G1153" i="1" a="1"/>
  <c r="G1153" i="1" s="1"/>
  <c r="G1149" i="1" a="1"/>
  <c r="G1149" i="1" s="1"/>
  <c r="J1154" i="1" a="1"/>
  <c r="J1154" i="1" s="1"/>
  <c r="G1155" i="1" a="1"/>
  <c r="G1155" i="1" s="1"/>
  <c r="I1155" i="1" a="1"/>
  <c r="I1155" i="1" s="1"/>
  <c r="K1156" i="1" a="1"/>
  <c r="K1156" i="1" s="1"/>
  <c r="L1155" i="1" a="1"/>
  <c r="L1155" i="1" s="1"/>
  <c r="H1156" i="1" a="1"/>
  <c r="H1156" i="1" s="1"/>
  <c r="G1154" i="1" a="1"/>
  <c r="G1154" i="1" s="1"/>
  <c r="L1150" i="1" a="1"/>
  <c r="L1150" i="1" s="1"/>
  <c r="L1156" i="1" a="1"/>
  <c r="L1156" i="1" s="1"/>
  <c r="J1156" i="1" a="1"/>
  <c r="J1156" i="1" s="1"/>
  <c r="F1156" i="1" a="1"/>
  <c r="F1156" i="1" s="1"/>
  <c r="J1150" i="1" a="1"/>
  <c r="J1150" i="1" s="1"/>
  <c r="K1155" i="1" a="1"/>
  <c r="K1155" i="1" s="1"/>
  <c r="J1155" i="1" a="1"/>
  <c r="J1155" i="1" s="1"/>
  <c r="I1150" i="1" a="1"/>
  <c r="I1150" i="1" s="1"/>
  <c r="L1149" i="1" a="1"/>
  <c r="L1149" i="1" s="1"/>
  <c r="H1155" i="1" a="1"/>
  <c r="H1155" i="1" s="1"/>
  <c r="F1154" i="1" a="1"/>
  <c r="F1154" i="1" s="1"/>
  <c r="H1150" i="1" a="1"/>
  <c r="H1150" i="1" s="1"/>
  <c r="G1150" i="1" a="1"/>
  <c r="G1150" i="1" s="1"/>
  <c r="I1149" i="1" a="1"/>
  <c r="I1149" i="1" s="1"/>
  <c r="L1148" i="1" a="1"/>
  <c r="L1148" i="1" s="1"/>
  <c r="J1153" i="1" a="1"/>
  <c r="J1153" i="1" s="1"/>
  <c r="G1156" i="1" a="1"/>
  <c r="G1156" i="1" s="1"/>
  <c r="H1154" i="1" a="1"/>
  <c r="H1154" i="1" s="1"/>
  <c r="F1155" i="1" a="1"/>
  <c r="F1155" i="1" s="1"/>
  <c r="K1154" i="1" a="1"/>
  <c r="K1154" i="1" s="1"/>
  <c r="L1153" i="1" a="1"/>
  <c r="L1153" i="1" s="1"/>
  <c r="K1149" i="1" a="1"/>
  <c r="K1149" i="1" s="1"/>
  <c r="H1149" i="1" a="1"/>
  <c r="H1149" i="1" s="1"/>
  <c r="K1153" i="1" a="1"/>
  <c r="K1153" i="1" s="1"/>
  <c r="J1149" i="1" a="1"/>
  <c r="J1149" i="1" s="1"/>
  <c r="I1153" i="1" a="1"/>
  <c r="I1153" i="1" s="1"/>
  <c r="F1149" i="1" a="1"/>
  <c r="F1149" i="1" s="1"/>
  <c r="K1150" i="1" a="1"/>
  <c r="K1150" i="1" s="1"/>
  <c r="I1154" i="1" a="1"/>
  <c r="I1154" i="1" s="1"/>
  <c r="F1153" i="1" a="1"/>
  <c r="F1153" i="1" s="1"/>
  <c r="F1150" i="1" a="1"/>
  <c r="F1150" i="1" s="1"/>
  <c r="I1156" i="1" a="1"/>
  <c r="I1156" i="1" s="1"/>
  <c r="L1154" i="1" a="1"/>
  <c r="L1154" i="1" s="1"/>
  <c r="H1153" i="1" a="1"/>
  <c r="H1153" i="1" s="1"/>
  <c r="I1146" i="1" a="1"/>
  <c r="I1146" i="1" s="1"/>
  <c r="K1148" i="1" a="1"/>
  <c r="K1148" i="1" s="1"/>
  <c r="I1145" i="1" a="1"/>
  <c r="I1145" i="1" s="1"/>
  <c r="L1144" i="1" a="1"/>
  <c r="L1144" i="1" s="1"/>
  <c r="J1148" i="1" a="1"/>
  <c r="J1148" i="1" s="1"/>
  <c r="H1148" i="1" a="1"/>
  <c r="H1148" i="1" s="1"/>
  <c r="K1145" i="1" a="1"/>
  <c r="K1145" i="1" s="1"/>
  <c r="G1147" i="1" a="1"/>
  <c r="G1147" i="1" s="1"/>
  <c r="F1147" i="1" a="1"/>
  <c r="F1147" i="1" s="1"/>
  <c r="J1145" i="1" a="1"/>
  <c r="J1145" i="1" s="1"/>
  <c r="F1145" i="1" a="1"/>
  <c r="F1145" i="1" s="1"/>
  <c r="I1148" i="1" a="1"/>
  <c r="I1148" i="1" s="1"/>
  <c r="L1147" i="1" a="1"/>
  <c r="L1147" i="1" s="1"/>
  <c r="F1146" i="1" a="1"/>
  <c r="F1146" i="1" s="1"/>
  <c r="K1146" i="1" a="1"/>
  <c r="K1146" i="1" s="1"/>
  <c r="L1145" i="1" a="1"/>
  <c r="L1145" i="1" s="1"/>
  <c r="G1148" i="1" a="1"/>
  <c r="G1148" i="1" s="1"/>
  <c r="L1146" i="1" a="1"/>
  <c r="L1146" i="1" s="1"/>
  <c r="F1148" i="1" a="1"/>
  <c r="F1148" i="1" s="1"/>
  <c r="K1147" i="1" a="1"/>
  <c r="K1147" i="1" s="1"/>
  <c r="J1147" i="1" a="1"/>
  <c r="J1147" i="1" s="1"/>
  <c r="H1145" i="1" a="1"/>
  <c r="H1145" i="1" s="1"/>
  <c r="I1147" i="1" a="1"/>
  <c r="I1147" i="1" s="1"/>
  <c r="H1147" i="1" a="1"/>
  <c r="H1147" i="1" s="1"/>
  <c r="J1146" i="1" a="1"/>
  <c r="J1146" i="1" s="1"/>
  <c r="H1146" i="1" a="1"/>
  <c r="H1146" i="1" s="1"/>
  <c r="G1146" i="1" a="1"/>
  <c r="G1146" i="1" s="1"/>
  <c r="G1145" i="1" a="1"/>
  <c r="G1145" i="1" s="1"/>
  <c r="G1138" i="1" a="1"/>
  <c r="G1138" i="1" s="1"/>
  <c r="J1143" i="1" a="1"/>
  <c r="J1143" i="1" s="1"/>
  <c r="G1143" i="1" a="1"/>
  <c r="G1143" i="1" s="1"/>
  <c r="G1140" i="1" a="1"/>
  <c r="G1140" i="1" s="1"/>
  <c r="G1142" i="1" a="1"/>
  <c r="G1142" i="1" s="1"/>
  <c r="G1141" i="1" a="1"/>
  <c r="G1141" i="1" s="1"/>
  <c r="L1139" i="1" a="1"/>
  <c r="L1139" i="1" s="1"/>
  <c r="K1139" i="1" a="1"/>
  <c r="K1139" i="1" s="1"/>
  <c r="L1138" i="1" a="1"/>
  <c r="L1138" i="1" s="1"/>
  <c r="I1142" i="1" a="1"/>
  <c r="I1142" i="1" s="1"/>
  <c r="H1139" i="1" a="1"/>
  <c r="H1139" i="1" s="1"/>
  <c r="I1138" i="1" a="1"/>
  <c r="I1138" i="1" s="1"/>
  <c r="F1141" i="1" a="1"/>
  <c r="F1141" i="1" s="1"/>
  <c r="I1140" i="1" a="1"/>
  <c r="I1140" i="1" s="1"/>
  <c r="I1141" i="1" a="1"/>
  <c r="I1141" i="1" s="1"/>
  <c r="H1141" i="1" a="1"/>
  <c r="H1141" i="1" s="1"/>
  <c r="L1140" i="1" a="1"/>
  <c r="L1140" i="1" s="1"/>
  <c r="J1139" i="1" a="1"/>
  <c r="J1139" i="1" s="1"/>
  <c r="F1139" i="1" a="1"/>
  <c r="F1139" i="1" s="1"/>
  <c r="H1138" i="1" a="1"/>
  <c r="H1138" i="1" s="1"/>
  <c r="H1143" i="1" a="1"/>
  <c r="H1143" i="1" s="1"/>
  <c r="K1140" i="1" a="1"/>
  <c r="K1140" i="1" s="1"/>
  <c r="J1144" i="1" a="1"/>
  <c r="J1144" i="1" s="1"/>
  <c r="L1143" i="1" a="1"/>
  <c r="L1143" i="1" s="1"/>
  <c r="F1143" i="1" a="1"/>
  <c r="F1143" i="1" s="1"/>
  <c r="K1141" i="1" a="1"/>
  <c r="K1141" i="1" s="1"/>
  <c r="J1140" i="1" a="1"/>
  <c r="J1140" i="1" s="1"/>
  <c r="K1144" i="1" a="1"/>
  <c r="K1144" i="1" s="1"/>
  <c r="J1141" i="1" a="1"/>
  <c r="J1141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L1142" i="1" a="1"/>
  <c r="L1142" i="1" s="1"/>
  <c r="J1142" i="1" a="1"/>
  <c r="J1142" i="1" s="1"/>
  <c r="H1142" i="1" a="1"/>
  <c r="H1142" i="1" s="1"/>
  <c r="G1139" i="1" a="1"/>
  <c r="G1139" i="1" s="1"/>
  <c r="K1142" i="1" a="1"/>
  <c r="K1142" i="1" s="1"/>
  <c r="I1139" i="1" a="1"/>
  <c r="I1139" i="1" s="1"/>
  <c r="F1142" i="1" a="1"/>
  <c r="F1142" i="1" s="1"/>
  <c r="J1138" i="1" a="1"/>
  <c r="J1138" i="1" s="1"/>
  <c r="K1138" i="1" a="1"/>
  <c r="K1138" i="1" s="1"/>
  <c r="H1140" i="1" a="1"/>
  <c r="H1140" i="1" s="1"/>
  <c r="F1140" i="1" a="1"/>
  <c r="F1140" i="1" s="1"/>
  <c r="L1141" i="1" a="1"/>
  <c r="L1141" i="1" s="1"/>
  <c r="F1138" i="1" a="1"/>
  <c r="F1138" i="1" s="1"/>
  <c r="K1143" i="1" a="1"/>
  <c r="K1143" i="1" s="1"/>
  <c r="H1215" i="1" a="1"/>
  <c r="H1215" i="1" s="1"/>
  <c r="H1214" i="1" a="1"/>
  <c r="H1214" i="1" s="1"/>
  <c r="G1217" i="1" a="1"/>
  <c r="G1217" i="1" s="1"/>
  <c r="L1215" i="1" a="1"/>
  <c r="L1215" i="1" s="1"/>
  <c r="F1217" i="1" a="1"/>
  <c r="F1217" i="1" s="1"/>
  <c r="G1215" i="1" a="1"/>
  <c r="G1215" i="1" s="1"/>
  <c r="L1216" i="1" a="1"/>
  <c r="L1216" i="1" s="1"/>
  <c r="J1214" i="1" a="1"/>
  <c r="J1214" i="1" s="1"/>
  <c r="I1214" i="1" a="1"/>
  <c r="I1214" i="1" s="1"/>
  <c r="G1214" i="1" a="1"/>
  <c r="G1214" i="1" s="1"/>
  <c r="F1214" i="1" a="1"/>
  <c r="F1214" i="1" s="1"/>
  <c r="K1216" i="1" a="1"/>
  <c r="K1216" i="1" s="1"/>
  <c r="I1216" i="1" a="1"/>
  <c r="I1216" i="1" s="1"/>
  <c r="G1216" i="1" a="1"/>
  <c r="G1216" i="1" s="1"/>
  <c r="L1214" i="1" a="1"/>
  <c r="L1214" i="1" s="1"/>
  <c r="J1216" i="1" a="1"/>
  <c r="J1216" i="1" s="1"/>
  <c r="H1216" i="1" a="1"/>
  <c r="H1216" i="1" s="1"/>
  <c r="F1216" i="1" a="1"/>
  <c r="F1216" i="1" s="1"/>
  <c r="K1215" i="1" a="1"/>
  <c r="K1215" i="1" s="1"/>
  <c r="J1215" i="1" a="1"/>
  <c r="J1215" i="1" s="1"/>
  <c r="I1215" i="1" a="1"/>
  <c r="I1215" i="1" s="1"/>
  <c r="F1215" i="1" a="1"/>
  <c r="F1215" i="1" s="1"/>
  <c r="K1214" i="1" a="1"/>
  <c r="K1214" i="1" s="1"/>
  <c r="L1210" i="1" a="1"/>
  <c r="L1210" i="1" s="1"/>
  <c r="L1212" i="1" a="1"/>
  <c r="L1212" i="1" s="1"/>
  <c r="K1212" i="1" a="1"/>
  <c r="K1212" i="1" s="1"/>
  <c r="H1212" i="1" a="1"/>
  <c r="H1212" i="1" s="1"/>
  <c r="J1212" i="1" a="1"/>
  <c r="J1212" i="1" s="1"/>
  <c r="I1212" i="1" a="1"/>
  <c r="I1212" i="1" s="1"/>
  <c r="G1212" i="1" a="1"/>
  <c r="G1212" i="1" s="1"/>
  <c r="F1212" i="1" a="1"/>
  <c r="F1212" i="1" s="1"/>
  <c r="L1211" i="1" a="1"/>
  <c r="L1211" i="1" s="1"/>
  <c r="G1211" i="1" a="1"/>
  <c r="G1211" i="1" s="1"/>
  <c r="K1211" i="1" a="1"/>
  <c r="K1211" i="1" s="1"/>
  <c r="I1211" i="1" a="1"/>
  <c r="I1211" i="1" s="1"/>
  <c r="F1211" i="1" a="1"/>
  <c r="F1211" i="1" s="1"/>
  <c r="K1210" i="1" a="1"/>
  <c r="K1210" i="1" s="1"/>
  <c r="J1211" i="1" a="1"/>
  <c r="J1211" i="1" s="1"/>
  <c r="H1211" i="1" a="1"/>
  <c r="H1211" i="1" s="1"/>
  <c r="G1210" i="1" a="1"/>
  <c r="G1210" i="1" s="1"/>
  <c r="J1210" i="1" a="1"/>
  <c r="J1210" i="1" s="1"/>
  <c r="I1210" i="1" a="1"/>
  <c r="I1210" i="1" s="1"/>
  <c r="H1210" i="1" a="1"/>
  <c r="H1210" i="1" s="1"/>
  <c r="F1210" i="1" a="1"/>
  <c r="F1210" i="1" s="1"/>
  <c r="L1209" i="1" a="1"/>
  <c r="L1209" i="1" s="1"/>
  <c r="K1209" i="1" a="1"/>
  <c r="K1209" i="1" s="1"/>
  <c r="J1209" i="1" a="1"/>
  <c r="J1209" i="1" s="1"/>
  <c r="I1209" i="1" a="1"/>
  <c r="I1209" i="1" s="1"/>
  <c r="H1208" i="1" a="1"/>
  <c r="H1208" i="1" s="1"/>
  <c r="G1209" i="1" a="1"/>
  <c r="G1209" i="1" s="1"/>
  <c r="F1209" i="1" a="1"/>
  <c r="F1209" i="1" s="1"/>
  <c r="I1208" i="1" a="1"/>
  <c r="I1208" i="1" s="1"/>
  <c r="G1208" i="1" a="1"/>
  <c r="G1208" i="1" s="1"/>
  <c r="H1209" i="1" a="1"/>
  <c r="H1209" i="1" s="1"/>
  <c r="L1208" i="1" a="1"/>
  <c r="L1208" i="1" s="1"/>
  <c r="K1208" i="1" a="1"/>
  <c r="K1208" i="1" s="1"/>
  <c r="F1208" i="1" a="1"/>
  <c r="F1208" i="1" s="1"/>
  <c r="J1208" i="1" a="1"/>
  <c r="J1208" i="1" s="1"/>
  <c r="K1200" i="1" a="1"/>
  <c r="K1200" i="1" s="1"/>
  <c r="F1201" i="1" a="1"/>
  <c r="F1201" i="1" s="1"/>
  <c r="L1200" i="1" a="1"/>
  <c r="L1200" i="1" s="1"/>
  <c r="G1197" i="1" a="1"/>
  <c r="G1197" i="1" s="1"/>
  <c r="K1199" i="1" a="1"/>
  <c r="K1199" i="1" s="1"/>
  <c r="H1198" i="1" a="1"/>
  <c r="H1198" i="1" s="1"/>
  <c r="I1197" i="1" a="1"/>
  <c r="I1197" i="1" s="1"/>
  <c r="L1196" i="1" a="1"/>
  <c r="L1196" i="1" s="1"/>
  <c r="H1196" i="1" a="1"/>
  <c r="H1196" i="1" s="1"/>
  <c r="K1196" i="1" a="1"/>
  <c r="K1196" i="1" s="1"/>
  <c r="L1202" i="1" a="1"/>
  <c r="L1202" i="1" s="1"/>
  <c r="I1200" i="1" a="1"/>
  <c r="I1200" i="1" s="1"/>
  <c r="G1198" i="1" a="1"/>
  <c r="G1198" i="1" s="1"/>
  <c r="L1195" i="1" a="1"/>
  <c r="L1195" i="1" s="1"/>
  <c r="H1197" i="1" a="1"/>
  <c r="H1197" i="1" s="1"/>
  <c r="J1201" i="1" a="1"/>
  <c r="J1201" i="1" s="1"/>
  <c r="G1196" i="1" a="1"/>
  <c r="G1196" i="1" s="1"/>
  <c r="K1198" i="1" a="1"/>
  <c r="K1198" i="1" s="1"/>
  <c r="J1198" i="1" a="1"/>
  <c r="J1198" i="1" s="1"/>
  <c r="K1197" i="1" a="1"/>
  <c r="K1197" i="1" s="1"/>
  <c r="L1197" i="1" a="1"/>
  <c r="L1197" i="1" s="1"/>
  <c r="H1200" i="1" a="1"/>
  <c r="H1200" i="1" s="1"/>
  <c r="F1196" i="1" a="1"/>
  <c r="F1196" i="1" s="1"/>
  <c r="F1200" i="1" a="1"/>
  <c r="F1200" i="1" s="1"/>
  <c r="K1202" i="1" a="1"/>
  <c r="K1202" i="1" s="1"/>
  <c r="J1202" i="1" a="1"/>
  <c r="J1202" i="1" s="1"/>
  <c r="H1202" i="1" a="1"/>
  <c r="H1202" i="1" s="1"/>
  <c r="F1202" i="1" a="1"/>
  <c r="F1202" i="1" s="1"/>
  <c r="K1201" i="1" a="1"/>
  <c r="K1201" i="1" s="1"/>
  <c r="G1200" i="1" a="1"/>
  <c r="G1200" i="1" s="1"/>
  <c r="L1199" i="1" a="1"/>
  <c r="L1199" i="1" s="1"/>
  <c r="I1199" i="1" a="1"/>
  <c r="I1199" i="1" s="1"/>
  <c r="G1199" i="1" a="1"/>
  <c r="G1199" i="1" s="1"/>
  <c r="I1198" i="1" a="1"/>
  <c r="I1198" i="1" s="1"/>
  <c r="I1196" i="1" a="1"/>
  <c r="I1196" i="1" s="1"/>
  <c r="J1197" i="1" a="1"/>
  <c r="J1197" i="1" s="1"/>
  <c r="J1196" i="1" a="1"/>
  <c r="J1196" i="1" s="1"/>
  <c r="F1197" i="1" a="1"/>
  <c r="F1197" i="1" s="1"/>
  <c r="F1199" i="1" a="1"/>
  <c r="F1199" i="1" s="1"/>
  <c r="I1202" i="1" a="1"/>
  <c r="I1202" i="1" s="1"/>
  <c r="G1202" i="1" a="1"/>
  <c r="G1202" i="1" s="1"/>
  <c r="I1201" i="1" a="1"/>
  <c r="I1201" i="1" s="1"/>
  <c r="H1201" i="1" a="1"/>
  <c r="H1201" i="1" s="1"/>
  <c r="J1199" i="1" a="1"/>
  <c r="J1199" i="1" s="1"/>
  <c r="L1198" i="1" a="1"/>
  <c r="L1198" i="1" s="1"/>
  <c r="F1198" i="1" a="1"/>
  <c r="F1198" i="1" s="1"/>
  <c r="G1201" i="1" a="1"/>
  <c r="G1201" i="1" s="1"/>
  <c r="J1200" i="1" a="1"/>
  <c r="J1200" i="1" s="1"/>
  <c r="H1199" i="1" a="1"/>
  <c r="H1199" i="1" s="1"/>
  <c r="L1201" i="1" a="1"/>
  <c r="L1201" i="1" s="1"/>
  <c r="K1194" i="1" a="1"/>
  <c r="K1194" i="1" s="1"/>
  <c r="I1193" i="1" a="1"/>
  <c r="I1193" i="1" s="1"/>
  <c r="H1193" i="1" a="1"/>
  <c r="H1193" i="1" s="1"/>
  <c r="F1193" i="1" a="1"/>
  <c r="F1193" i="1" s="1"/>
  <c r="L1191" i="1" a="1"/>
  <c r="L1191" i="1" s="1"/>
  <c r="H1188" i="1" a="1"/>
  <c r="H1188" i="1" s="1"/>
  <c r="K1189" i="1" a="1"/>
  <c r="K1189" i="1" s="1"/>
  <c r="K1190" i="1" a="1"/>
  <c r="K1190" i="1" s="1"/>
  <c r="F1190" i="1" a="1"/>
  <c r="F1190" i="1" s="1"/>
  <c r="L1188" i="1" a="1"/>
  <c r="L1188" i="1" s="1"/>
  <c r="H1190" i="1" a="1"/>
  <c r="H1190" i="1" s="1"/>
  <c r="H1189" i="1" a="1"/>
  <c r="H1189" i="1" s="1"/>
  <c r="F1192" i="1" a="1"/>
  <c r="F1192" i="1" s="1"/>
  <c r="F1188" i="1" a="1"/>
  <c r="F1188" i="1" s="1"/>
  <c r="K1195" i="1" a="1"/>
  <c r="K1195" i="1" s="1"/>
  <c r="J1195" i="1" a="1"/>
  <c r="J1195" i="1" s="1"/>
  <c r="I1190" i="1" a="1"/>
  <c r="I1190" i="1" s="1"/>
  <c r="K1193" i="1" a="1"/>
  <c r="K1193" i="1" s="1"/>
  <c r="J1190" i="1" a="1"/>
  <c r="J1190" i="1" s="1"/>
  <c r="F1194" i="1" a="1"/>
  <c r="F1194" i="1" s="1"/>
  <c r="L1190" i="1" a="1"/>
  <c r="L1190" i="1" s="1"/>
  <c r="G1189" i="1" a="1"/>
  <c r="G1189" i="1" s="1"/>
  <c r="F1191" i="1" a="1"/>
  <c r="F1191" i="1" s="1"/>
  <c r="I1188" i="1" a="1"/>
  <c r="I1188" i="1" s="1"/>
  <c r="I1195" i="1" a="1"/>
  <c r="I1195" i="1" s="1"/>
  <c r="I1194" i="1" a="1"/>
  <c r="I1194" i="1" s="1"/>
  <c r="L1192" i="1" a="1"/>
  <c r="L1192" i="1" s="1"/>
  <c r="H1195" i="1" a="1"/>
  <c r="H1195" i="1" s="1"/>
  <c r="K1191" i="1" a="1"/>
  <c r="K1191" i="1" s="1"/>
  <c r="G1194" i="1" a="1"/>
  <c r="G1194" i="1" s="1"/>
  <c r="H1192" i="1" a="1"/>
  <c r="H1192" i="1" s="1"/>
  <c r="I1192" i="1" a="1"/>
  <c r="I1192" i="1" s="1"/>
  <c r="G1195" i="1" a="1"/>
  <c r="G1195" i="1" s="1"/>
  <c r="J1192" i="1" a="1"/>
  <c r="J1192" i="1" s="1"/>
  <c r="F1189" i="1" a="1"/>
  <c r="F1189" i="1" s="1"/>
  <c r="G1191" i="1" a="1"/>
  <c r="G1191" i="1" s="1"/>
  <c r="L1194" i="1" a="1"/>
  <c r="L1194" i="1" s="1"/>
  <c r="H1194" i="1" a="1"/>
  <c r="H1194" i="1" s="1"/>
  <c r="J1194" i="1" a="1"/>
  <c r="J1194" i="1" s="1"/>
  <c r="G1190" i="1" a="1"/>
  <c r="G1190" i="1" s="1"/>
  <c r="G1188" i="1" a="1"/>
  <c r="G1188" i="1" s="1"/>
  <c r="F1195" i="1" a="1"/>
  <c r="F1195" i="1" s="1"/>
  <c r="L1193" i="1" a="1"/>
  <c r="L1193" i="1" s="1"/>
  <c r="J1193" i="1" a="1"/>
  <c r="J1193" i="1" s="1"/>
  <c r="L1189" i="1" a="1"/>
  <c r="L1189" i="1" s="1"/>
  <c r="G1192" i="1" a="1"/>
  <c r="G1192" i="1" s="1"/>
  <c r="K1192" i="1" a="1"/>
  <c r="K1192" i="1" s="1"/>
  <c r="K1188" i="1" a="1"/>
  <c r="K1188" i="1" s="1"/>
  <c r="J1188" i="1" a="1"/>
  <c r="J1188" i="1" s="1"/>
  <c r="G1193" i="1" a="1"/>
  <c r="G1193" i="1" s="1"/>
  <c r="L1187" i="1" a="1"/>
  <c r="L1187" i="1" s="1"/>
  <c r="I1189" i="1" a="1"/>
  <c r="I1189" i="1" s="1"/>
  <c r="J1191" i="1" a="1"/>
  <c r="J1191" i="1" s="1"/>
  <c r="H1191" i="1" a="1"/>
  <c r="H1191" i="1" s="1"/>
  <c r="I1191" i="1" a="1"/>
  <c r="I1191" i="1" s="1"/>
  <c r="J1189" i="1" a="1"/>
  <c r="J1189" i="1" s="1"/>
  <c r="K1185" i="1" a="1"/>
  <c r="K1185" i="1" s="1"/>
  <c r="I1187" i="1" a="1"/>
  <c r="I1187" i="1" s="1"/>
  <c r="H1187" i="1" a="1"/>
  <c r="H1187" i="1" s="1"/>
  <c r="L1185" i="1" a="1"/>
  <c r="L1185" i="1" s="1"/>
  <c r="L1177" i="1" a="1"/>
  <c r="L1177" i="1" s="1"/>
  <c r="F1179" i="1" a="1"/>
  <c r="F1179" i="1" s="1"/>
  <c r="J1178" i="1" a="1"/>
  <c r="J1178" i="1" s="1"/>
  <c r="G1178" i="1" a="1"/>
  <c r="G1178" i="1" s="1"/>
  <c r="H1177" i="1" a="1"/>
  <c r="H1177" i="1" s="1"/>
  <c r="I1179" i="1" a="1"/>
  <c r="I1179" i="1" s="1"/>
  <c r="J1179" i="1" a="1"/>
  <c r="J1179" i="1" s="1"/>
  <c r="F1177" i="1" a="1"/>
  <c r="F1177" i="1" s="1"/>
  <c r="L1178" i="1" a="1"/>
  <c r="L1178" i="1" s="1"/>
  <c r="G1177" i="1" a="1"/>
  <c r="G1177" i="1" s="1"/>
  <c r="I1178" i="1" a="1"/>
  <c r="I1178" i="1" s="1"/>
  <c r="G1187" i="1" a="1"/>
  <c r="G1187" i="1" s="1"/>
  <c r="L1186" i="1" a="1"/>
  <c r="L1186" i="1" s="1"/>
  <c r="K1186" i="1" a="1"/>
  <c r="K1186" i="1" s="1"/>
  <c r="J1186" i="1" a="1"/>
  <c r="J1186" i="1" s="1"/>
  <c r="G1179" i="1" a="1"/>
  <c r="G1179" i="1" s="1"/>
  <c r="K1178" i="1" a="1"/>
  <c r="K1178" i="1" s="1"/>
  <c r="G1186" i="1" a="1"/>
  <c r="G1186" i="1" s="1"/>
  <c r="H1179" i="1" a="1"/>
  <c r="H1179" i="1" s="1"/>
  <c r="H1186" i="1" a="1"/>
  <c r="H1186" i="1" s="1"/>
  <c r="F1186" i="1" a="1"/>
  <c r="F1186" i="1" s="1"/>
  <c r="G1185" i="1" a="1"/>
  <c r="G1185" i="1" s="1"/>
  <c r="J1177" i="1" a="1"/>
  <c r="J1177" i="1" s="1"/>
  <c r="K1177" i="1" a="1"/>
  <c r="K1177" i="1" s="1"/>
  <c r="J1185" i="1" a="1"/>
  <c r="J1185" i="1" s="1"/>
  <c r="I1185" i="1" a="1"/>
  <c r="I1185" i="1" s="1"/>
  <c r="F1178" i="1" a="1"/>
  <c r="F1178" i="1" s="1"/>
  <c r="H1185" i="1" a="1"/>
  <c r="H1185" i="1" s="1"/>
  <c r="K1179" i="1" a="1"/>
  <c r="K1179" i="1" s="1"/>
  <c r="L1176" i="1" a="1"/>
  <c r="L1176" i="1" s="1"/>
  <c r="I1177" i="1" a="1"/>
  <c r="I1177" i="1" s="1"/>
  <c r="L1179" i="1" a="1"/>
  <c r="L1179" i="1" s="1"/>
  <c r="H1178" i="1" a="1"/>
  <c r="H1178" i="1" s="1"/>
  <c r="K1187" i="1" a="1"/>
  <c r="K1187" i="1" s="1"/>
  <c r="F1187" i="1" a="1"/>
  <c r="F1187" i="1" s="1"/>
  <c r="F1185" i="1" a="1"/>
  <c r="F1185" i="1" s="1"/>
  <c r="J1187" i="1" a="1"/>
  <c r="J1187" i="1" s="1"/>
  <c r="I1186" i="1" a="1"/>
  <c r="I1186" i="1" s="1"/>
  <c r="K1247" i="1" a="1"/>
  <c r="K1247" i="1" s="1"/>
  <c r="L1245" i="1" a="1"/>
  <c r="L1245" i="1" s="1"/>
  <c r="K1245" i="1" a="1"/>
  <c r="K1245" i="1" s="1"/>
  <c r="J1245" i="1" a="1"/>
  <c r="J1245" i="1" s="1"/>
  <c r="H1243" i="1" a="1"/>
  <c r="H1243" i="1" s="1"/>
  <c r="H1245" i="1" a="1"/>
  <c r="H1245" i="1" s="1"/>
  <c r="F1245" i="1" a="1"/>
  <c r="F1245" i="1" s="1"/>
  <c r="J1244" i="1" a="1"/>
  <c r="J1244" i="1" s="1"/>
  <c r="H1244" i="1" a="1"/>
  <c r="H1244" i="1" s="1"/>
  <c r="J1243" i="1" a="1"/>
  <c r="J1243" i="1" s="1"/>
  <c r="I1243" i="1" a="1"/>
  <c r="I1243" i="1" s="1"/>
  <c r="J1246" i="1" a="1"/>
  <c r="J1246" i="1" s="1"/>
  <c r="F1246" i="1" a="1"/>
  <c r="F1246" i="1" s="1"/>
  <c r="F1244" i="1" a="1"/>
  <c r="F1244" i="1" s="1"/>
  <c r="J1247" i="1" a="1"/>
  <c r="J1247" i="1" s="1"/>
  <c r="I1247" i="1" a="1"/>
  <c r="I1247" i="1" s="1"/>
  <c r="H1247" i="1" a="1"/>
  <c r="H1247" i="1" s="1"/>
  <c r="I1244" i="1" a="1"/>
  <c r="I1244" i="1" s="1"/>
  <c r="G1247" i="1" a="1"/>
  <c r="G1247" i="1" s="1"/>
  <c r="L1246" i="1" a="1"/>
  <c r="L1246" i="1" s="1"/>
  <c r="K1246" i="1" a="1"/>
  <c r="K1246" i="1" s="1"/>
  <c r="I1246" i="1" a="1"/>
  <c r="I1246" i="1" s="1"/>
  <c r="G1245" i="1" a="1"/>
  <c r="G1245" i="1" s="1"/>
  <c r="K1244" i="1" a="1"/>
  <c r="K1244" i="1" s="1"/>
  <c r="L1243" i="1" a="1"/>
  <c r="L1243" i="1" s="1"/>
  <c r="G1246" i="1" a="1"/>
  <c r="G1246" i="1" s="1"/>
  <c r="I1245" i="1" a="1"/>
  <c r="I1245" i="1" s="1"/>
  <c r="G1244" i="1" a="1"/>
  <c r="G1244" i="1" s="1"/>
  <c r="K1243" i="1" a="1"/>
  <c r="K1243" i="1" s="1"/>
  <c r="L1244" i="1" a="1"/>
  <c r="L1244" i="1" s="1"/>
  <c r="F1247" i="1" a="1"/>
  <c r="F1247" i="1" s="1"/>
  <c r="H1246" i="1" a="1"/>
  <c r="H1246" i="1" s="1"/>
  <c r="F1240" i="1" a="1"/>
  <c r="F1240" i="1" s="1"/>
  <c r="L1239" i="1" a="1"/>
  <c r="L1239" i="1" s="1"/>
  <c r="K1239" i="1" a="1"/>
  <c r="K1239" i="1" s="1"/>
  <c r="J1236" i="1" a="1"/>
  <c r="J1236" i="1" s="1"/>
  <c r="I1236" i="1" a="1"/>
  <c r="I1236" i="1" s="1"/>
  <c r="H1238" i="1" a="1"/>
  <c r="H1238" i="1" s="1"/>
  <c r="J1239" i="1" a="1"/>
  <c r="J1239" i="1" s="1"/>
  <c r="G1239" i="1" a="1"/>
  <c r="G1239" i="1" s="1"/>
  <c r="J1237" i="1" a="1"/>
  <c r="J1237" i="1" s="1"/>
  <c r="K1238" i="1" a="1"/>
  <c r="K1238" i="1" s="1"/>
  <c r="G1234" i="1" a="1"/>
  <c r="G1234" i="1" s="1"/>
  <c r="J1238" i="1" a="1"/>
  <c r="J1238" i="1" s="1"/>
  <c r="I1234" i="1" a="1"/>
  <c r="I1234" i="1" s="1"/>
  <c r="L1237" i="1" a="1"/>
  <c r="L1237" i="1" s="1"/>
  <c r="I1237" i="1" a="1"/>
  <c r="I1237" i="1" s="1"/>
  <c r="G1236" i="1" a="1"/>
  <c r="G1236" i="1" s="1"/>
  <c r="F1236" i="1" a="1"/>
  <c r="F1236" i="1" s="1"/>
  <c r="K1235" i="1" a="1"/>
  <c r="K1235" i="1" s="1"/>
  <c r="H1235" i="1" a="1"/>
  <c r="H1235" i="1" s="1"/>
  <c r="J1234" i="1" a="1"/>
  <c r="J1234" i="1" s="1"/>
  <c r="F1235" i="1" a="1"/>
  <c r="F1235" i="1" s="1"/>
  <c r="K1234" i="1" a="1"/>
  <c r="K1234" i="1" s="1"/>
  <c r="I1238" i="1" a="1"/>
  <c r="I1238" i="1" s="1"/>
  <c r="G1238" i="1" a="1"/>
  <c r="G1238" i="1" s="1"/>
  <c r="I1235" i="1" a="1"/>
  <c r="I1235" i="1" s="1"/>
  <c r="K1240" i="1" a="1"/>
  <c r="K1240" i="1" s="1"/>
  <c r="F1237" i="1" a="1"/>
  <c r="F1237" i="1" s="1"/>
  <c r="L1236" i="1" a="1"/>
  <c r="L1236" i="1" s="1"/>
  <c r="F1238" i="1" a="1"/>
  <c r="F1238" i="1" s="1"/>
  <c r="L1234" i="1" a="1"/>
  <c r="L1234" i="1" s="1"/>
  <c r="G1235" i="1" a="1"/>
  <c r="G1235" i="1" s="1"/>
  <c r="G1243" i="1" a="1"/>
  <c r="G1243" i="1" s="1"/>
  <c r="L1240" i="1" a="1"/>
  <c r="L1240" i="1" s="1"/>
  <c r="L1235" i="1" a="1"/>
  <c r="L1235" i="1" s="1"/>
  <c r="J1235" i="1" a="1"/>
  <c r="J1235" i="1" s="1"/>
  <c r="H1239" i="1" a="1"/>
  <c r="H1239" i="1" s="1"/>
  <c r="H1237" i="1" a="1"/>
  <c r="H1237" i="1" s="1"/>
  <c r="L1242" i="1" a="1"/>
  <c r="L1242" i="1" s="1"/>
  <c r="K1242" i="1" a="1"/>
  <c r="K1242" i="1" s="1"/>
  <c r="H1242" i="1" a="1"/>
  <c r="H1242" i="1" s="1"/>
  <c r="L1241" i="1" a="1"/>
  <c r="L1241" i="1" s="1"/>
  <c r="G1241" i="1" a="1"/>
  <c r="G1241" i="1" s="1"/>
  <c r="G1240" i="1" a="1"/>
  <c r="G1240" i="1" s="1"/>
  <c r="I1239" i="1" a="1"/>
  <c r="I1239" i="1" s="1"/>
  <c r="L1238" i="1" a="1"/>
  <c r="L1238" i="1" s="1"/>
  <c r="K1236" i="1" a="1"/>
  <c r="K1236" i="1" s="1"/>
  <c r="F1239" i="1" a="1"/>
  <c r="F1239" i="1" s="1"/>
  <c r="H1234" i="1" a="1"/>
  <c r="H1234" i="1" s="1"/>
  <c r="K1237" i="1" a="1"/>
  <c r="K1237" i="1" s="1"/>
  <c r="F1243" i="1" a="1"/>
  <c r="F1243" i="1" s="1"/>
  <c r="J1240" i="1" a="1"/>
  <c r="J1240" i="1" s="1"/>
  <c r="J1242" i="1" a="1"/>
  <c r="J1242" i="1" s="1"/>
  <c r="I1242" i="1" a="1"/>
  <c r="I1242" i="1" s="1"/>
  <c r="G1242" i="1" a="1"/>
  <c r="G1242" i="1" s="1"/>
  <c r="H1236" i="1" a="1"/>
  <c r="H1236" i="1" s="1"/>
  <c r="F1242" i="1" a="1"/>
  <c r="F1242" i="1" s="1"/>
  <c r="K1241" i="1" a="1"/>
  <c r="K1241" i="1" s="1"/>
  <c r="J1241" i="1" a="1"/>
  <c r="J1241" i="1" s="1"/>
  <c r="I1241" i="1" a="1"/>
  <c r="I1241" i="1" s="1"/>
  <c r="H1241" i="1" a="1"/>
  <c r="H1241" i="1" s="1"/>
  <c r="G1237" i="1" a="1"/>
  <c r="G1237" i="1" s="1"/>
  <c r="F1241" i="1" a="1"/>
  <c r="F1241" i="1" s="1"/>
  <c r="I1240" i="1" a="1"/>
  <c r="I1240" i="1" s="1"/>
  <c r="H1240" i="1" a="1"/>
  <c r="H1240" i="1" s="1"/>
  <c r="F1229" i="1" a="1"/>
  <c r="F1229" i="1" s="1"/>
  <c r="H1229" i="1" a="1"/>
  <c r="H1229" i="1" s="1"/>
  <c r="L1228" i="1" a="1"/>
  <c r="L1228" i="1" s="1"/>
  <c r="J1228" i="1" a="1"/>
  <c r="J1228" i="1" s="1"/>
  <c r="I1233" i="1" a="1"/>
  <c r="I1233" i="1" s="1"/>
  <c r="F1231" i="1" a="1"/>
  <c r="F1231" i="1" s="1"/>
  <c r="G1233" i="1" a="1"/>
  <c r="G1233" i="1" s="1"/>
  <c r="J1227" i="1" a="1"/>
  <c r="J1227" i="1" s="1"/>
  <c r="I1228" i="1" a="1"/>
  <c r="I1228" i="1" s="1"/>
  <c r="I1227" i="1" a="1"/>
  <c r="I1227" i="1" s="1"/>
  <c r="J1229" i="1" a="1"/>
  <c r="J1229" i="1" s="1"/>
  <c r="F1226" i="1" a="1"/>
  <c r="F1226" i="1" s="1"/>
  <c r="H1232" i="1" a="1"/>
  <c r="H1232" i="1" s="1"/>
  <c r="H1227" i="1" a="1"/>
  <c r="H1227" i="1" s="1"/>
  <c r="K1226" i="1" a="1"/>
  <c r="K1226" i="1" s="1"/>
  <c r="G1232" i="1" a="1"/>
  <c r="G1232" i="1" s="1"/>
  <c r="L1231" i="1" a="1"/>
  <c r="L1231" i="1" s="1"/>
  <c r="L1227" i="1" a="1"/>
  <c r="L1227" i="1" s="1"/>
  <c r="F1232" i="1" a="1"/>
  <c r="F1232" i="1" s="1"/>
  <c r="L1230" i="1" a="1"/>
  <c r="L1230" i="1" s="1"/>
  <c r="K1230" i="1" a="1"/>
  <c r="K1230" i="1" s="1"/>
  <c r="J1230" i="1" a="1"/>
  <c r="J1230" i="1" s="1"/>
  <c r="H1230" i="1" a="1"/>
  <c r="H1230" i="1" s="1"/>
  <c r="L1229" i="1" a="1"/>
  <c r="L1229" i="1" s="1"/>
  <c r="K1228" i="1" a="1"/>
  <c r="K1228" i="1" s="1"/>
  <c r="F1228" i="1" a="1"/>
  <c r="F1228" i="1" s="1"/>
  <c r="H1226" i="1" a="1"/>
  <c r="H1226" i="1" s="1"/>
  <c r="H1228" i="1" a="1"/>
  <c r="H1228" i="1" s="1"/>
  <c r="I1232" i="1" a="1"/>
  <c r="I1232" i="1" s="1"/>
  <c r="K1231" i="1" a="1"/>
  <c r="K1231" i="1" s="1"/>
  <c r="I1229" i="1" a="1"/>
  <c r="I1229" i="1" s="1"/>
  <c r="L1226" i="1" a="1"/>
  <c r="L1226" i="1" s="1"/>
  <c r="F1234" i="1" a="1"/>
  <c r="F1234" i="1" s="1"/>
  <c r="J1233" i="1" a="1"/>
  <c r="J1233" i="1" s="1"/>
  <c r="H1233" i="1" a="1"/>
  <c r="H1233" i="1" s="1"/>
  <c r="G1229" i="1" a="1"/>
  <c r="G1229" i="1" s="1"/>
  <c r="J1231" i="1" a="1"/>
  <c r="J1231" i="1" s="1"/>
  <c r="H1231" i="1" a="1"/>
  <c r="H1231" i="1" s="1"/>
  <c r="F1230" i="1" a="1"/>
  <c r="F1230" i="1" s="1"/>
  <c r="G1227" i="1" a="1"/>
  <c r="G1227" i="1" s="1"/>
  <c r="I1231" i="1" a="1"/>
  <c r="I1231" i="1" s="1"/>
  <c r="G1230" i="1" a="1"/>
  <c r="G1230" i="1" s="1"/>
  <c r="F1227" i="1" a="1"/>
  <c r="F1227" i="1" s="1"/>
  <c r="K1227" i="1" a="1"/>
  <c r="K1227" i="1" s="1"/>
  <c r="K1229" i="1" a="1"/>
  <c r="K1229" i="1" s="1"/>
  <c r="G1226" i="1" a="1"/>
  <c r="G1226" i="1" s="1"/>
  <c r="G1231" i="1" a="1"/>
  <c r="G1231" i="1" s="1"/>
  <c r="I1230" i="1" a="1"/>
  <c r="I1230" i="1" s="1"/>
  <c r="G1228" i="1" a="1"/>
  <c r="G1228" i="1" s="1"/>
  <c r="J1226" i="1" a="1"/>
  <c r="J1226" i="1" s="1"/>
  <c r="I1226" i="1" a="1"/>
  <c r="I1226" i="1" s="1"/>
  <c r="L1233" i="1" a="1"/>
  <c r="L1233" i="1" s="1"/>
  <c r="K1233" i="1" a="1"/>
  <c r="K1233" i="1" s="1"/>
  <c r="K1232" i="1" a="1"/>
  <c r="K1232" i="1" s="1"/>
  <c r="F1233" i="1" a="1"/>
  <c r="F1233" i="1" s="1"/>
  <c r="L1232" i="1" a="1"/>
  <c r="L1232" i="1" s="1"/>
  <c r="J1232" i="1" a="1"/>
  <c r="J1232" i="1" s="1"/>
  <c r="L1225" i="1" a="1"/>
  <c r="L1225" i="1" s="1"/>
  <c r="L1222" i="1" a="1"/>
  <c r="L1222" i="1" s="1"/>
  <c r="G1220" i="1" a="1"/>
  <c r="G1220" i="1" s="1"/>
  <c r="G1221" i="1" a="1"/>
  <c r="G1221" i="1" s="1"/>
  <c r="F1221" i="1" a="1"/>
  <c r="F1221" i="1" s="1"/>
  <c r="L1220" i="1" a="1"/>
  <c r="L1220" i="1" s="1"/>
  <c r="H1224" i="1" a="1"/>
  <c r="H1224" i="1" s="1"/>
  <c r="I1222" i="1" a="1"/>
  <c r="I1222" i="1" s="1"/>
  <c r="G1222" i="1" a="1"/>
  <c r="G1222" i="1" s="1"/>
  <c r="I1220" i="1" a="1"/>
  <c r="I1220" i="1" s="1"/>
  <c r="H1220" i="1" a="1"/>
  <c r="H1220" i="1" s="1"/>
  <c r="L1219" i="1" a="1"/>
  <c r="L1219" i="1" s="1"/>
  <c r="K1219" i="1" a="1"/>
  <c r="K1219" i="1" s="1"/>
  <c r="G1224" i="1" a="1"/>
  <c r="G1224" i="1" s="1"/>
  <c r="F1224" i="1" a="1"/>
  <c r="F1224" i="1" s="1"/>
  <c r="L1223" i="1" a="1"/>
  <c r="L1223" i="1" s="1"/>
  <c r="K1221" i="1" a="1"/>
  <c r="K1221" i="1" s="1"/>
  <c r="I1221" i="1" a="1"/>
  <c r="I1221" i="1" s="1"/>
  <c r="K1225" i="1" a="1"/>
  <c r="K1225" i="1" s="1"/>
  <c r="J1225" i="1" a="1"/>
  <c r="J1225" i="1" s="1"/>
  <c r="G1223" i="1" a="1"/>
  <c r="G1223" i="1" s="1"/>
  <c r="H1222" i="1" a="1"/>
  <c r="H1222" i="1" s="1"/>
  <c r="J1221" i="1" a="1"/>
  <c r="J1221" i="1" s="1"/>
  <c r="J1219" i="1" a="1"/>
  <c r="J1219" i="1" s="1"/>
  <c r="I1225" i="1" a="1"/>
  <c r="I1225" i="1" s="1"/>
  <c r="L1221" i="1" a="1"/>
  <c r="L1221" i="1" s="1"/>
  <c r="I1224" i="1" a="1"/>
  <c r="I1224" i="1" s="1"/>
  <c r="J1222" i="1" a="1"/>
  <c r="J1222" i="1" s="1"/>
  <c r="J1223" i="1" a="1"/>
  <c r="J1223" i="1" s="1"/>
  <c r="H1223" i="1" a="1"/>
  <c r="H1223" i="1" s="1"/>
  <c r="K1220" i="1" a="1"/>
  <c r="K1220" i="1" s="1"/>
  <c r="F1223" i="1" a="1"/>
  <c r="F1223" i="1" s="1"/>
  <c r="F1222" i="1" a="1"/>
  <c r="F1222" i="1" s="1"/>
  <c r="H1221" i="1" a="1"/>
  <c r="H1221" i="1" s="1"/>
  <c r="J1220" i="1" a="1"/>
  <c r="J1220" i="1" s="1"/>
  <c r="I1219" i="1" a="1"/>
  <c r="I1219" i="1" s="1"/>
  <c r="H1225" i="1" a="1"/>
  <c r="H1225" i="1" s="1"/>
  <c r="G1225" i="1" a="1"/>
  <c r="G1225" i="1" s="1"/>
  <c r="F1225" i="1" a="1"/>
  <c r="F1225" i="1" s="1"/>
  <c r="L1224" i="1" a="1"/>
  <c r="L1224" i="1" s="1"/>
  <c r="K1224" i="1" a="1"/>
  <c r="K1224" i="1" s="1"/>
  <c r="J1224" i="1" a="1"/>
  <c r="J1224" i="1" s="1"/>
  <c r="K1222" i="1" a="1"/>
  <c r="K1222" i="1" s="1"/>
  <c r="K1223" i="1" a="1"/>
  <c r="K1223" i="1" s="1"/>
  <c r="F1220" i="1" a="1"/>
  <c r="F1220" i="1" s="1"/>
  <c r="I1223" i="1" a="1"/>
  <c r="I1223" i="1" s="1"/>
  <c r="K1217" i="1" a="1"/>
  <c r="K1217" i="1" s="1"/>
  <c r="H1219" i="1" a="1"/>
  <c r="H1219" i="1" s="1"/>
  <c r="J1217" i="1" a="1"/>
  <c r="J1217" i="1" s="1"/>
  <c r="G1219" i="1" a="1"/>
  <c r="G1219" i="1" s="1"/>
  <c r="J1218" i="1" a="1"/>
  <c r="J1218" i="1" s="1"/>
  <c r="I1218" i="1" a="1"/>
  <c r="I1218" i="1" s="1"/>
  <c r="H1217" i="1" a="1"/>
  <c r="H1217" i="1" s="1"/>
  <c r="F1218" i="1" a="1"/>
  <c r="F1218" i="1" s="1"/>
  <c r="F1219" i="1" a="1"/>
  <c r="F1219" i="1" s="1"/>
  <c r="L1218" i="1" a="1"/>
  <c r="L1218" i="1" s="1"/>
  <c r="K1218" i="1" a="1"/>
  <c r="K1218" i="1" s="1"/>
  <c r="L1217" i="1" a="1"/>
  <c r="L1217" i="1" s="1"/>
  <c r="H1218" i="1" a="1"/>
  <c r="H1218" i="1" s="1"/>
  <c r="G1218" i="1" a="1"/>
  <c r="G1218" i="1" s="1"/>
  <c r="I1217" i="1" a="1"/>
  <c r="I1217" i="1" s="1"/>
  <c r="G1325" i="1" a="1"/>
  <c r="G1325" i="1" s="1"/>
  <c r="L1326" i="1" a="1"/>
  <c r="L1326" i="1" s="1"/>
  <c r="J1325" i="1" a="1"/>
  <c r="J1325" i="1" s="1"/>
  <c r="K1326" i="1" a="1"/>
  <c r="K1326" i="1" s="1"/>
  <c r="G1326" i="1" a="1"/>
  <c r="G1326" i="1" s="1"/>
  <c r="K1324" i="1" a="1"/>
  <c r="K1324" i="1" s="1"/>
  <c r="I1325" i="1" a="1"/>
  <c r="I1325" i="1" s="1"/>
  <c r="F1325" i="1" a="1"/>
  <c r="F1325" i="1" s="1"/>
  <c r="I1326" i="1" a="1"/>
  <c r="I1326" i="1" s="1"/>
  <c r="H1325" i="1" a="1"/>
  <c r="H1325" i="1" s="1"/>
  <c r="L1325" i="1" a="1"/>
  <c r="L1325" i="1" s="1"/>
  <c r="L1324" i="1" a="1"/>
  <c r="L1324" i="1" s="1"/>
  <c r="H1326" i="1" a="1"/>
  <c r="H1326" i="1" s="1"/>
  <c r="J1326" i="1" a="1"/>
  <c r="J1326" i="1" s="1"/>
  <c r="F1326" i="1" a="1"/>
  <c r="F1326" i="1" s="1"/>
  <c r="K1325" i="1" a="1"/>
  <c r="K1325" i="1" s="1"/>
  <c r="H1320" i="1" a="1"/>
  <c r="H1320" i="1" s="1"/>
  <c r="J1319" i="1" a="1"/>
  <c r="J1319" i="1" s="1"/>
  <c r="J1317" i="1" a="1"/>
  <c r="J1317" i="1" s="1"/>
  <c r="K1320" i="1" a="1"/>
  <c r="K1320" i="1" s="1"/>
  <c r="K1319" i="1" a="1"/>
  <c r="K1319" i="1" s="1"/>
  <c r="H1323" i="1" a="1"/>
  <c r="H1323" i="1" s="1"/>
  <c r="L1319" i="1" a="1"/>
  <c r="L1319" i="1" s="1"/>
  <c r="I1320" i="1" a="1"/>
  <c r="I1320" i="1" s="1"/>
  <c r="G1320" i="1" a="1"/>
  <c r="G1320" i="1" s="1"/>
  <c r="J1323" i="1" a="1"/>
  <c r="J1323" i="1" s="1"/>
  <c r="J1321" i="1" a="1"/>
  <c r="J1321" i="1" s="1"/>
  <c r="L1317" i="1" a="1"/>
  <c r="L1317" i="1" s="1"/>
  <c r="G1324" i="1" a="1"/>
  <c r="G1324" i="1" s="1"/>
  <c r="L1318" i="1" a="1"/>
  <c r="L1318" i="1" s="1"/>
  <c r="K1318" i="1" a="1"/>
  <c r="K1318" i="1" s="1"/>
  <c r="L1323" i="1" a="1"/>
  <c r="L1323" i="1" s="1"/>
  <c r="L1320" i="1" a="1"/>
  <c r="L1320" i="1" s="1"/>
  <c r="K1323" i="1" a="1"/>
  <c r="K1323" i="1" s="1"/>
  <c r="I1323" i="1" a="1"/>
  <c r="I1323" i="1" s="1"/>
  <c r="G1323" i="1" a="1"/>
  <c r="G1323" i="1" s="1"/>
  <c r="F1320" i="1" a="1"/>
  <c r="F1320" i="1" s="1"/>
  <c r="F1323" i="1" a="1"/>
  <c r="F1323" i="1" s="1"/>
  <c r="G1321" i="1" a="1"/>
  <c r="G1321" i="1" s="1"/>
  <c r="I1317" i="1" a="1"/>
  <c r="I1317" i="1" s="1"/>
  <c r="L1321" i="1" a="1"/>
  <c r="L1321" i="1" s="1"/>
  <c r="K1321" i="1" a="1"/>
  <c r="K1321" i="1" s="1"/>
  <c r="I1321" i="1" a="1"/>
  <c r="I1321" i="1" s="1"/>
  <c r="K1317" i="1" a="1"/>
  <c r="K1317" i="1" s="1"/>
  <c r="F1321" i="1" a="1"/>
  <c r="F1321" i="1" s="1"/>
  <c r="J1320" i="1" a="1"/>
  <c r="J1320" i="1" s="1"/>
  <c r="I1319" i="1" a="1"/>
  <c r="I1319" i="1" s="1"/>
  <c r="F1319" i="1" a="1"/>
  <c r="F1319" i="1" s="1"/>
  <c r="I1318" i="1" a="1"/>
  <c r="I1318" i="1" s="1"/>
  <c r="H1318" i="1" a="1"/>
  <c r="H1318" i="1" s="1"/>
  <c r="H1317" i="1" a="1"/>
  <c r="H1317" i="1" s="1"/>
  <c r="H1319" i="1" a="1"/>
  <c r="H1319" i="1" s="1"/>
  <c r="J1318" i="1" a="1"/>
  <c r="J1318" i="1" s="1"/>
  <c r="G1318" i="1" a="1"/>
  <c r="G1318" i="1" s="1"/>
  <c r="G1317" i="1" a="1"/>
  <c r="G1317" i="1" s="1"/>
  <c r="F1318" i="1" a="1"/>
  <c r="F1318" i="1" s="1"/>
  <c r="F1317" i="1" a="1"/>
  <c r="F1317" i="1" s="1"/>
  <c r="G1319" i="1" a="1"/>
  <c r="G1319" i="1" s="1"/>
  <c r="J1324" i="1" a="1"/>
  <c r="J1324" i="1" s="1"/>
  <c r="I1324" i="1" a="1"/>
  <c r="I1324" i="1" s="1"/>
  <c r="H1324" i="1" a="1"/>
  <c r="H1324" i="1" s="1"/>
  <c r="F1324" i="1" a="1"/>
  <c r="F1324" i="1" s="1"/>
  <c r="H1321" i="1" a="1"/>
  <c r="H1321" i="1" s="1"/>
  <c r="L1262" i="1" a="1"/>
  <c r="L1262" i="1" s="1"/>
  <c r="K1262" i="1" a="1"/>
  <c r="K1262" i="1" s="1"/>
  <c r="F1261" i="1" a="1"/>
  <c r="F1261" i="1" s="1"/>
  <c r="J1261" i="1" a="1"/>
  <c r="J1261" i="1" s="1"/>
  <c r="F1263" i="1" a="1"/>
  <c r="F1263" i="1" s="1"/>
  <c r="L1261" i="1" a="1"/>
  <c r="L1261" i="1" s="1"/>
  <c r="G1263" i="1" a="1"/>
  <c r="G1263" i="1" s="1"/>
  <c r="I1263" i="1" a="1"/>
  <c r="I1263" i="1"/>
  <c r="K1263" i="1" a="1"/>
  <c r="K1263" i="1" s="1"/>
  <c r="G1261" i="1" a="1"/>
  <c r="G1261" i="1" s="1"/>
  <c r="H1262" i="1" a="1"/>
  <c r="H1262" i="1" s="1"/>
  <c r="F1262" i="1" a="1"/>
  <c r="F1262" i="1" s="1"/>
  <c r="I1260" i="1" a="1"/>
  <c r="I1260" i="1" s="1"/>
  <c r="H1261" i="1" a="1"/>
  <c r="H1261" i="1" s="1"/>
  <c r="L1263" i="1" a="1"/>
  <c r="L1263" i="1" s="1"/>
  <c r="L1260" i="1" a="1"/>
  <c r="L1260" i="1" s="1"/>
  <c r="H1263" i="1" a="1"/>
  <c r="H1263" i="1" s="1"/>
  <c r="K1261" i="1" a="1"/>
  <c r="K1261" i="1" s="1"/>
  <c r="J1263" i="1" a="1"/>
  <c r="J1263" i="1" s="1"/>
  <c r="J1260" i="1" a="1"/>
  <c r="J1260" i="1" s="1"/>
  <c r="G1262" i="1" a="1"/>
  <c r="G1262" i="1" s="1"/>
  <c r="J1262" i="1" a="1"/>
  <c r="J1262" i="1" s="1"/>
  <c r="I1262" i="1" a="1"/>
  <c r="I1262" i="1" s="1"/>
  <c r="I1261" i="1" a="1"/>
  <c r="I1261" i="1" s="1"/>
  <c r="K1260" i="1" a="1"/>
  <c r="K1260" i="1" s="1"/>
  <c r="H1259" i="1" a="1"/>
  <c r="H1259" i="1" s="1"/>
  <c r="H1258" i="1" a="1"/>
  <c r="H1258" i="1" s="1"/>
  <c r="J1259" i="1" a="1"/>
  <c r="J1259" i="1" s="1"/>
  <c r="F1259" i="1" a="1"/>
  <c r="F1259" i="1" s="1"/>
  <c r="H1260" i="1" a="1"/>
  <c r="H1260" i="1" s="1"/>
  <c r="K1259" i="1" a="1"/>
  <c r="K1259" i="1" s="1"/>
  <c r="G1260" i="1" a="1"/>
  <c r="G1260" i="1" s="1"/>
  <c r="L1259" i="1" a="1"/>
  <c r="L1259" i="1" s="1"/>
  <c r="I1259" i="1" a="1"/>
  <c r="I1259" i="1" s="1"/>
  <c r="G1259" i="1" a="1"/>
  <c r="G1259" i="1" s="1"/>
  <c r="G1258" i="1" a="1"/>
  <c r="G1258" i="1" s="1"/>
  <c r="F1258" i="1" a="1"/>
  <c r="F1258" i="1" s="1"/>
  <c r="K1258" i="1" a="1"/>
  <c r="K1258" i="1" s="1"/>
  <c r="F1260" i="1" a="1"/>
  <c r="F1260" i="1" s="1"/>
  <c r="I1258" i="1" a="1"/>
  <c r="I1258" i="1" s="1"/>
  <c r="L1258" i="1" a="1"/>
  <c r="L1258" i="1" s="1"/>
  <c r="J1258" i="1" a="1"/>
  <c r="J1258" i="1" s="1"/>
  <c r="L1257" i="1" a="1"/>
  <c r="L1257" i="1" s="1"/>
  <c r="K1257" i="1" a="1"/>
  <c r="K1257" i="1" s="1"/>
  <c r="G1257" i="1" a="1"/>
  <c r="G1257" i="1" s="1"/>
  <c r="F1257" i="1" a="1"/>
  <c r="F1257" i="1" s="1"/>
  <c r="K1256" i="1" a="1"/>
  <c r="K1256" i="1" s="1"/>
  <c r="L1256" i="1" a="1"/>
  <c r="L1256" i="1" s="1"/>
  <c r="J1257" i="1" a="1"/>
  <c r="J1257" i="1" s="1"/>
  <c r="I1257" i="1" a="1"/>
  <c r="I1257" i="1" s="1"/>
  <c r="H1257" i="1" a="1"/>
  <c r="H1257" i="1" s="1"/>
  <c r="F1249" i="1" a="1"/>
  <c r="F1249" i="1" s="1"/>
  <c r="G1250" i="1" a="1"/>
  <c r="G1250" i="1" s="1"/>
  <c r="F1250" i="1" a="1"/>
  <c r="F1250" i="1" s="1"/>
  <c r="K1249" i="1" a="1"/>
  <c r="K1249" i="1" s="1"/>
  <c r="H1248" i="1" a="1"/>
  <c r="H1248" i="1" s="1"/>
  <c r="I1249" i="1" a="1"/>
  <c r="I1249" i="1" s="1"/>
  <c r="H1249" i="1" a="1"/>
  <c r="H1249" i="1" s="1"/>
  <c r="G1249" i="1" a="1"/>
  <c r="G1249" i="1" s="1"/>
  <c r="H1250" i="1" a="1"/>
  <c r="H1250" i="1" s="1"/>
  <c r="J1256" i="1" a="1"/>
  <c r="J1256" i="1" s="1"/>
  <c r="I1256" i="1" a="1"/>
  <c r="I1256" i="1" s="1"/>
  <c r="F1251" i="1" a="1"/>
  <c r="F1251" i="1" s="1"/>
  <c r="H1255" i="1" a="1"/>
  <c r="H1255" i="1" s="1"/>
  <c r="F1256" i="1" a="1"/>
  <c r="F1256" i="1" s="1"/>
  <c r="I1254" i="1" a="1"/>
  <c r="I1254" i="1" s="1"/>
  <c r="G1252" i="1" a="1"/>
  <c r="G1252" i="1" s="1"/>
  <c r="H1256" i="1" a="1"/>
  <c r="H1256" i="1" s="1"/>
  <c r="L1249" i="1" a="1"/>
  <c r="L1249" i="1" s="1"/>
  <c r="L1255" i="1" a="1"/>
  <c r="L1255" i="1" s="1"/>
  <c r="L1253" i="1" a="1"/>
  <c r="L1253" i="1" s="1"/>
  <c r="K1255" i="1" a="1"/>
  <c r="K1255" i="1" s="1"/>
  <c r="I1255" i="1" a="1"/>
  <c r="I1255" i="1" s="1"/>
  <c r="G1255" i="1" a="1"/>
  <c r="G1255" i="1" s="1"/>
  <c r="K1253" i="1" a="1"/>
  <c r="K1253" i="1" s="1"/>
  <c r="L1254" i="1" a="1"/>
  <c r="L1254" i="1" s="1"/>
  <c r="J1254" i="1" a="1"/>
  <c r="J1254" i="1" s="1"/>
  <c r="H1251" i="1" a="1"/>
  <c r="H1251" i="1" s="1"/>
  <c r="J1253" i="1" a="1"/>
  <c r="J1253" i="1" s="1"/>
  <c r="G1253" i="1" a="1"/>
  <c r="G1253" i="1" s="1"/>
  <c r="I1253" i="1" a="1"/>
  <c r="I1253" i="1" s="1"/>
  <c r="G1256" i="1" a="1"/>
  <c r="G1256" i="1" s="1"/>
  <c r="F1248" i="1" a="1"/>
  <c r="F1248" i="1" s="1"/>
  <c r="H1252" i="1" a="1"/>
  <c r="H1252" i="1" s="1"/>
  <c r="J1248" i="1" a="1"/>
  <c r="J1248" i="1" s="1"/>
  <c r="J1255" i="1" a="1"/>
  <c r="J1255" i="1" s="1"/>
  <c r="J1250" i="1" a="1"/>
  <c r="J1250" i="1" s="1"/>
  <c r="K1250" i="1" a="1"/>
  <c r="K1250" i="1" s="1"/>
  <c r="K1254" i="1" a="1"/>
  <c r="K1254" i="1" s="1"/>
  <c r="L1252" i="1" a="1"/>
  <c r="L1252" i="1" s="1"/>
  <c r="J1251" i="1" a="1"/>
  <c r="J1251" i="1" s="1"/>
  <c r="F1255" i="1" a="1"/>
  <c r="F1255" i="1" s="1"/>
  <c r="H1254" i="1" a="1"/>
  <c r="H1254" i="1" s="1"/>
  <c r="F1252" i="1" a="1"/>
  <c r="F1252" i="1" s="1"/>
  <c r="K1251" i="1" a="1"/>
  <c r="K1251" i="1" s="1"/>
  <c r="I1248" i="1" a="1"/>
  <c r="I1248" i="1" s="1"/>
  <c r="J1249" i="1" a="1"/>
  <c r="J1249" i="1" s="1"/>
  <c r="G1248" i="1" a="1"/>
  <c r="G1248" i="1" s="1"/>
  <c r="G1254" i="1" a="1"/>
  <c r="G1254" i="1" s="1"/>
  <c r="L1247" i="1" a="1"/>
  <c r="L1247" i="1" s="1"/>
  <c r="F1254" i="1" a="1"/>
  <c r="F1254" i="1" s="1"/>
  <c r="H1253" i="1" a="1"/>
  <c r="H1253" i="1" s="1"/>
  <c r="I1250" i="1" a="1"/>
  <c r="I1250" i="1" s="1"/>
  <c r="F1253" i="1" a="1"/>
  <c r="F1253" i="1" s="1"/>
  <c r="K1252" i="1" a="1"/>
  <c r="K1252" i="1" s="1"/>
  <c r="J1252" i="1" a="1"/>
  <c r="J1252" i="1" s="1"/>
  <c r="G1251" i="1" a="1"/>
  <c r="G1251" i="1" s="1"/>
  <c r="L1248" i="1" a="1"/>
  <c r="L1248" i="1" s="1"/>
  <c r="K1248" i="1" a="1"/>
  <c r="K1248" i="1" s="1"/>
  <c r="I1251" i="1" a="1"/>
  <c r="I1251" i="1" s="1"/>
  <c r="I1252" i="1" a="1"/>
  <c r="I1252" i="1" s="1"/>
  <c r="L1251" i="1" a="1"/>
  <c r="L1251" i="1" s="1"/>
  <c r="L1250" i="1" a="1"/>
  <c r="L1250" i="1" s="1"/>
  <c r="I1647" i="1" a="1"/>
  <c r="I1647" i="1" s="1"/>
  <c r="L1643" i="1" a="1"/>
  <c r="L1643" i="1" s="1"/>
  <c r="G1643" i="1" a="1"/>
  <c r="G1643" i="1" s="1"/>
  <c r="G1642" i="1" a="1"/>
  <c r="G1642" i="1" s="1"/>
  <c r="J1643" i="1" a="1"/>
  <c r="J1643" i="1" s="1"/>
  <c r="F1643" i="1" a="1"/>
  <c r="F1643" i="1" s="1"/>
  <c r="H1647" i="1" a="1"/>
  <c r="H1647" i="1" s="1"/>
  <c r="G1647" i="1" a="1"/>
  <c r="G1647" i="1" s="1"/>
  <c r="L1646" i="1" a="1"/>
  <c r="L1646" i="1" s="1"/>
  <c r="K1646" i="1" a="1"/>
  <c r="K1646" i="1" s="1"/>
  <c r="H1646" i="1" a="1"/>
  <c r="H1646" i="1" s="1"/>
  <c r="F1646" i="1" a="1"/>
  <c r="F1646" i="1" s="1"/>
  <c r="K1643" i="1" a="1"/>
  <c r="K1643" i="1" s="1"/>
  <c r="I1642" i="1" a="1"/>
  <c r="I1642" i="1" s="1"/>
  <c r="I1643" i="1" a="1"/>
  <c r="I1643" i="1" s="1"/>
  <c r="J1642" i="1" a="1"/>
  <c r="J1642" i="1" s="1"/>
  <c r="F1642" i="1" a="1"/>
  <c r="F1642" i="1" s="1"/>
  <c r="L1647" i="1" a="1"/>
  <c r="L1647" i="1" s="1"/>
  <c r="K1647" i="1" a="1"/>
  <c r="K1647" i="1" s="1"/>
  <c r="F1647" i="1" a="1"/>
  <c r="F1647" i="1" s="1"/>
  <c r="J1646" i="1" a="1"/>
  <c r="J1646" i="1" s="1"/>
  <c r="K1642" i="1" a="1"/>
  <c r="K1642" i="1" s="1"/>
  <c r="G1646" i="1" a="1"/>
  <c r="G1646" i="1" s="1"/>
  <c r="H1642" i="1" a="1"/>
  <c r="H1642" i="1" s="1"/>
  <c r="L1642" i="1" a="1"/>
  <c r="L1642" i="1" s="1"/>
  <c r="J1647" i="1" a="1"/>
  <c r="J1647" i="1" s="1"/>
  <c r="I1646" i="1" a="1"/>
  <c r="I1646" i="1" s="1"/>
  <c r="H1643" i="1" a="1"/>
  <c r="H1643" i="1" s="1"/>
  <c r="H1660" i="1" a="1"/>
  <c r="H1660" i="1" s="1"/>
  <c r="L1667" i="1" a="1"/>
  <c r="L1667" i="1" s="1"/>
  <c r="H1661" i="1" a="1"/>
  <c r="H1661" i="1" s="1"/>
  <c r="F1670" i="1" a="1"/>
  <c r="F1670" i="1" s="1"/>
  <c r="H1669" i="1" a="1"/>
  <c r="H1669" i="1" s="1"/>
  <c r="L1669" i="1" a="1"/>
  <c r="L1669" i="1" s="1"/>
  <c r="G1661" i="1" a="1"/>
  <c r="G1661" i="1" s="1"/>
  <c r="L1661" i="1" a="1"/>
  <c r="L1661" i="1" s="1"/>
  <c r="L1662" i="1" a="1"/>
  <c r="L1662" i="1" s="1"/>
  <c r="K1669" i="1" a="1"/>
  <c r="K1669" i="1" s="1"/>
  <c r="J1669" i="1" a="1"/>
  <c r="J1669" i="1" s="1"/>
  <c r="I1669" i="1" a="1"/>
  <c r="I1669" i="1" s="1"/>
  <c r="G1669" i="1" a="1"/>
  <c r="G1669" i="1" s="1"/>
  <c r="G1667" i="1" a="1"/>
  <c r="G1667" i="1" s="1"/>
  <c r="L1660" i="1" a="1"/>
  <c r="L1660" i="1" s="1"/>
  <c r="F1668" i="1" a="1"/>
  <c r="F1668" i="1" s="1"/>
  <c r="F1669" i="1" a="1"/>
  <c r="F1669" i="1" s="1"/>
  <c r="K1668" i="1" a="1"/>
  <c r="K1668" i="1" s="1"/>
  <c r="J1661" i="1" a="1"/>
  <c r="J1661" i="1" s="1"/>
  <c r="J1668" i="1" a="1"/>
  <c r="J1668" i="1" s="1"/>
  <c r="I1668" i="1" a="1"/>
  <c r="I1668" i="1" s="1"/>
  <c r="G1668" i="1" a="1"/>
  <c r="G1668" i="1" s="1"/>
  <c r="G1660" i="1" a="1"/>
  <c r="G1660" i="1" s="1"/>
  <c r="H1668" i="1" a="1"/>
  <c r="H1668" i="1" s="1"/>
  <c r="H1667" i="1" a="1"/>
  <c r="H1667" i="1" s="1"/>
  <c r="I1662" i="1" a="1"/>
  <c r="I1662" i="1" s="1"/>
  <c r="K1661" i="1" a="1"/>
  <c r="K1661" i="1" s="1"/>
  <c r="I1660" i="1" a="1"/>
  <c r="I1660" i="1" s="1"/>
  <c r="J1667" i="1" a="1"/>
  <c r="J1667" i="1" s="1"/>
  <c r="I1661" i="1" a="1"/>
  <c r="I1661" i="1" s="1"/>
  <c r="K1662" i="1" a="1"/>
  <c r="K1662" i="1" s="1"/>
  <c r="J1662" i="1" a="1"/>
  <c r="J1662" i="1" s="1"/>
  <c r="F1661" i="1" a="1"/>
  <c r="F1661" i="1" s="1"/>
  <c r="L1668" i="1" a="1"/>
  <c r="L1668" i="1" s="1"/>
  <c r="K1667" i="1" a="1"/>
  <c r="K1667" i="1" s="1"/>
  <c r="I1667" i="1" a="1"/>
  <c r="I1667" i="1" s="1"/>
  <c r="F1660" i="1" a="1"/>
  <c r="F1660" i="1" s="1"/>
  <c r="G1662" i="1" a="1"/>
  <c r="G1662" i="1" s="1"/>
  <c r="F1667" i="1" a="1"/>
  <c r="F1667" i="1" s="1"/>
  <c r="J1660" i="1" a="1"/>
  <c r="J1660" i="1" s="1"/>
  <c r="H1662" i="1" a="1"/>
  <c r="H1662" i="1" s="1"/>
  <c r="F1662" i="1" a="1"/>
  <c r="F1662" i="1" s="1"/>
  <c r="K1660" i="1" a="1"/>
  <c r="K1660" i="1" s="1"/>
  <c r="L1654" i="1" a="1"/>
  <c r="L1654" i="1" s="1"/>
  <c r="K1654" i="1" a="1"/>
  <c r="K1654" i="1" s="1"/>
  <c r="J1654" i="1" a="1"/>
  <c r="J1654" i="1" s="1"/>
  <c r="G1654" i="1" a="1"/>
  <c r="G1654" i="1" s="1"/>
  <c r="F1654" i="1" a="1"/>
  <c r="F1654" i="1" s="1"/>
  <c r="I1654" i="1" a="1"/>
  <c r="I1654" i="1" s="1"/>
  <c r="H1654" i="1" a="1"/>
  <c r="H1654" i="1" s="1"/>
  <c r="G1629" i="1" a="1"/>
  <c r="G1629" i="1" s="1"/>
  <c r="F1629" i="1" a="1"/>
  <c r="F1629" i="1" s="1"/>
  <c r="H1625" i="1" a="1"/>
  <c r="H1625" i="1" s="1"/>
  <c r="G1625" i="1" a="1"/>
  <c r="G1625" i="1" s="1"/>
  <c r="L1624" i="1" a="1"/>
  <c r="L1624" i="1" s="1"/>
  <c r="J1627" i="1" a="1"/>
  <c r="J1627" i="1" s="1"/>
  <c r="H1629" i="1" a="1"/>
  <c r="H1629" i="1" s="1"/>
  <c r="L1628" i="1" a="1"/>
  <c r="L1628" i="1" s="1"/>
  <c r="F1624" i="1" a="1"/>
  <c r="F1624" i="1" s="1"/>
  <c r="K1629" i="1" a="1"/>
  <c r="K1629" i="1" s="1"/>
  <c r="J1624" i="1" a="1"/>
  <c r="J1624" i="1" s="1"/>
  <c r="I1627" i="1" a="1"/>
  <c r="I1627" i="1" s="1"/>
  <c r="K1626" i="1" a="1"/>
  <c r="K1626" i="1" s="1"/>
  <c r="J1628" i="1" a="1"/>
  <c r="J1628" i="1" s="1"/>
  <c r="F1626" i="1" a="1"/>
  <c r="F1626" i="1" s="1"/>
  <c r="F1627" i="1" a="1"/>
  <c r="F1627" i="1" s="1"/>
  <c r="H1627" i="1" a="1"/>
  <c r="H1627" i="1" s="1"/>
  <c r="F1625" i="1" a="1"/>
  <c r="F1625" i="1" s="1"/>
  <c r="I1625" i="1" a="1"/>
  <c r="I1625" i="1" s="1"/>
  <c r="I1624" i="1" a="1"/>
  <c r="I1624" i="1" s="1"/>
  <c r="G1627" i="1" a="1"/>
  <c r="G1627" i="1" s="1"/>
  <c r="K1625" i="1" a="1"/>
  <c r="K1625" i="1" s="1"/>
  <c r="L1626" i="1" a="1"/>
  <c r="L1626" i="1" s="1"/>
  <c r="J1625" i="1" a="1"/>
  <c r="J1625" i="1" s="1"/>
  <c r="F1628" i="1" a="1"/>
  <c r="F1628" i="1" s="1"/>
  <c r="I1628" i="1" a="1"/>
  <c r="I1628" i="1" s="1"/>
  <c r="G1628" i="1" a="1"/>
  <c r="G1628" i="1" s="1"/>
  <c r="L1627" i="1" a="1"/>
  <c r="L1627" i="1" s="1"/>
  <c r="I1626" i="1" a="1"/>
  <c r="I1626" i="1" s="1"/>
  <c r="H1624" i="1" a="1"/>
  <c r="H1624" i="1" s="1"/>
  <c r="L1625" i="1" a="1"/>
  <c r="L1625" i="1" s="1"/>
  <c r="K1628" i="1" a="1"/>
  <c r="K1628" i="1" s="1"/>
  <c r="K1627" i="1" a="1"/>
  <c r="K1627" i="1" s="1"/>
  <c r="G1626" i="1" a="1"/>
  <c r="G1626" i="1" s="1"/>
  <c r="I1629" i="1" a="1"/>
  <c r="I1629" i="1" s="1"/>
  <c r="K1624" i="1" a="1"/>
  <c r="K1624" i="1" s="1"/>
  <c r="J1629" i="1" a="1"/>
  <c r="J1629" i="1" s="1"/>
  <c r="H1626" i="1" a="1"/>
  <c r="H1626" i="1" s="1"/>
  <c r="L1629" i="1" a="1"/>
  <c r="L1629" i="1" s="1"/>
  <c r="H1628" i="1" a="1"/>
  <c r="H1628" i="1" s="1"/>
  <c r="G1624" i="1" a="1"/>
  <c r="G1624" i="1" s="1"/>
  <c r="J1626" i="1" a="1"/>
  <c r="J1626" i="1" s="1"/>
  <c r="G1623" i="1" a="1"/>
  <c r="G1623" i="1" s="1"/>
  <c r="H1622" i="1" a="1"/>
  <c r="H1622" i="1" s="1"/>
  <c r="G1622" i="1" a="1"/>
  <c r="G1622" i="1" s="1"/>
  <c r="I1621" i="1" a="1"/>
  <c r="I1621" i="1" s="1"/>
  <c r="J1613" i="1" a="1"/>
  <c r="J1613" i="1" s="1"/>
  <c r="I1612" i="1" a="1"/>
  <c r="I1612" i="1" s="1"/>
  <c r="F1623" i="1" a="1"/>
  <c r="F1623" i="1" s="1"/>
  <c r="K1613" i="1" a="1"/>
  <c r="K1613" i="1" s="1"/>
  <c r="I1611" i="1" a="1"/>
  <c r="I1611" i="1" s="1"/>
  <c r="G1611" i="1" a="1"/>
  <c r="G1611" i="1" s="1"/>
  <c r="L1622" i="1" a="1"/>
  <c r="L1622" i="1" s="1"/>
  <c r="K1622" i="1" a="1"/>
  <c r="K1622" i="1" s="1"/>
  <c r="L1612" i="1" a="1"/>
  <c r="L1612" i="1" s="1"/>
  <c r="L1621" i="1" a="1"/>
  <c r="L1621" i="1" s="1"/>
  <c r="L1619" i="1" a="1"/>
  <c r="L1619" i="1" s="1"/>
  <c r="G1619" i="1" a="1"/>
  <c r="G1619" i="1" s="1"/>
  <c r="F1613" i="1" a="1"/>
  <c r="F1613" i="1" s="1"/>
  <c r="J1621" i="1" a="1"/>
  <c r="J1621" i="1" s="1"/>
  <c r="H1621" i="1" a="1"/>
  <c r="H1621" i="1" s="1"/>
  <c r="G1621" i="1" a="1"/>
  <c r="G1621" i="1" s="1"/>
  <c r="H1613" i="1" a="1"/>
  <c r="H1613" i="1" s="1"/>
  <c r="H1612" i="1" a="1"/>
  <c r="H1612" i="1" s="1"/>
  <c r="K1619" i="1" a="1"/>
  <c r="K1619" i="1" s="1"/>
  <c r="L1613" i="1" a="1"/>
  <c r="L1613" i="1" s="1"/>
  <c r="L1611" i="1" a="1"/>
  <c r="L1611" i="1" s="1"/>
  <c r="F1611" i="1" a="1"/>
  <c r="F1611" i="1" s="1"/>
  <c r="I1619" i="1" a="1"/>
  <c r="I1619" i="1" s="1"/>
  <c r="H1619" i="1" a="1"/>
  <c r="H1619" i="1" s="1"/>
  <c r="G1613" i="1" a="1"/>
  <c r="G1613" i="1" s="1"/>
  <c r="K1611" i="1" a="1"/>
  <c r="K1611" i="1" s="1"/>
  <c r="J1611" i="1" a="1"/>
  <c r="J1611" i="1" s="1"/>
  <c r="F1612" i="1" a="1"/>
  <c r="F1612" i="1" s="1"/>
  <c r="L1623" i="1" a="1"/>
  <c r="L1623" i="1" s="1"/>
  <c r="J1622" i="1" a="1"/>
  <c r="J1622" i="1" s="1"/>
  <c r="I1622" i="1" a="1"/>
  <c r="I1622" i="1" s="1"/>
  <c r="K1621" i="1" a="1"/>
  <c r="K1621" i="1" s="1"/>
  <c r="K1612" i="1" a="1"/>
  <c r="K1612" i="1" s="1"/>
  <c r="F1619" i="1" a="1"/>
  <c r="F1619" i="1" s="1"/>
  <c r="J1612" i="1" a="1"/>
  <c r="J1612" i="1" s="1"/>
  <c r="I1613" i="1" a="1"/>
  <c r="I1613" i="1" s="1"/>
  <c r="G1612" i="1" a="1"/>
  <c r="G1612" i="1" s="1"/>
  <c r="H1611" i="1" a="1"/>
  <c r="H1611" i="1" s="1"/>
  <c r="H1623" i="1" a="1"/>
  <c r="H1623" i="1" s="1"/>
  <c r="K1623" i="1" a="1"/>
  <c r="K1623" i="1" s="1"/>
  <c r="J1619" i="1" a="1"/>
  <c r="J1619" i="1" s="1"/>
  <c r="J1623" i="1" a="1"/>
  <c r="J1623" i="1" s="1"/>
  <c r="I1623" i="1" a="1"/>
  <c r="I1623" i="1" s="1"/>
  <c r="F1621" i="1" a="1"/>
  <c r="F1621" i="1" s="1"/>
  <c r="F1622" i="1" a="1"/>
  <c r="F1622" i="1" s="1"/>
  <c r="L1605" i="1" a="1"/>
  <c r="L1605" i="1" s="1"/>
  <c r="K1605" i="1" a="1"/>
  <c r="K1605" i="1" s="1"/>
  <c r="G1605" i="1" a="1"/>
  <c r="G1605" i="1" s="1"/>
  <c r="K1598" i="1" a="1"/>
  <c r="K1598" i="1" s="1"/>
  <c r="H1596" i="1" a="1"/>
  <c r="H1596" i="1" s="1"/>
  <c r="F1605" i="1" a="1"/>
  <c r="F1605" i="1" s="1"/>
  <c r="L1596" i="1" a="1"/>
  <c r="L1596" i="1" s="1"/>
  <c r="J1604" i="1" a="1"/>
  <c r="J1604" i="1" s="1"/>
  <c r="J1605" i="1" a="1"/>
  <c r="J1605" i="1" s="1"/>
  <c r="I1604" i="1" a="1"/>
  <c r="I1604" i="1" s="1"/>
  <c r="J1595" i="1" a="1"/>
  <c r="J1595" i="1" s="1"/>
  <c r="L1598" i="1" a="1"/>
  <c r="L1598" i="1" s="1"/>
  <c r="F1598" i="1" a="1"/>
  <c r="F1598" i="1" s="1"/>
  <c r="F1596" i="1" a="1"/>
  <c r="F1596" i="1" s="1"/>
  <c r="L1595" i="1" a="1"/>
  <c r="L1595" i="1" s="1"/>
  <c r="I1598" i="1" a="1"/>
  <c r="I1598" i="1" s="1"/>
  <c r="G1596" i="1" a="1"/>
  <c r="G1596" i="1" s="1"/>
  <c r="I1605" i="1" a="1"/>
  <c r="I1605" i="1" s="1"/>
  <c r="H1605" i="1" a="1"/>
  <c r="H1605" i="1" s="1"/>
  <c r="L1604" i="1" a="1"/>
  <c r="L1604" i="1" s="1"/>
  <c r="H1595" i="1" a="1"/>
  <c r="H1595" i="1" s="1"/>
  <c r="J1598" i="1" a="1"/>
  <c r="J1598" i="1" s="1"/>
  <c r="K1595" i="1" a="1"/>
  <c r="K1595" i="1" s="1"/>
  <c r="J1596" i="1" a="1"/>
  <c r="J1596" i="1" s="1"/>
  <c r="I1595" i="1" a="1"/>
  <c r="I1595" i="1" s="1"/>
  <c r="K1604" i="1" a="1"/>
  <c r="K1604" i="1" s="1"/>
  <c r="H1604" i="1" a="1"/>
  <c r="H1604" i="1" s="1"/>
  <c r="F1604" i="1" a="1"/>
  <c r="F1604" i="1" s="1"/>
  <c r="G1604" i="1" a="1"/>
  <c r="G1604" i="1"/>
  <c r="K1596" i="1" a="1"/>
  <c r="K1596" i="1" s="1"/>
  <c r="I1596" i="1" a="1"/>
  <c r="I1596" i="1" s="1"/>
  <c r="G1598" i="1" a="1"/>
  <c r="G1598" i="1" s="1"/>
  <c r="H1598" i="1" a="1"/>
  <c r="H1598" i="1" s="1"/>
  <c r="G1595" i="1" a="1"/>
  <c r="G1595" i="1" s="1"/>
  <c r="I1582" i="1" a="1"/>
  <c r="I1582" i="1" s="1"/>
  <c r="G1582" i="1" a="1"/>
  <c r="G1582" i="1" s="1"/>
  <c r="F1595" i="1" a="1"/>
  <c r="F1595" i="1" s="1"/>
  <c r="F1582" i="1" a="1"/>
  <c r="F1582" i="1" s="1"/>
  <c r="L1582" i="1" a="1"/>
  <c r="L1582" i="1" s="1"/>
  <c r="H1582" i="1" a="1"/>
  <c r="H1582" i="1" s="1"/>
  <c r="K1582" i="1" a="1"/>
  <c r="K1582" i="1" s="1"/>
  <c r="J1582" i="1" a="1"/>
  <c r="J1582" i="1" s="1"/>
  <c r="I1332" i="1" a="1"/>
  <c r="I1332" i="1" s="1"/>
  <c r="G1332" i="1" a="1"/>
  <c r="G1332" i="1" s="1"/>
  <c r="J1332" i="1" a="1"/>
  <c r="J1332" i="1" s="1"/>
  <c r="H1332" i="1" a="1"/>
  <c r="H1332" i="1" s="1"/>
  <c r="F1332" i="1" a="1"/>
  <c r="F1332" i="1" s="1"/>
  <c r="H1337" i="1" a="1"/>
  <c r="H1337" i="1" s="1"/>
  <c r="F1334" i="1" a="1"/>
  <c r="F1334" i="1" s="1"/>
  <c r="K1333" i="1" a="1"/>
  <c r="K1333" i="1" s="1"/>
  <c r="G1333" i="1" a="1"/>
  <c r="G1333" i="1" s="1"/>
  <c r="G1334" i="1" a="1"/>
  <c r="G1334" i="1" s="1"/>
  <c r="K1334" i="1" a="1"/>
  <c r="K1334" i="1" s="1"/>
  <c r="H1334" i="1" a="1"/>
  <c r="H1334" i="1" s="1"/>
  <c r="L1336" i="1" a="1"/>
  <c r="L1336" i="1" s="1"/>
  <c r="J1336" i="1" a="1"/>
  <c r="J1336" i="1" s="1"/>
  <c r="H1336" i="1" a="1"/>
  <c r="H1336" i="1" s="1"/>
  <c r="J1335" i="1" a="1"/>
  <c r="J1335" i="1" s="1"/>
  <c r="H1335" i="1" a="1"/>
  <c r="H1335" i="1" s="1"/>
  <c r="F1335" i="1" a="1"/>
  <c r="F1335" i="1" s="1"/>
  <c r="L1334" i="1" a="1"/>
  <c r="L1334" i="1" s="1"/>
  <c r="J1334" i="1" a="1"/>
  <c r="J1334" i="1" s="1"/>
  <c r="H1333" i="1" a="1"/>
  <c r="H1333" i="1" s="1"/>
  <c r="J1340" i="1" a="1"/>
  <c r="J1340" i="1" s="1"/>
  <c r="I1338" i="1" a="1"/>
  <c r="I1338" i="1" s="1"/>
  <c r="J1337" i="1" a="1"/>
  <c r="J1337" i="1" s="1"/>
  <c r="L1337" i="1" a="1"/>
  <c r="L1337" i="1" s="1"/>
  <c r="F1337" i="1" a="1"/>
  <c r="F1337" i="1" s="1"/>
  <c r="F1336" i="1" a="1"/>
  <c r="F1336" i="1" s="1"/>
  <c r="I1334" i="1" a="1"/>
  <c r="I1334" i="1" s="1"/>
  <c r="I1339" i="1" a="1"/>
  <c r="I1339" i="1" s="1"/>
  <c r="L1340" i="1" a="1"/>
  <c r="L1340" i="1" s="1"/>
  <c r="G1335" i="1" a="1"/>
  <c r="G1335" i="1" s="1"/>
  <c r="K1336" i="1" a="1"/>
  <c r="K1336" i="1" s="1"/>
  <c r="K1340" i="1" a="1"/>
  <c r="K1340" i="1" s="1"/>
  <c r="I1340" i="1" a="1"/>
  <c r="I1340" i="1" s="1"/>
  <c r="H1339" i="1" a="1"/>
  <c r="H1339" i="1" s="1"/>
  <c r="H1340" i="1" a="1"/>
  <c r="H1340" i="1" s="1"/>
  <c r="G1340" i="1" a="1"/>
  <c r="G1340" i="1" s="1"/>
  <c r="J1339" i="1" a="1"/>
  <c r="J1339" i="1" s="1"/>
  <c r="K1338" i="1" a="1"/>
  <c r="K1338" i="1" s="1"/>
  <c r="G1338" i="1" a="1"/>
  <c r="G1338" i="1" s="1"/>
  <c r="I1335" i="1" a="1"/>
  <c r="I1335" i="1" s="1"/>
  <c r="K1332" i="1" a="1"/>
  <c r="K1332" i="1" s="1"/>
  <c r="I1336" i="1" a="1"/>
  <c r="I1336" i="1" s="1"/>
  <c r="I1333" i="1" a="1"/>
  <c r="I1333" i="1" s="1"/>
  <c r="G1336" i="1" a="1"/>
  <c r="G1336" i="1" s="1"/>
  <c r="J1333" i="1" a="1"/>
  <c r="J1333" i="1" s="1"/>
  <c r="L1335" i="1" a="1"/>
  <c r="L1335" i="1" s="1"/>
  <c r="F1333" i="1" a="1"/>
  <c r="F1333" i="1" s="1"/>
  <c r="K1335" i="1" a="1"/>
  <c r="K1335" i="1" s="1"/>
  <c r="L1333" i="1" a="1"/>
  <c r="L1333" i="1" s="1"/>
  <c r="F1340" i="1" a="1"/>
  <c r="F1340" i="1" s="1"/>
  <c r="L1339" i="1" a="1"/>
  <c r="L1339" i="1" s="1"/>
  <c r="K1339" i="1" a="1"/>
  <c r="K1339" i="1" s="1"/>
  <c r="I1337" i="1" a="1"/>
  <c r="I1337" i="1" s="1"/>
  <c r="G1337" i="1" a="1"/>
  <c r="G1337" i="1" s="1"/>
  <c r="G1339" i="1" a="1"/>
  <c r="G1339" i="1" s="1"/>
  <c r="F1339" i="1" a="1"/>
  <c r="F1339" i="1" s="1"/>
  <c r="H1338" i="1" a="1"/>
  <c r="H1338" i="1" s="1"/>
  <c r="L1332" i="1" a="1"/>
  <c r="L1332" i="1" s="1"/>
  <c r="L1338" i="1" a="1"/>
  <c r="L1338" i="1" s="1"/>
  <c r="J1338" i="1" a="1"/>
  <c r="J1338" i="1" s="1"/>
  <c r="F1338" i="1" a="1"/>
  <c r="F1338" i="1" s="1"/>
  <c r="K1337" i="1" a="1"/>
  <c r="K1337" i="1" s="1"/>
  <c r="H1675" i="1" a="1"/>
  <c r="H1675" i="1" s="1"/>
  <c r="F1675" i="1" a="1"/>
  <c r="F1675" i="1" s="1"/>
  <c r="H1674" i="1" a="1"/>
  <c r="H1674" i="1" s="1"/>
  <c r="L1676" i="1" a="1"/>
  <c r="L1676" i="1" s="1"/>
  <c r="J1674" i="1" a="1"/>
  <c r="J1674" i="1" s="1"/>
  <c r="K1676" i="1" a="1"/>
  <c r="K1676" i="1" s="1"/>
  <c r="H1676" i="1" a="1"/>
  <c r="H1676" i="1" s="1"/>
  <c r="J1676" i="1" a="1"/>
  <c r="J1676" i="1" s="1"/>
  <c r="I1676" i="1" a="1"/>
  <c r="I1676" i="1" s="1"/>
  <c r="G1675" i="1" a="1"/>
  <c r="G1675" i="1" s="1"/>
  <c r="L1674" i="1" a="1"/>
  <c r="L1674" i="1" s="1"/>
  <c r="K1675" i="1" a="1"/>
  <c r="K1675" i="1" s="1"/>
  <c r="G1676" i="1" a="1"/>
  <c r="G1676" i="1" s="1"/>
  <c r="F1676" i="1" a="1"/>
  <c r="F1676" i="1" s="1"/>
  <c r="L1675" i="1" a="1"/>
  <c r="L1675" i="1" s="1"/>
  <c r="J1675" i="1" a="1"/>
  <c r="J1675" i="1" s="1"/>
  <c r="I1674" i="1" a="1"/>
  <c r="I1674" i="1" s="1"/>
  <c r="K1674" i="1" a="1"/>
  <c r="K1674" i="1" s="1"/>
  <c r="I1675" i="1" a="1"/>
  <c r="I1675" i="1" s="1"/>
  <c r="F1674" i="1" a="1"/>
  <c r="F1674" i="1" s="1"/>
  <c r="I1673" i="1" a="1"/>
  <c r="I1673" i="1" s="1"/>
  <c r="G1672" i="1" a="1"/>
  <c r="G1672" i="1" s="1"/>
  <c r="I1671" i="1" a="1"/>
  <c r="I1671" i="1" s="1"/>
  <c r="G1671" i="1" a="1"/>
  <c r="G1671" i="1" s="1"/>
  <c r="G1670" i="1" a="1"/>
  <c r="G1670" i="1" s="1"/>
  <c r="L1673" i="1" a="1"/>
  <c r="L1673" i="1" s="1"/>
  <c r="K1673" i="1" a="1"/>
  <c r="K1673" i="1" s="1"/>
  <c r="J1673" i="1" a="1"/>
  <c r="J1673" i="1" s="1"/>
  <c r="F1673" i="1" a="1"/>
  <c r="F1673" i="1" s="1"/>
  <c r="G1673" i="1" a="1"/>
  <c r="G1673" i="1" s="1"/>
  <c r="F1671" i="1" a="1"/>
  <c r="F1671" i="1" s="1"/>
  <c r="I1670" i="1" a="1"/>
  <c r="I1670" i="1" s="1"/>
  <c r="F1672" i="1" a="1"/>
  <c r="F1672" i="1" s="1"/>
  <c r="H1671" i="1" a="1"/>
  <c r="H1671" i="1" s="1"/>
  <c r="K1671" i="1" a="1"/>
  <c r="K1671" i="1" s="1"/>
  <c r="L1670" i="1" a="1"/>
  <c r="L1670" i="1" s="1"/>
  <c r="H1670" i="1" a="1"/>
  <c r="H1670" i="1" s="1"/>
  <c r="L1671" i="1" a="1"/>
  <c r="L1671" i="1" s="1"/>
  <c r="H1673" i="1" a="1"/>
  <c r="H1673" i="1" s="1"/>
  <c r="J1671" i="1" a="1"/>
  <c r="J1671" i="1" s="1"/>
  <c r="L1672" i="1" a="1"/>
  <c r="L1672" i="1" s="1"/>
  <c r="J1672" i="1" a="1"/>
  <c r="J1672" i="1" s="1"/>
  <c r="K1670" i="1" a="1"/>
  <c r="K1670" i="1" s="1"/>
  <c r="J1670" i="1" a="1"/>
  <c r="J1670" i="1" s="1"/>
  <c r="K1672" i="1" a="1"/>
  <c r="K1672" i="1" s="1"/>
  <c r="I1672" i="1" a="1"/>
  <c r="I1672" i="1" s="1"/>
  <c r="H1672" i="1" a="1"/>
  <c r="H1672" i="1" s="1"/>
  <c r="G1674" i="1" a="1"/>
  <c r="G1674" i="1" s="1"/>
  <c r="L1082" i="1"/>
  <c r="K1082" i="1"/>
  <c r="J1082" i="1"/>
  <c r="I1082" i="1"/>
  <c r="H1082" i="1"/>
  <c r="G1082" i="1"/>
  <c r="F1082" i="1"/>
  <c r="L1081" i="1"/>
  <c r="L1107" i="1" s="1"/>
  <c r="K1081" i="1"/>
  <c r="K1107" i="1" s="1"/>
  <c r="J1081" i="1"/>
  <c r="J1107" i="1" s="1"/>
  <c r="I1081" i="1"/>
  <c r="I1107" i="1" s="1"/>
  <c r="H1081" i="1"/>
  <c r="H1107" i="1" s="1"/>
  <c r="G1081" i="1"/>
  <c r="G1107" i="1" s="1"/>
  <c r="F1081" i="1"/>
  <c r="F1107" i="1" s="1"/>
  <c r="L1080" i="1"/>
  <c r="L1106" i="1" s="1"/>
  <c r="K1080" i="1"/>
  <c r="K1106" i="1" s="1"/>
  <c r="J1080" i="1"/>
  <c r="J1106" i="1" s="1"/>
  <c r="I1080" i="1"/>
  <c r="I1106" i="1" s="1"/>
  <c r="H1080" i="1"/>
  <c r="H1106" i="1" s="1"/>
  <c r="G1080" i="1"/>
  <c r="G1106" i="1" s="1"/>
  <c r="F1080" i="1"/>
  <c r="F1106" i="1" s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L1076" i="1"/>
  <c r="L1102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L1074" i="1"/>
  <c r="L1100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L1068" i="1"/>
  <c r="L1094" i="1" s="1"/>
  <c r="K1068" i="1"/>
  <c r="K1094" i="1" s="1"/>
  <c r="J1068" i="1"/>
  <c r="J1094" i="1" s="1"/>
  <c r="I1068" i="1"/>
  <c r="I1094" i="1" s="1"/>
  <c r="H1068" i="1"/>
  <c r="H1094" i="1" s="1"/>
  <c r="G1068" i="1"/>
  <c r="G1094" i="1" s="1"/>
  <c r="F1068" i="1"/>
  <c r="F1094" i="1" s="1"/>
  <c r="L1067" i="1"/>
  <c r="K1067" i="1"/>
  <c r="J1067" i="1"/>
  <c r="I1067" i="1"/>
  <c r="H1067" i="1"/>
  <c r="G1067" i="1"/>
  <c r="F1067" i="1"/>
  <c r="L1066" i="1"/>
  <c r="K1066" i="1"/>
  <c r="J1066" i="1"/>
  <c r="I1066" i="1"/>
  <c r="H1066" i="1"/>
  <c r="G1066" i="1"/>
  <c r="F1066" i="1"/>
  <c r="L1064" i="1"/>
  <c r="L1090" i="1" s="1"/>
  <c r="K1064" i="1"/>
  <c r="K1090" i="1" s="1"/>
  <c r="J1064" i="1"/>
  <c r="J1090" i="1" s="1"/>
  <c r="I1064" i="1"/>
  <c r="I1090" i="1" s="1"/>
  <c r="H1064" i="1"/>
  <c r="H1090" i="1" s="1"/>
  <c r="G1064" i="1"/>
  <c r="G1090" i="1" s="1"/>
  <c r="F1064" i="1"/>
  <c r="F1090" i="1" s="1"/>
  <c r="L1063" i="1"/>
  <c r="L1089" i="1" s="1"/>
  <c r="K1063" i="1"/>
  <c r="K1089" i="1" s="1"/>
  <c r="J1063" i="1"/>
  <c r="J1089" i="1" s="1"/>
  <c r="I1063" i="1"/>
  <c r="I1089" i="1" s="1"/>
  <c r="H1063" i="1"/>
  <c r="H1089" i="1" s="1"/>
  <c r="G1063" i="1"/>
  <c r="G1089" i="1" s="1"/>
  <c r="F1063" i="1"/>
  <c r="F1089" i="1" s="1"/>
  <c r="L1061" i="1"/>
  <c r="L1087" i="1" s="1"/>
  <c r="K1061" i="1"/>
  <c r="K1087" i="1" s="1"/>
  <c r="J1061" i="1"/>
  <c r="J1087" i="1" s="1"/>
  <c r="I1061" i="1"/>
  <c r="I1087" i="1" s="1"/>
  <c r="H1061" i="1"/>
  <c r="H1087" i="1" s="1"/>
  <c r="G1061" i="1"/>
  <c r="G1087" i="1" s="1"/>
  <c r="F1061" i="1"/>
  <c r="F1087" i="1" s="1"/>
  <c r="L1059" i="1"/>
  <c r="L1085" i="1" s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L1056" i="1"/>
  <c r="K1056" i="1"/>
  <c r="J1056" i="1"/>
  <c r="I1056" i="1"/>
  <c r="H1056" i="1"/>
  <c r="G1056" i="1"/>
  <c r="F1056" i="1"/>
  <c r="L1055" i="1"/>
  <c r="K1055" i="1"/>
  <c r="J1055" i="1"/>
  <c r="I1055" i="1"/>
  <c r="H1055" i="1"/>
  <c r="G1055" i="1"/>
  <c r="F1055" i="1"/>
  <c r="L1048" i="1"/>
  <c r="K1048" i="1"/>
  <c r="J1048" i="1"/>
  <c r="I1048" i="1"/>
  <c r="H1048" i="1"/>
  <c r="G1048" i="1"/>
  <c r="F1048" i="1"/>
  <c r="L1042" i="1"/>
  <c r="K1042" i="1"/>
  <c r="J1042" i="1"/>
  <c r="I1042" i="1"/>
  <c r="H1042" i="1"/>
  <c r="G1042" i="1"/>
  <c r="F1042" i="1"/>
  <c r="L1035" i="1"/>
  <c r="K1035" i="1"/>
  <c r="J1035" i="1"/>
  <c r="I1035" i="1"/>
  <c r="H1035" i="1"/>
  <c r="G1035" i="1"/>
  <c r="F1035" i="1"/>
  <c r="L1030" i="1"/>
  <c r="K1030" i="1"/>
  <c r="J1030" i="1"/>
  <c r="I1030" i="1"/>
  <c r="H1030" i="1"/>
  <c r="G1030" i="1"/>
  <c r="F1030" i="1"/>
  <c r="L1015" i="1"/>
  <c r="K1015" i="1"/>
  <c r="J1015" i="1"/>
  <c r="I1015" i="1"/>
  <c r="H1015" i="1"/>
  <c r="G1015" i="1"/>
  <c r="F1015" i="1"/>
  <c r="L996" i="1"/>
  <c r="K996" i="1"/>
  <c r="J996" i="1"/>
  <c r="I996" i="1"/>
  <c r="H996" i="1"/>
  <c r="G996" i="1"/>
  <c r="F996" i="1"/>
  <c r="L995" i="1"/>
  <c r="K995" i="1"/>
  <c r="J995" i="1"/>
  <c r="I995" i="1"/>
  <c r="H995" i="1"/>
  <c r="G995" i="1"/>
  <c r="F995" i="1"/>
  <c r="L983" i="1"/>
  <c r="K983" i="1"/>
  <c r="J983" i="1"/>
  <c r="I983" i="1"/>
  <c r="H983" i="1"/>
  <c r="G983" i="1"/>
  <c r="F983" i="1"/>
  <c r="L982" i="1"/>
  <c r="K982" i="1"/>
  <c r="J982" i="1"/>
  <c r="I982" i="1"/>
  <c r="H982" i="1"/>
  <c r="G982" i="1"/>
  <c r="F982" i="1"/>
  <c r="L981" i="1"/>
  <c r="K981" i="1"/>
  <c r="J981" i="1"/>
  <c r="I981" i="1"/>
  <c r="H981" i="1"/>
  <c r="G981" i="1"/>
  <c r="F981" i="1"/>
  <c r="L980" i="1"/>
  <c r="K980" i="1"/>
  <c r="J980" i="1"/>
  <c r="I980" i="1"/>
  <c r="H980" i="1"/>
  <c r="G980" i="1"/>
  <c r="F980" i="1"/>
  <c r="L973" i="1"/>
  <c r="K973" i="1"/>
  <c r="J973" i="1"/>
  <c r="I973" i="1"/>
  <c r="H973" i="1"/>
  <c r="G973" i="1"/>
  <c r="F973" i="1"/>
  <c r="L972" i="1"/>
  <c r="K972" i="1"/>
  <c r="J972" i="1"/>
  <c r="I972" i="1"/>
  <c r="H972" i="1"/>
  <c r="G972" i="1"/>
  <c r="F972" i="1"/>
  <c r="L953" i="1"/>
  <c r="K953" i="1"/>
  <c r="J953" i="1"/>
  <c r="I953" i="1"/>
  <c r="H953" i="1"/>
  <c r="G953" i="1"/>
  <c r="F953" i="1"/>
  <c r="L952" i="1"/>
  <c r="K952" i="1"/>
  <c r="J952" i="1"/>
  <c r="I952" i="1"/>
  <c r="H952" i="1"/>
  <c r="G952" i="1"/>
  <c r="F952" i="1"/>
  <c r="L950" i="1"/>
  <c r="K950" i="1"/>
  <c r="J950" i="1"/>
  <c r="I950" i="1"/>
  <c r="H950" i="1"/>
  <c r="G950" i="1"/>
  <c r="F950" i="1"/>
  <c r="L948" i="1"/>
  <c r="K948" i="1"/>
  <c r="J948" i="1"/>
  <c r="I948" i="1"/>
  <c r="H948" i="1"/>
  <c r="G948" i="1"/>
  <c r="F948" i="1"/>
  <c r="L946" i="1"/>
  <c r="K946" i="1"/>
  <c r="J946" i="1"/>
  <c r="I946" i="1"/>
  <c r="H946" i="1"/>
  <c r="G946" i="1"/>
  <c r="F946" i="1"/>
  <c r="L944" i="1"/>
  <c r="K944" i="1"/>
  <c r="J944" i="1"/>
  <c r="I944" i="1"/>
  <c r="H944" i="1"/>
  <c r="G944" i="1"/>
  <c r="F944" i="1"/>
  <c r="L938" i="1"/>
  <c r="K938" i="1"/>
  <c r="J938" i="1"/>
  <c r="I938" i="1"/>
  <c r="H938" i="1"/>
  <c r="G938" i="1"/>
  <c r="F938" i="1"/>
  <c r="L936" i="1"/>
  <c r="K936" i="1"/>
  <c r="J936" i="1"/>
  <c r="I936" i="1"/>
  <c r="H936" i="1"/>
  <c r="G936" i="1"/>
  <c r="F936" i="1"/>
  <c r="L935" i="1"/>
  <c r="K935" i="1"/>
  <c r="J935" i="1"/>
  <c r="I935" i="1"/>
  <c r="H935" i="1"/>
  <c r="G935" i="1"/>
  <c r="F935" i="1"/>
  <c r="L934" i="1"/>
  <c r="K934" i="1"/>
  <c r="J934" i="1"/>
  <c r="I934" i="1"/>
  <c r="H934" i="1"/>
  <c r="G934" i="1"/>
  <c r="F934" i="1"/>
  <c r="L932" i="1"/>
  <c r="K932" i="1"/>
  <c r="J932" i="1"/>
  <c r="I932" i="1"/>
  <c r="H932" i="1"/>
  <c r="G932" i="1"/>
  <c r="F932" i="1"/>
  <c r="L930" i="1"/>
  <c r="K930" i="1"/>
  <c r="J930" i="1"/>
  <c r="I930" i="1"/>
  <c r="H930" i="1"/>
  <c r="G930" i="1"/>
  <c r="F930" i="1"/>
  <c r="L929" i="1"/>
  <c r="K929" i="1"/>
  <c r="J929" i="1"/>
  <c r="I929" i="1"/>
  <c r="H929" i="1"/>
  <c r="G929" i="1"/>
  <c r="F929" i="1"/>
  <c r="L926" i="1"/>
  <c r="K926" i="1"/>
  <c r="J926" i="1"/>
  <c r="I926" i="1"/>
  <c r="H926" i="1"/>
  <c r="G926" i="1"/>
  <c r="F926" i="1"/>
  <c r="L922" i="1"/>
  <c r="K922" i="1"/>
  <c r="J922" i="1"/>
  <c r="I922" i="1"/>
  <c r="H922" i="1"/>
  <c r="G922" i="1"/>
  <c r="F922" i="1"/>
  <c r="L919" i="1"/>
  <c r="K919" i="1"/>
  <c r="J919" i="1"/>
  <c r="I919" i="1"/>
  <c r="H919" i="1"/>
  <c r="G919" i="1"/>
  <c r="F919" i="1"/>
  <c r="L918" i="1"/>
  <c r="K918" i="1"/>
  <c r="J918" i="1"/>
  <c r="I918" i="1"/>
  <c r="H918" i="1"/>
  <c r="G918" i="1"/>
  <c r="F918" i="1"/>
  <c r="L906" i="1"/>
  <c r="K906" i="1"/>
  <c r="J906" i="1"/>
  <c r="I906" i="1"/>
  <c r="H906" i="1"/>
  <c r="G906" i="1"/>
  <c r="F906" i="1"/>
  <c r="L905" i="1"/>
  <c r="K905" i="1"/>
  <c r="J905" i="1"/>
  <c r="I905" i="1"/>
  <c r="H905" i="1"/>
  <c r="G905" i="1"/>
  <c r="F905" i="1"/>
  <c r="L904" i="1"/>
  <c r="L901" i="1" s="1"/>
  <c r="K904" i="1"/>
  <c r="K901" i="1" s="1"/>
  <c r="J904" i="1"/>
  <c r="J901" i="1" s="1"/>
  <c r="I904" i="1"/>
  <c r="I901" i="1" s="1"/>
  <c r="H904" i="1"/>
  <c r="H901" i="1" s="1"/>
  <c r="G904" i="1"/>
  <c r="G901" i="1" s="1"/>
  <c r="F904" i="1"/>
  <c r="F901" i="1" s="1"/>
  <c r="L898" i="1"/>
  <c r="K898" i="1"/>
  <c r="J898" i="1"/>
  <c r="I898" i="1"/>
  <c r="H898" i="1"/>
  <c r="G898" i="1"/>
  <c r="F898" i="1"/>
  <c r="L897" i="1"/>
  <c r="K897" i="1"/>
  <c r="J897" i="1"/>
  <c r="I897" i="1"/>
  <c r="H897" i="1"/>
  <c r="G897" i="1"/>
  <c r="F897" i="1"/>
  <c r="L895" i="1"/>
  <c r="K895" i="1"/>
  <c r="J895" i="1"/>
  <c r="I895" i="1"/>
  <c r="H895" i="1"/>
  <c r="G895" i="1"/>
  <c r="L893" i="1"/>
  <c r="K893" i="1"/>
  <c r="J893" i="1"/>
  <c r="I893" i="1"/>
  <c r="H893" i="1"/>
  <c r="G893" i="1"/>
  <c r="F893" i="1"/>
  <c r="L890" i="1"/>
  <c r="K890" i="1"/>
  <c r="J890" i="1"/>
  <c r="I890" i="1"/>
  <c r="H890" i="1"/>
  <c r="G890" i="1"/>
  <c r="F890" i="1"/>
  <c r="L886" i="1"/>
  <c r="K886" i="1"/>
  <c r="J886" i="1"/>
  <c r="I886" i="1"/>
  <c r="H886" i="1"/>
  <c r="G886" i="1"/>
  <c r="F886" i="1"/>
  <c r="L883" i="1"/>
  <c r="K883" i="1"/>
  <c r="J883" i="1"/>
  <c r="I883" i="1"/>
  <c r="H883" i="1"/>
  <c r="G883" i="1"/>
  <c r="F883" i="1"/>
  <c r="K2312" i="1" a="1"/>
  <c r="K2312" i="1" s="1"/>
  <c r="H2312" i="1" a="1"/>
  <c r="H2312" i="1" s="1"/>
  <c r="F2312" i="1" a="1"/>
  <c r="F2312" i="1" s="1"/>
  <c r="I2312" i="1" a="1"/>
  <c r="I2312" i="1" s="1"/>
  <c r="J2312" i="1" a="1"/>
  <c r="J2312" i="1" s="1"/>
  <c r="G2312" i="1" a="1"/>
  <c r="G2312" i="1" s="1"/>
  <c r="L2312" i="1" a="1"/>
  <c r="L2312" i="1" s="1"/>
  <c r="K2304" i="1" a="1"/>
  <c r="K2304" i="1" s="1"/>
  <c r="J2306" i="1" a="1"/>
  <c r="J2306" i="1" s="1"/>
  <c r="K2306" i="1" a="1"/>
  <c r="K2306" i="1" s="1"/>
  <c r="L2302" i="1" a="1"/>
  <c r="L2302" i="1" s="1"/>
  <c r="K2300" i="1" a="1"/>
  <c r="K2300" i="1" s="1"/>
  <c r="H2302" i="1" a="1"/>
  <c r="H2302" i="1" s="1"/>
  <c r="I2300" i="1" a="1"/>
  <c r="I2300" i="1" s="1"/>
  <c r="H2300" i="1" a="1"/>
  <c r="H2300" i="1" s="1"/>
  <c r="L2310" i="1" a="1"/>
  <c r="L2310" i="1" s="1"/>
  <c r="J2310" i="1" a="1"/>
  <c r="J2310" i="1" s="1"/>
  <c r="J2300" i="1" a="1"/>
  <c r="J2300" i="1" s="1"/>
  <c r="H2310" i="1" a="1"/>
  <c r="H2310" i="1" s="1"/>
  <c r="L2308" i="1" a="1"/>
  <c r="L2308" i="1" s="1"/>
  <c r="L2306" i="1" a="1"/>
  <c r="L2306" i="1" s="1"/>
  <c r="I2304" i="1" a="1"/>
  <c r="I2304" i="1" s="1"/>
  <c r="K2308" i="1" a="1"/>
  <c r="K2308" i="1" s="1"/>
  <c r="I2303" i="1" a="1"/>
  <c r="I2303" i="1" s="1"/>
  <c r="J2308" i="1" a="1"/>
  <c r="J2308" i="1" s="1"/>
  <c r="I2308" i="1" a="1"/>
  <c r="I2308" i="1" s="1"/>
  <c r="K2303" i="1" a="1"/>
  <c r="K2303" i="1" s="1"/>
  <c r="I2298" i="1" a="1"/>
  <c r="I2298" i="1" s="1"/>
  <c r="H2298" i="1" a="1"/>
  <c r="H2298" i="1" s="1"/>
  <c r="I2302" i="1" a="1"/>
  <c r="I2302" i="1" s="1"/>
  <c r="H2308" i="1" a="1"/>
  <c r="H2308" i="1" s="1"/>
  <c r="I2306" i="1" a="1"/>
  <c r="I2306" i="1" s="1"/>
  <c r="F2304" i="1" a="1"/>
  <c r="F2304" i="1" s="1"/>
  <c r="F2303" i="1" a="1"/>
  <c r="F2303" i="1" s="1"/>
  <c r="G2302" i="1" a="1"/>
  <c r="G2302" i="1" s="1"/>
  <c r="F2300" i="1" a="1"/>
  <c r="F2300" i="1" s="1"/>
  <c r="L2298" i="1" a="1"/>
  <c r="L2298" i="1" s="1"/>
  <c r="F2306" i="1" a="1"/>
  <c r="F2306" i="1" s="1"/>
  <c r="L2300" i="1" a="1"/>
  <c r="L2300" i="1" s="1"/>
  <c r="H2304" i="1" a="1"/>
  <c r="H2304" i="1" s="1"/>
  <c r="F2298" i="1" a="1"/>
  <c r="F2298" i="1" s="1"/>
  <c r="G2308" i="1" a="1"/>
  <c r="G2308" i="1" s="1"/>
  <c r="F2308" i="1" a="1"/>
  <c r="F2308" i="1" s="1"/>
  <c r="G2306" i="1" a="1"/>
  <c r="G2306" i="1" s="1"/>
  <c r="G2303" i="1" a="1"/>
  <c r="G2303" i="1" s="1"/>
  <c r="K2298" i="1" a="1"/>
  <c r="K2298" i="1" s="1"/>
  <c r="G2298" i="1" a="1"/>
  <c r="G2298" i="1" s="1"/>
  <c r="J2298" i="1" a="1"/>
  <c r="J2298" i="1" s="1"/>
  <c r="G2304" i="1" a="1"/>
  <c r="G2304" i="1" s="1"/>
  <c r="L2303" i="1" a="1"/>
  <c r="L2303" i="1" s="1"/>
  <c r="K2302" i="1" a="1"/>
  <c r="K2302" i="1" s="1"/>
  <c r="L2304" i="1" a="1"/>
  <c r="L2304" i="1" s="1"/>
  <c r="H2303" i="1" a="1"/>
  <c r="H2303" i="1" s="1"/>
  <c r="G2300" i="1" a="1"/>
  <c r="G2300" i="1" s="1"/>
  <c r="K2310" i="1" a="1"/>
  <c r="K2310" i="1" s="1"/>
  <c r="F2310" i="1" a="1"/>
  <c r="F2310" i="1" s="1"/>
  <c r="I2310" i="1" a="1"/>
  <c r="I2310" i="1" s="1"/>
  <c r="J2302" i="1" a="1"/>
  <c r="J2302" i="1" s="1"/>
  <c r="J2304" i="1" a="1"/>
  <c r="J2304" i="1" s="1"/>
  <c r="G2310" i="1" a="1"/>
  <c r="G2310" i="1" s="1"/>
  <c r="F2302" i="1" a="1"/>
  <c r="F2302" i="1" s="1"/>
  <c r="H2306" i="1" a="1"/>
  <c r="H2306" i="1" s="1"/>
  <c r="J2303" i="1" a="1"/>
  <c r="J2303" i="1" s="1"/>
  <c r="H2297" i="1" a="1"/>
  <c r="H2297" i="1" s="1"/>
  <c r="I2290" i="1" a="1"/>
  <c r="I2290" i="1" s="1"/>
  <c r="F2290" i="1" a="1"/>
  <c r="F2290" i="1" s="1"/>
  <c r="L2290" i="1" a="1"/>
  <c r="L2290" i="1" s="1"/>
  <c r="G2297" i="1" a="1"/>
  <c r="G2297" i="1" s="1"/>
  <c r="F2297" i="1" a="1"/>
  <c r="F2297" i="1" s="1"/>
  <c r="K2294" i="1" a="1"/>
  <c r="K2294" i="1" s="1"/>
  <c r="J2284" i="1" a="1"/>
  <c r="J2284" i="1" s="1"/>
  <c r="J2294" i="1" a="1"/>
  <c r="J2294" i="1" s="1"/>
  <c r="I2292" i="1" a="1"/>
  <c r="I2292" i="1" s="1"/>
  <c r="J2292" i="1" a="1"/>
  <c r="J2292" i="1" s="1"/>
  <c r="K2290" i="1" a="1"/>
  <c r="K2290" i="1" s="1"/>
  <c r="L2286" i="1" a="1"/>
  <c r="L2286" i="1" s="1"/>
  <c r="H2286" i="1" a="1"/>
  <c r="H2286" i="1" s="1"/>
  <c r="K2292" i="1" a="1"/>
  <c r="K2292" i="1" s="1"/>
  <c r="J2286" i="1" a="1"/>
  <c r="J2286" i="1" s="1"/>
  <c r="L2282" i="1" a="1"/>
  <c r="L2282" i="1" s="1"/>
  <c r="I2294" i="1" a="1"/>
  <c r="I2294" i="1" s="1"/>
  <c r="H2292" i="1" a="1"/>
  <c r="H2292" i="1" s="1"/>
  <c r="F2294" i="1" a="1"/>
  <c r="F2294" i="1" s="1"/>
  <c r="L2294" i="1" a="1"/>
  <c r="L2294" i="1" s="1"/>
  <c r="G2288" i="1" a="1"/>
  <c r="G2288" i="1" s="1"/>
  <c r="K2284" i="1" a="1"/>
  <c r="K2284" i="1" s="1"/>
  <c r="G2292" i="1" a="1"/>
  <c r="G2292" i="1" s="1"/>
  <c r="H2294" i="1" a="1"/>
  <c r="H2294" i="1" s="1"/>
  <c r="L2284" i="1" a="1"/>
  <c r="L2284" i="1" s="1"/>
  <c r="G2294" i="1" a="1"/>
  <c r="G2294" i="1" s="1"/>
  <c r="I2288" i="1" a="1"/>
  <c r="I2288" i="1" s="1"/>
  <c r="J2290" i="1" a="1"/>
  <c r="J2290" i="1" s="1"/>
  <c r="F2284" i="1" a="1"/>
  <c r="F2284" i="1" s="1"/>
  <c r="H2290" i="1" a="1"/>
  <c r="H2290" i="1" s="1"/>
  <c r="G2290" i="1" a="1"/>
  <c r="G2290" i="1" s="1"/>
  <c r="L2288" i="1" a="1"/>
  <c r="L2288" i="1" s="1"/>
  <c r="J2288" i="1" a="1"/>
  <c r="J2288" i="1" s="1"/>
  <c r="H2288" i="1" a="1"/>
  <c r="H2288" i="1" s="1"/>
  <c r="G2284" i="1" a="1"/>
  <c r="G2284" i="1" s="1"/>
  <c r="K2288" i="1" a="1"/>
  <c r="K2288" i="1" s="1"/>
  <c r="H2284" i="1" a="1"/>
  <c r="H2284" i="1" s="1"/>
  <c r="F2292" i="1" a="1"/>
  <c r="F2292" i="1" s="1"/>
  <c r="K2286" i="1" a="1"/>
  <c r="K2286" i="1" s="1"/>
  <c r="F2288" i="1" a="1"/>
  <c r="F2288" i="1" s="1"/>
  <c r="F2286" i="1" a="1"/>
  <c r="F2286" i="1" s="1"/>
  <c r="I2284" i="1" a="1"/>
  <c r="I2284" i="1" s="1"/>
  <c r="L2297" i="1" a="1"/>
  <c r="L2297" i="1" s="1"/>
  <c r="K2297" i="1" a="1"/>
  <c r="K2297" i="1" s="1"/>
  <c r="J2297" i="1" a="1"/>
  <c r="J2297" i="1" s="1"/>
  <c r="I2297" i="1" a="1"/>
  <c r="I2297" i="1" s="1"/>
  <c r="L2292" i="1" a="1"/>
  <c r="L2292" i="1" s="1"/>
  <c r="I2286" i="1" a="1"/>
  <c r="I2286" i="1" s="1"/>
  <c r="G2286" i="1" a="1"/>
  <c r="G2286" i="1" s="1"/>
  <c r="G2281" i="1" a="1"/>
  <c r="G2281" i="1" s="1"/>
  <c r="G2280" i="1" a="1"/>
  <c r="G2280" i="1" s="1"/>
  <c r="F2275" i="1" a="1"/>
  <c r="F2275" i="1" s="1"/>
  <c r="I2274" i="1" a="1"/>
  <c r="I2274" i="1" s="1"/>
  <c r="H2274" i="1" a="1"/>
  <c r="H2274" i="1" s="1"/>
  <c r="K2271" i="1" a="1"/>
  <c r="K2271" i="1" s="1"/>
  <c r="H2271" i="1" a="1"/>
  <c r="H2271" i="1" s="1"/>
  <c r="K2282" i="1" a="1"/>
  <c r="K2282" i="1" s="1"/>
  <c r="J2282" i="1" a="1"/>
  <c r="J2282" i="1" s="1"/>
  <c r="H2277" i="1" a="1"/>
  <c r="H2277" i="1" s="1"/>
  <c r="I2282" i="1" a="1"/>
  <c r="I2282" i="1" s="1"/>
  <c r="L2278" i="1" a="1"/>
  <c r="L2278" i="1" s="1"/>
  <c r="L2275" i="1" a="1"/>
  <c r="L2275" i="1" s="1"/>
  <c r="I2280" i="1" a="1"/>
  <c r="I2280" i="1" s="1"/>
  <c r="K2278" i="1" a="1"/>
  <c r="K2278" i="1" s="1"/>
  <c r="H2282" i="1" a="1"/>
  <c r="H2282" i="1" s="1"/>
  <c r="G2282" i="1" a="1"/>
  <c r="G2282" i="1" s="1"/>
  <c r="F2282" i="1" a="1"/>
  <c r="F2282" i="1" s="1"/>
  <c r="L2281" i="1" a="1"/>
  <c r="L2281" i="1" s="1"/>
  <c r="K2281" i="1" a="1"/>
  <c r="K2281" i="1" s="1"/>
  <c r="G2278" i="1" a="1"/>
  <c r="G2278" i="1" s="1"/>
  <c r="G2277" i="1" a="1"/>
  <c r="G2277" i="1" s="1"/>
  <c r="J2281" i="1" a="1"/>
  <c r="J2281" i="1" s="1"/>
  <c r="F2281" i="1" a="1"/>
  <c r="F2281" i="1" s="1"/>
  <c r="J2280" i="1" a="1"/>
  <c r="J2280" i="1" s="1"/>
  <c r="H2275" i="1" a="1"/>
  <c r="H2275" i="1" s="1"/>
  <c r="K2275" i="1" a="1"/>
  <c r="K2275" i="1" s="1"/>
  <c r="G2275" i="1" a="1"/>
  <c r="G2275" i="1" s="1"/>
  <c r="K2274" i="1" a="1"/>
  <c r="K2274" i="1" s="1"/>
  <c r="G2271" i="1" a="1"/>
  <c r="G2271" i="1" s="1"/>
  <c r="G2274" i="1" a="1"/>
  <c r="G2274" i="1" s="1"/>
  <c r="K2280" i="1" a="1"/>
  <c r="K2280" i="1" s="1"/>
  <c r="J2278" i="1" a="1"/>
  <c r="J2278" i="1" s="1"/>
  <c r="J2274" i="1" a="1"/>
  <c r="J2274" i="1" s="1"/>
  <c r="H2278" i="1" a="1"/>
  <c r="H2278" i="1" s="1"/>
  <c r="L2277" i="1" a="1"/>
  <c r="L2277" i="1" s="1"/>
  <c r="I2277" i="1" a="1"/>
  <c r="I2277" i="1" s="1"/>
  <c r="F2278" i="1" a="1"/>
  <c r="F2278" i="1" s="1"/>
  <c r="J2271" i="1" a="1"/>
  <c r="J2271" i="1" s="1"/>
  <c r="I2281" i="1" a="1"/>
  <c r="I2281" i="1" s="1"/>
  <c r="L2280" i="1" a="1"/>
  <c r="L2280" i="1" s="1"/>
  <c r="L2274" i="1" a="1"/>
  <c r="L2274" i="1" s="1"/>
  <c r="I2271" i="1" a="1"/>
  <c r="I2271" i="1" s="1"/>
  <c r="I2278" i="1" a="1"/>
  <c r="I2278" i="1" s="1"/>
  <c r="I2275" i="1" a="1"/>
  <c r="I2275" i="1" s="1"/>
  <c r="J2275" i="1" a="1"/>
  <c r="J2275" i="1" s="1"/>
  <c r="F2280" i="1" a="1"/>
  <c r="F2280" i="1" s="1"/>
  <c r="H2280" i="1" a="1"/>
  <c r="H2280" i="1" s="1"/>
  <c r="K2277" i="1" a="1"/>
  <c r="K2277" i="1" s="1"/>
  <c r="F2277" i="1" a="1"/>
  <c r="F2277" i="1" s="1"/>
  <c r="F2274" i="1" a="1"/>
  <c r="F2274" i="1" s="1"/>
  <c r="L2271" i="1" a="1"/>
  <c r="L2271" i="1" s="1"/>
  <c r="F2271" i="1" a="1"/>
  <c r="F2271" i="1" s="1"/>
  <c r="J2277" i="1" a="1"/>
  <c r="J2277" i="1" s="1"/>
  <c r="H2281" i="1" a="1"/>
  <c r="H2281" i="1" s="1"/>
  <c r="F2267" i="1" a="1"/>
  <c r="F2267" i="1" s="1"/>
  <c r="K2265" i="1" a="1"/>
  <c r="K2265" i="1" s="1"/>
  <c r="F2265" i="1" a="1"/>
  <c r="F2265" i="1" s="1"/>
  <c r="I2258" i="1" a="1"/>
  <c r="I2258" i="1" s="1"/>
  <c r="I2256" i="1" a="1"/>
  <c r="I2256" i="1" s="1"/>
  <c r="L2256" i="1" a="1"/>
  <c r="L2256" i="1" s="1"/>
  <c r="I2261" i="1" a="1"/>
  <c r="I2261" i="1" s="1"/>
  <c r="G2265" i="1" a="1"/>
  <c r="G2265" i="1" s="1"/>
  <c r="L2263" i="1" a="1"/>
  <c r="L2263" i="1" s="1"/>
  <c r="G2263" i="1" a="1"/>
  <c r="G2263" i="1" s="1"/>
  <c r="F2263" i="1" a="1"/>
  <c r="F2263" i="1" s="1"/>
  <c r="K2261" i="1" a="1"/>
  <c r="K2261" i="1" s="1"/>
  <c r="G2260" i="1" a="1"/>
  <c r="G2260" i="1" s="1"/>
  <c r="H2261" i="1" a="1"/>
  <c r="H2261" i="1" s="1"/>
  <c r="F2261" i="1" a="1"/>
  <c r="F2261" i="1" s="1"/>
  <c r="H2260" i="1" a="1"/>
  <c r="H2260" i="1" s="1"/>
  <c r="K2258" i="1" a="1"/>
  <c r="K2258" i="1" s="1"/>
  <c r="F2258" i="1" a="1"/>
  <c r="F2258" i="1" s="1"/>
  <c r="K2256" i="1" a="1"/>
  <c r="K2256" i="1" s="1"/>
  <c r="F2269" i="1" a="1"/>
  <c r="F2269" i="1" s="1"/>
  <c r="H2265" i="1" a="1"/>
  <c r="H2265" i="1" s="1"/>
  <c r="L2258" i="1" a="1"/>
  <c r="L2258" i="1" s="1"/>
  <c r="K2267" i="1" a="1"/>
  <c r="K2267" i="1" s="1"/>
  <c r="K2263" i="1" a="1"/>
  <c r="K2263" i="1" s="1"/>
  <c r="F2260" i="1" a="1"/>
  <c r="F2260" i="1" s="1"/>
  <c r="L2269" i="1" a="1"/>
  <c r="L2269" i="1" s="1"/>
  <c r="K2269" i="1" a="1"/>
  <c r="K2269" i="1" s="1"/>
  <c r="L2261" i="1" a="1"/>
  <c r="L2261" i="1" s="1"/>
  <c r="J2258" i="1" a="1"/>
  <c r="J2258" i="1" s="1"/>
  <c r="J2256" i="1" a="1"/>
  <c r="J2256" i="1" s="1"/>
  <c r="J2263" i="1" a="1"/>
  <c r="J2263" i="1" s="1"/>
  <c r="J2265" i="1" a="1"/>
  <c r="J2265" i="1" s="1"/>
  <c r="G2261" i="1" a="1"/>
  <c r="G2261" i="1" s="1"/>
  <c r="J2269" i="1" a="1"/>
  <c r="J2269" i="1" s="1"/>
  <c r="H2267" i="1" a="1"/>
  <c r="H2267" i="1" s="1"/>
  <c r="L2260" i="1" a="1"/>
  <c r="L2260" i="1" s="1"/>
  <c r="K2260" i="1" a="1"/>
  <c r="K2260" i="1" s="1"/>
  <c r="H2269" i="1" a="1"/>
  <c r="H2269" i="1" s="1"/>
  <c r="I2269" i="1" a="1"/>
  <c r="I2269" i="1" s="1"/>
  <c r="G2267" i="1" a="1"/>
  <c r="G2267" i="1" s="1"/>
  <c r="L2265" i="1" a="1"/>
  <c r="L2265" i="1" s="1"/>
  <c r="G2269" i="1" a="1"/>
  <c r="G2269" i="1" s="1"/>
  <c r="H2263" i="1" a="1"/>
  <c r="H2263" i="1" s="1"/>
  <c r="J2267" i="1" a="1"/>
  <c r="J2267" i="1" s="1"/>
  <c r="I2260" i="1" a="1"/>
  <c r="I2260" i="1" s="1"/>
  <c r="H2256" i="1" a="1"/>
  <c r="H2256" i="1" s="1"/>
  <c r="H2258" i="1" a="1"/>
  <c r="H2258" i="1" s="1"/>
  <c r="I2263" i="1" a="1"/>
  <c r="I2263" i="1" s="1"/>
  <c r="L2267" i="1" a="1"/>
  <c r="L2267" i="1" s="1"/>
  <c r="J2261" i="1" a="1"/>
  <c r="J2261" i="1" s="1"/>
  <c r="I2267" i="1" a="1"/>
  <c r="I2267" i="1" s="1"/>
  <c r="G2258" i="1" a="1"/>
  <c r="G2258" i="1" s="1"/>
  <c r="I2265" i="1" a="1"/>
  <c r="I2265" i="1" s="1"/>
  <c r="J2260" i="1" a="1"/>
  <c r="J2260" i="1" s="1"/>
  <c r="I2242" i="1" a="1"/>
  <c r="I2242" i="1" s="1"/>
  <c r="L2255" i="1" a="1"/>
  <c r="L2255" i="1" s="1"/>
  <c r="L2252" i="1" a="1"/>
  <c r="L2252" i="1" s="1"/>
  <c r="F2252" i="1" a="1"/>
  <c r="F2252" i="1" s="1"/>
  <c r="L2248" i="1" a="1"/>
  <c r="L2248" i="1" s="1"/>
  <c r="G2244" i="1" a="1"/>
  <c r="G2244" i="1" s="1"/>
  <c r="F2244" i="1" a="1"/>
  <c r="F2244" i="1" s="1"/>
  <c r="F2242" i="1" a="1"/>
  <c r="F2242" i="1" s="1"/>
  <c r="L2246" i="1" a="1"/>
  <c r="L2246" i="1" s="1"/>
  <c r="K2241" i="1" a="1"/>
  <c r="K2241" i="1" s="1"/>
  <c r="H2250" i="1" a="1"/>
  <c r="H2250" i="1" s="1"/>
  <c r="G2256" i="1" a="1"/>
  <c r="G2256" i="1" s="1"/>
  <c r="H2255" i="1" a="1"/>
  <c r="H2255" i="1" s="1"/>
  <c r="G2246" i="1" a="1"/>
  <c r="G2246" i="1" s="1"/>
  <c r="I2250" i="1" a="1"/>
  <c r="I2250" i="1" s="1"/>
  <c r="I2241" i="1" a="1"/>
  <c r="I2241" i="1" s="1"/>
  <c r="H2246" i="1" a="1"/>
  <c r="H2246" i="1" s="1"/>
  <c r="G2255" i="1" a="1"/>
  <c r="G2255" i="1" s="1"/>
  <c r="H2252" i="1" a="1"/>
  <c r="H2252" i="1" s="1"/>
  <c r="L2250" i="1" a="1"/>
  <c r="L2250" i="1" s="1"/>
  <c r="L2244" i="1" a="1"/>
  <c r="L2244" i="1" s="1"/>
  <c r="H2242" i="1" a="1"/>
  <c r="H2242" i="1" s="1"/>
  <c r="K2250" i="1" a="1"/>
  <c r="K2250" i="1" s="1"/>
  <c r="F2256" i="1" a="1"/>
  <c r="F2256" i="1" s="1"/>
  <c r="K2255" i="1" a="1"/>
  <c r="K2255" i="1" s="1"/>
  <c r="J2255" i="1" a="1"/>
  <c r="J2255" i="1" s="1"/>
  <c r="L2241" i="1" a="1"/>
  <c r="L2241" i="1" s="1"/>
  <c r="I2255" i="1" a="1"/>
  <c r="I2255" i="1" s="1"/>
  <c r="F2255" i="1" a="1"/>
  <c r="F2255" i="1" s="1"/>
  <c r="K2246" i="1" a="1"/>
  <c r="K2246" i="1" s="1"/>
  <c r="I2244" i="1" a="1"/>
  <c r="I2244" i="1" s="1"/>
  <c r="G2252" i="1" a="1"/>
  <c r="G2252" i="1" s="1"/>
  <c r="G2242" i="1" a="1"/>
  <c r="G2242" i="1" s="1"/>
  <c r="H2244" i="1" a="1"/>
  <c r="H2244" i="1" s="1"/>
  <c r="F2248" i="1" a="1"/>
  <c r="F2248" i="1" s="1"/>
  <c r="J2250" i="1" a="1"/>
  <c r="J2250" i="1" s="1"/>
  <c r="G2250" i="1" a="1"/>
  <c r="G2250" i="1" s="1"/>
  <c r="F2246" i="1" a="1"/>
  <c r="F2246" i="1" s="1"/>
  <c r="K2242" i="1" a="1"/>
  <c r="K2242" i="1" s="1"/>
  <c r="H2248" i="1" a="1"/>
  <c r="H2248" i="1" s="1"/>
  <c r="J2241" i="1" a="1"/>
  <c r="J2241" i="1" s="1"/>
  <c r="K2252" i="1" a="1"/>
  <c r="K2252" i="1" s="1"/>
  <c r="I2248" i="1" a="1"/>
  <c r="I2248" i="1" s="1"/>
  <c r="J2252" i="1" a="1"/>
  <c r="J2252" i="1" s="1"/>
  <c r="J2248" i="1" a="1"/>
  <c r="J2248" i="1" s="1"/>
  <c r="F2250" i="1" a="1"/>
  <c r="F2250" i="1" s="1"/>
  <c r="K2248" i="1" a="1"/>
  <c r="K2248" i="1" s="1"/>
  <c r="K2244" i="1" a="1"/>
  <c r="K2244" i="1" s="1"/>
  <c r="L2242" i="1" a="1"/>
  <c r="L2242" i="1" s="1"/>
  <c r="J2242" i="1" a="1"/>
  <c r="J2242" i="1" s="1"/>
  <c r="G2248" i="1" a="1"/>
  <c r="G2248" i="1" s="1"/>
  <c r="J2246" i="1" a="1"/>
  <c r="J2246" i="1" s="1"/>
  <c r="I2246" i="1" a="1"/>
  <c r="I2246" i="1" s="1"/>
  <c r="I2252" i="1" a="1"/>
  <c r="I2252" i="1" s="1"/>
  <c r="J2244" i="1" a="1"/>
  <c r="J2244" i="1" s="1"/>
  <c r="K2239" i="1" a="1"/>
  <c r="K2239" i="1" s="1"/>
  <c r="L2239" i="1" a="1"/>
  <c r="L2239" i="1" s="1"/>
  <c r="K2236" i="1" a="1"/>
  <c r="K2236" i="1" s="1"/>
  <c r="H2241" i="1" a="1"/>
  <c r="H2241" i="1" s="1"/>
  <c r="G2241" i="1" a="1"/>
  <c r="G2241" i="1" s="1"/>
  <c r="F2241" i="1" a="1"/>
  <c r="F2241" i="1" s="1"/>
  <c r="K2237" i="1" a="1"/>
  <c r="K2237" i="1" s="1"/>
  <c r="I2239" i="1" a="1"/>
  <c r="I2239" i="1" s="1"/>
  <c r="J2239" i="1" a="1"/>
  <c r="J2239" i="1" s="1"/>
  <c r="H2239" i="1" a="1"/>
  <c r="H2239" i="1" s="1"/>
  <c r="G2239" i="1" a="1"/>
  <c r="G2239" i="1" s="1"/>
  <c r="F2239" i="1" a="1"/>
  <c r="F2239" i="1" s="1"/>
  <c r="I2237" i="1" a="1"/>
  <c r="I2237" i="1" s="1"/>
  <c r="L2237" i="1" a="1"/>
  <c r="L2237" i="1" s="1"/>
  <c r="G2237" i="1" a="1"/>
  <c r="G2237" i="1" s="1"/>
  <c r="G2236" i="1" a="1"/>
  <c r="G2236" i="1" s="1"/>
  <c r="H2236" i="1" a="1"/>
  <c r="H2236" i="1" s="1"/>
  <c r="L2236" i="1" a="1"/>
  <c r="L2236" i="1" s="1"/>
  <c r="J2236" i="1" a="1"/>
  <c r="J2236" i="1" s="1"/>
  <c r="H2237" i="1" a="1"/>
  <c r="H2237" i="1" s="1"/>
  <c r="F2237" i="1" a="1"/>
  <c r="F2237" i="1" s="1"/>
  <c r="F2236" i="1" a="1"/>
  <c r="F2236" i="1" s="1"/>
  <c r="I2236" i="1" a="1"/>
  <c r="I2236" i="1" s="1"/>
  <c r="J2237" i="1" a="1"/>
  <c r="J2237" i="1" s="1"/>
  <c r="J1902" i="1" a="1"/>
  <c r="J1902" i="1" s="1"/>
  <c r="L1900" i="1" a="1"/>
  <c r="L1900" i="1" s="1"/>
  <c r="G1902" i="1" a="1"/>
  <c r="G1902" i="1" s="1"/>
  <c r="J1900" i="1" a="1"/>
  <c r="J1900" i="1" s="1"/>
  <c r="L1902" i="1" a="1"/>
  <c r="L1902" i="1" s="1"/>
  <c r="I1900" i="1" a="1"/>
  <c r="I1900" i="1" s="1"/>
  <c r="I1902" i="1" a="1"/>
  <c r="I1902" i="1" s="1"/>
  <c r="F1902" i="1" a="1"/>
  <c r="F1902" i="1" s="1"/>
  <c r="K1900" i="1" a="1"/>
  <c r="K1900" i="1" s="1"/>
  <c r="H1902" i="1" a="1"/>
  <c r="H1902" i="1" s="1"/>
  <c r="K1902" i="1" a="1"/>
  <c r="K1902" i="1" s="1"/>
  <c r="H1898" i="1" a="1"/>
  <c r="H1898" i="1" s="1"/>
  <c r="L1896" i="1" a="1"/>
  <c r="L1896" i="1" s="1"/>
  <c r="F1890" i="1" a="1"/>
  <c r="F1890" i="1" s="1"/>
  <c r="G1898" i="1" a="1"/>
  <c r="G1898" i="1" s="1"/>
  <c r="J1892" i="1" a="1"/>
  <c r="J1892" i="1" s="1"/>
  <c r="I1892" i="1" a="1"/>
  <c r="I1892" i="1" s="1"/>
  <c r="K1896" i="1" a="1"/>
  <c r="K1896" i="1" s="1"/>
  <c r="H1894" i="1" a="1"/>
  <c r="H1894" i="1" s="1"/>
  <c r="F1892" i="1" a="1"/>
  <c r="F1892" i="1" s="1"/>
  <c r="F1894" i="1" a="1"/>
  <c r="F1894" i="1" s="1"/>
  <c r="H1893" i="1" a="1"/>
  <c r="H1893" i="1" s="1"/>
  <c r="G1893" i="1" a="1"/>
  <c r="G1893" i="1" s="1"/>
  <c r="F1893" i="1" a="1"/>
  <c r="F1893" i="1" s="1"/>
  <c r="G1892" i="1" a="1"/>
  <c r="G1892" i="1" s="1"/>
  <c r="L1898" i="1" a="1"/>
  <c r="L1898" i="1" s="1"/>
  <c r="J1898" i="1" a="1"/>
  <c r="J1898" i="1" s="1"/>
  <c r="J1896" i="1" a="1"/>
  <c r="J1896" i="1" s="1"/>
  <c r="H1892" i="1" a="1"/>
  <c r="H1892" i="1" s="1"/>
  <c r="G1896" i="1" a="1"/>
  <c r="G1896" i="1" s="1"/>
  <c r="L1894" i="1" a="1"/>
  <c r="L1894" i="1" s="1"/>
  <c r="H1890" i="1" a="1"/>
  <c r="H1890" i="1" s="1"/>
  <c r="I1890" i="1" a="1"/>
  <c r="I1890" i="1" s="1"/>
  <c r="J1893" i="1" a="1"/>
  <c r="J1893" i="1" s="1"/>
  <c r="J1890" i="1" a="1"/>
  <c r="J1890" i="1" s="1"/>
  <c r="L1890" i="1" a="1"/>
  <c r="L1890" i="1" s="1"/>
  <c r="G1890" i="1" a="1"/>
  <c r="G1890" i="1" s="1"/>
  <c r="L1892" i="1" a="1"/>
  <c r="L1892" i="1" s="1"/>
  <c r="H1896" i="1" a="1"/>
  <c r="H1896" i="1" s="1"/>
  <c r="F1896" i="1" a="1"/>
  <c r="F1896" i="1" s="1"/>
  <c r="J1894" i="1" a="1"/>
  <c r="J1894" i="1" s="1"/>
  <c r="H1900" i="1" a="1"/>
  <c r="H1900" i="1" s="1"/>
  <c r="I1896" i="1" a="1"/>
  <c r="I1896" i="1" s="1"/>
  <c r="G1900" i="1" a="1"/>
  <c r="G1900" i="1" s="1"/>
  <c r="I1893" i="1" a="1"/>
  <c r="I1893" i="1" s="1"/>
  <c r="L1893" i="1" a="1"/>
  <c r="L1893" i="1" s="1"/>
  <c r="K1892" i="1" a="1"/>
  <c r="K1892" i="1" s="1"/>
  <c r="K1898" i="1" a="1"/>
  <c r="K1898" i="1" s="1"/>
  <c r="F1898" i="1" a="1"/>
  <c r="F1898" i="1" s="1"/>
  <c r="K1894" i="1" a="1"/>
  <c r="K1894" i="1" s="1"/>
  <c r="G1894" i="1" a="1"/>
  <c r="G1894" i="1" s="1"/>
  <c r="K1890" i="1" a="1"/>
  <c r="K1890" i="1" s="1"/>
  <c r="I1894" i="1" a="1"/>
  <c r="I1894" i="1" s="1"/>
  <c r="K1893" i="1" a="1"/>
  <c r="K1893" i="1" s="1"/>
  <c r="I1898" i="1" a="1"/>
  <c r="I1898" i="1" s="1"/>
  <c r="F1900" i="1" a="1"/>
  <c r="F1900" i="1" s="1"/>
  <c r="K1874" i="1" a="1"/>
  <c r="K1874" i="1" s="1"/>
  <c r="H1876" i="1" a="1"/>
  <c r="H1876" i="1" s="1"/>
  <c r="H1887" i="1" a="1"/>
  <c r="H1887" i="1" s="1"/>
  <c r="F1887" i="1" a="1"/>
  <c r="F1887" i="1" s="1"/>
  <c r="K1888" i="1" a="1"/>
  <c r="K1888" i="1" s="1"/>
  <c r="J1888" i="1" a="1"/>
  <c r="J1888" i="1" s="1"/>
  <c r="K1887" i="1" a="1"/>
  <c r="K1887" i="1" s="1"/>
  <c r="L1884" i="1" a="1"/>
  <c r="L1884" i="1" s="1"/>
  <c r="I1884" i="1" a="1"/>
  <c r="I1884" i="1" s="1"/>
  <c r="G1887" i="1" a="1"/>
  <c r="G1887" i="1" s="1"/>
  <c r="F1884" i="1" a="1"/>
  <c r="F1884" i="1" s="1"/>
  <c r="L1882" i="1" a="1"/>
  <c r="L1882" i="1" s="1"/>
  <c r="G1882" i="1" a="1"/>
  <c r="G1882" i="1" s="1"/>
  <c r="G1888" i="1" a="1"/>
  <c r="G1888" i="1" s="1"/>
  <c r="H1882" i="1" a="1"/>
  <c r="H1882" i="1" s="1"/>
  <c r="K1882" i="1" a="1"/>
  <c r="K1882" i="1" s="1"/>
  <c r="I1887" i="1" a="1"/>
  <c r="I1887" i="1" s="1"/>
  <c r="K1880" i="1" a="1"/>
  <c r="K1880" i="1" s="1"/>
  <c r="J1880" i="1" a="1"/>
  <c r="J1880" i="1" s="1"/>
  <c r="F1878" i="1" a="1"/>
  <c r="F1878" i="1" s="1"/>
  <c r="K1878" i="1" a="1"/>
  <c r="K1878" i="1" s="1"/>
  <c r="H1878" i="1" a="1"/>
  <c r="H1878" i="1" s="1"/>
  <c r="G1878" i="1" a="1"/>
  <c r="G1878" i="1" s="1"/>
  <c r="J1876" i="1" a="1"/>
  <c r="J1876" i="1" s="1"/>
  <c r="I1876" i="1" a="1"/>
  <c r="I1876" i="1" s="1"/>
  <c r="F1876" i="1" a="1"/>
  <c r="F1876" i="1" s="1"/>
  <c r="L1874" i="1" a="1"/>
  <c r="L1874" i="1" s="1"/>
  <c r="J1878" i="1" a="1"/>
  <c r="J1878" i="1" s="1"/>
  <c r="G1884" i="1" a="1"/>
  <c r="G1884" i="1" s="1"/>
  <c r="L1876" i="1" a="1"/>
  <c r="L1876" i="1" s="1"/>
  <c r="L1887" i="1" a="1"/>
  <c r="L1887" i="1" s="1"/>
  <c r="K1884" i="1" a="1"/>
  <c r="K1884" i="1" s="1"/>
  <c r="I1882" i="1" a="1"/>
  <c r="I1882" i="1" s="1"/>
  <c r="G1876" i="1" a="1"/>
  <c r="G1876" i="1" s="1"/>
  <c r="G1880" i="1" a="1"/>
  <c r="G1880" i="1" s="1"/>
  <c r="F1880" i="1" a="1"/>
  <c r="F1880" i="1" s="1"/>
  <c r="K1876" i="1" a="1"/>
  <c r="K1876" i="1" s="1"/>
  <c r="I1880" i="1" a="1"/>
  <c r="I1880" i="1" s="1"/>
  <c r="I1888" i="1" a="1"/>
  <c r="I1888" i="1" s="1"/>
  <c r="L1880" i="1" a="1"/>
  <c r="L1880" i="1" s="1"/>
  <c r="H1888" i="1" a="1"/>
  <c r="H1888" i="1" s="1"/>
  <c r="L1878" i="1" a="1"/>
  <c r="L1878" i="1" s="1"/>
  <c r="J1882" i="1" a="1"/>
  <c r="J1882" i="1" s="1"/>
  <c r="H1880" i="1" a="1"/>
  <c r="H1880" i="1" s="1"/>
  <c r="I1878" i="1" a="1"/>
  <c r="I1878" i="1" s="1"/>
  <c r="J1884" i="1" a="1"/>
  <c r="J1884" i="1" s="1"/>
  <c r="F1882" i="1" a="1"/>
  <c r="F1882" i="1" s="1"/>
  <c r="F1888" i="1" a="1"/>
  <c r="F1888" i="1" s="1"/>
  <c r="L1888" i="1" a="1"/>
  <c r="L1888" i="1" s="1"/>
  <c r="J1887" i="1" a="1"/>
  <c r="J1887" i="1" s="1"/>
  <c r="H1884" i="1" a="1"/>
  <c r="H1884" i="1" s="1"/>
  <c r="K1871" i="1" a="1"/>
  <c r="K1871" i="1" s="1"/>
  <c r="F1868" i="1" a="1"/>
  <c r="F1868" i="1" s="1"/>
  <c r="J1871" i="1" a="1"/>
  <c r="J1871" i="1" s="1"/>
  <c r="F1870" i="1" a="1"/>
  <c r="F1870" i="1" s="1"/>
  <c r="G1868" i="1" a="1"/>
  <c r="G1868" i="1" s="1"/>
  <c r="H1867" i="1" a="1"/>
  <c r="H1867" i="1" s="1"/>
  <c r="K1870" i="1" a="1"/>
  <c r="K1870" i="1" s="1"/>
  <c r="I1865" i="1" a="1"/>
  <c r="I1865" i="1" s="1"/>
  <c r="F1871" i="1" a="1"/>
  <c r="F1871" i="1" s="1"/>
  <c r="J1865" i="1" a="1"/>
  <c r="J1865" i="1" s="1"/>
  <c r="G1870" i="1" a="1"/>
  <c r="G1870" i="1" s="1"/>
  <c r="F1867" i="1" a="1"/>
  <c r="F1867" i="1" s="1"/>
  <c r="K1868" i="1" a="1"/>
  <c r="K1868" i="1" s="1"/>
  <c r="J1867" i="1" a="1"/>
  <c r="J1867" i="1" s="1"/>
  <c r="G1867" i="1" a="1"/>
  <c r="G1867" i="1" s="1"/>
  <c r="H1864" i="1" a="1"/>
  <c r="H1864" i="1" s="1"/>
  <c r="K1864" i="1" a="1"/>
  <c r="K1864" i="1" s="1"/>
  <c r="J1874" i="1" a="1"/>
  <c r="J1874" i="1" s="1"/>
  <c r="I1874" i="1" a="1"/>
  <c r="I1874" i="1" s="1"/>
  <c r="J1872" i="1" a="1"/>
  <c r="J1872" i="1" s="1"/>
  <c r="H1874" i="1" a="1"/>
  <c r="H1874" i="1" s="1"/>
  <c r="H1872" i="1" a="1"/>
  <c r="H1872" i="1" s="1"/>
  <c r="L1864" i="1" a="1"/>
  <c r="L1864" i="1" s="1"/>
  <c r="G1874" i="1" a="1"/>
  <c r="G1874" i="1" s="1"/>
  <c r="I1872" i="1" a="1"/>
  <c r="I1872" i="1" s="1"/>
  <c r="L1871" i="1" a="1"/>
  <c r="L1871" i="1" s="1"/>
  <c r="K1865" i="1" a="1"/>
  <c r="K1865" i="1" s="1"/>
  <c r="F1874" i="1" a="1"/>
  <c r="F1874" i="1" s="1"/>
  <c r="L1872" i="1" a="1"/>
  <c r="L1872" i="1" s="1"/>
  <c r="H1870" i="1" a="1"/>
  <c r="H1870" i="1" s="1"/>
  <c r="G1872" i="1" a="1"/>
  <c r="G1872" i="1" s="1"/>
  <c r="L1867" i="1" a="1"/>
  <c r="L1867" i="1" s="1"/>
  <c r="I1871" i="1" a="1"/>
  <c r="I1871" i="1" s="1"/>
  <c r="G1871" i="1" a="1"/>
  <c r="G1871" i="1" s="1"/>
  <c r="L1870" i="1" a="1"/>
  <c r="L1870" i="1" s="1"/>
  <c r="J1868" i="1" a="1"/>
  <c r="J1868" i="1" s="1"/>
  <c r="G1865" i="1" a="1"/>
  <c r="G1865" i="1" s="1"/>
  <c r="H1871" i="1" a="1"/>
  <c r="H1871" i="1" s="1"/>
  <c r="L1868" i="1" a="1"/>
  <c r="L1868" i="1" s="1"/>
  <c r="K1872" i="1" a="1"/>
  <c r="K1872" i="1" s="1"/>
  <c r="F1872" i="1" a="1"/>
  <c r="F1872" i="1" s="1"/>
  <c r="L1865" i="1" a="1"/>
  <c r="L1865" i="1" s="1"/>
  <c r="H1865" i="1" a="1"/>
  <c r="H1865" i="1" s="1"/>
  <c r="J1870" i="1" a="1"/>
  <c r="J1870" i="1" s="1"/>
  <c r="I1870" i="1" a="1"/>
  <c r="I1870" i="1" s="1"/>
  <c r="J1864" i="1" a="1"/>
  <c r="J1864" i="1" s="1"/>
  <c r="K1867" i="1" a="1"/>
  <c r="K1867" i="1" s="1"/>
  <c r="F1865" i="1" a="1"/>
  <c r="F1865" i="1" s="1"/>
  <c r="I1867" i="1" a="1"/>
  <c r="I1867" i="1" s="1"/>
  <c r="I1864" i="1" a="1"/>
  <c r="I1864" i="1" s="1"/>
  <c r="G1864" i="1" a="1"/>
  <c r="G1864" i="1" s="1"/>
  <c r="F1864" i="1" a="1"/>
  <c r="F1864" i="1" s="1"/>
  <c r="H1868" i="1" a="1"/>
  <c r="H1868" i="1" s="1"/>
  <c r="I1868" i="1" a="1"/>
  <c r="I1868" i="1" s="1"/>
  <c r="J1855" i="1" a="1"/>
  <c r="J1855" i="1" s="1"/>
  <c r="K1853" i="1" a="1"/>
  <c r="K1853" i="1" s="1"/>
  <c r="K1857" i="1" a="1"/>
  <c r="K1857" i="1" s="1"/>
  <c r="H1855" i="1" a="1"/>
  <c r="H1855" i="1" s="1"/>
  <c r="I1855" i="1" a="1"/>
  <c r="I1855" i="1" s="1"/>
  <c r="H1859" i="1" a="1"/>
  <c r="H1859" i="1" s="1"/>
  <c r="G1855" i="1" a="1"/>
  <c r="G1855" i="1" s="1"/>
  <c r="I1857" i="1" a="1"/>
  <c r="I1857" i="1" s="1"/>
  <c r="L1855" i="1" a="1"/>
  <c r="L1855" i="1" s="1"/>
  <c r="L1853" i="1" a="1"/>
  <c r="L1853" i="1" s="1"/>
  <c r="H1857" i="1" a="1"/>
  <c r="H1857" i="1" s="1"/>
  <c r="F1857" i="1" a="1"/>
  <c r="F1857" i="1" s="1"/>
  <c r="L1861" i="1" a="1"/>
  <c r="L1861" i="1" s="1"/>
  <c r="J1859" i="1" a="1"/>
  <c r="J1859" i="1" s="1"/>
  <c r="F1855" i="1" a="1"/>
  <c r="F1855" i="1" s="1"/>
  <c r="L1857" i="1" a="1"/>
  <c r="L1857" i="1" s="1"/>
  <c r="K1861" i="1" a="1"/>
  <c r="K1861" i="1" s="1"/>
  <c r="J1861" i="1" a="1"/>
  <c r="J1861" i="1" s="1"/>
  <c r="I1861" i="1" a="1"/>
  <c r="I1861" i="1" s="1"/>
  <c r="I1853" i="1" a="1"/>
  <c r="I1853" i="1" s="1"/>
  <c r="H1861" i="1" a="1"/>
  <c r="H1861" i="1" s="1"/>
  <c r="G1859" i="1" a="1"/>
  <c r="G1859" i="1" s="1"/>
  <c r="G1861" i="1" a="1"/>
  <c r="G1861" i="1" s="1"/>
  <c r="F1861" i="1" a="1"/>
  <c r="F1861" i="1" s="1"/>
  <c r="L1859" i="1" a="1"/>
  <c r="L1859" i="1" s="1"/>
  <c r="K1859" i="1" a="1"/>
  <c r="K1859" i="1" s="1"/>
  <c r="K1855" i="1" a="1"/>
  <c r="K1855" i="1" s="1"/>
  <c r="J1853" i="1" a="1"/>
  <c r="J1853" i="1" s="1"/>
  <c r="I1859" i="1" a="1"/>
  <c r="I1859" i="1" s="1"/>
  <c r="F1859" i="1" a="1"/>
  <c r="F1859" i="1" s="1"/>
  <c r="G1857" i="1" a="1"/>
  <c r="G1857" i="1" s="1"/>
  <c r="J1857" i="1" a="1"/>
  <c r="J1857" i="1" s="1"/>
  <c r="G1845" i="1" a="1"/>
  <c r="G1845" i="1" s="1"/>
  <c r="H1846" i="1" a="1"/>
  <c r="H1846" i="1" s="1"/>
  <c r="J1851" i="1" a="1"/>
  <c r="J1851" i="1" s="1"/>
  <c r="I1851" i="1" a="1"/>
  <c r="I1851" i="1" s="1"/>
  <c r="G1851" i="1" a="1"/>
  <c r="G1851" i="1" s="1"/>
  <c r="J1845" i="1" a="1"/>
  <c r="J1845" i="1" s="1"/>
  <c r="J1850" i="1" a="1"/>
  <c r="J1850" i="1" s="1"/>
  <c r="K1845" i="1" a="1"/>
  <c r="K1845" i="1" s="1"/>
  <c r="G1850" i="1" a="1"/>
  <c r="G1850" i="1" s="1"/>
  <c r="G1848" i="1" a="1"/>
  <c r="G1848" i="1" s="1"/>
  <c r="H1845" i="1" a="1"/>
  <c r="H1845" i="1" s="1"/>
  <c r="J1848" i="1" a="1"/>
  <c r="J1848" i="1" s="1"/>
  <c r="I1848" i="1" a="1"/>
  <c r="I1848" i="1" s="1"/>
  <c r="K1846" i="1" a="1"/>
  <c r="K1846" i="1" s="1"/>
  <c r="I1845" i="1" a="1"/>
  <c r="I1845" i="1" s="1"/>
  <c r="L1845" i="1" a="1"/>
  <c r="L1845" i="1" s="1"/>
  <c r="F1845" i="1" a="1"/>
  <c r="F1845" i="1" s="1"/>
  <c r="K1848" i="1" a="1"/>
  <c r="K1848" i="1" s="1"/>
  <c r="H1853" i="1" a="1"/>
  <c r="H1853" i="1" s="1"/>
  <c r="L1850" i="1" a="1"/>
  <c r="L1850" i="1" s="1"/>
  <c r="F1848" i="1" a="1"/>
  <c r="F1848" i="1" s="1"/>
  <c r="L1846" i="1" a="1"/>
  <c r="L1846" i="1" s="1"/>
  <c r="F1851" i="1" a="1"/>
  <c r="F1851" i="1" s="1"/>
  <c r="I1850" i="1" a="1"/>
  <c r="I1850" i="1" s="1"/>
  <c r="F1850" i="1" a="1"/>
  <c r="F1850" i="1" s="1"/>
  <c r="F1846" i="1" a="1"/>
  <c r="F1846" i="1" s="1"/>
  <c r="F1853" i="1" a="1"/>
  <c r="F1853" i="1" s="1"/>
  <c r="L1848" i="1" a="1"/>
  <c r="L1848" i="1" s="1"/>
  <c r="H1851" i="1" a="1"/>
  <c r="H1851" i="1" s="1"/>
  <c r="K1850" i="1" a="1"/>
  <c r="K1850" i="1" s="1"/>
  <c r="J1846" i="1" a="1"/>
  <c r="J1846" i="1" s="1"/>
  <c r="G1853" i="1" a="1"/>
  <c r="G1853" i="1" s="1"/>
  <c r="K1851" i="1" a="1"/>
  <c r="K1851" i="1" s="1"/>
  <c r="H1848" i="1" a="1"/>
  <c r="H1848" i="1" s="1"/>
  <c r="I1846" i="1" a="1"/>
  <c r="I1846" i="1" s="1"/>
  <c r="H1850" i="1" a="1"/>
  <c r="H1850" i="1" s="1"/>
  <c r="L1851" i="1" a="1"/>
  <c r="L1851" i="1" s="1"/>
  <c r="G1846" i="1" a="1"/>
  <c r="G1846" i="1" s="1"/>
  <c r="F1838" i="1" a="1"/>
  <c r="F1838" i="1" s="1"/>
  <c r="L1832" i="1" a="1"/>
  <c r="L1832" i="1" s="1"/>
  <c r="L1840" i="1" a="1"/>
  <c r="L1840" i="1" s="1"/>
  <c r="H1840" i="1" a="1"/>
  <c r="H1840" i="1" s="1"/>
  <c r="F1840" i="1" a="1"/>
  <c r="F1840" i="1" s="1"/>
  <c r="K1832" i="1" a="1"/>
  <c r="K1832" i="1" s="1"/>
  <c r="L1838" i="1" a="1"/>
  <c r="L1838" i="1" s="1"/>
  <c r="I1838" i="1" a="1"/>
  <c r="I1838" i="1" s="1"/>
  <c r="G1838" i="1" a="1"/>
  <c r="G1838" i="1" s="1"/>
  <c r="J1832" i="1" a="1"/>
  <c r="J1832" i="1" s="1"/>
  <c r="H1832" i="1" a="1"/>
  <c r="H1832" i="1" s="1"/>
  <c r="H1838" i="1" a="1"/>
  <c r="H1838" i="1" s="1"/>
  <c r="K1840" i="1" a="1"/>
  <c r="K1840" i="1" s="1"/>
  <c r="L1842" i="1" a="1"/>
  <c r="L1842" i="1" s="1"/>
  <c r="H1842" i="1" a="1"/>
  <c r="H1842" i="1" s="1"/>
  <c r="I1840" i="1" a="1"/>
  <c r="I1840" i="1" s="1"/>
  <c r="K1838" i="1" a="1"/>
  <c r="K1838" i="1" s="1"/>
  <c r="J1838" i="1" a="1"/>
  <c r="J1838" i="1" s="1"/>
  <c r="I1836" i="1" a="1"/>
  <c r="I1836" i="1" s="1"/>
  <c r="G1836" i="1" a="1"/>
  <c r="G1836" i="1" s="1"/>
  <c r="I1832" i="1" a="1"/>
  <c r="I1832" i="1" s="1"/>
  <c r="L1836" i="1" a="1"/>
  <c r="L1836" i="1" s="1"/>
  <c r="F1842" i="1" a="1"/>
  <c r="F1842" i="1" s="1"/>
  <c r="J1840" i="1" a="1"/>
  <c r="J1840" i="1" s="1"/>
  <c r="K1842" i="1" a="1"/>
  <c r="K1842" i="1" s="1"/>
  <c r="I1842" i="1" a="1"/>
  <c r="I1842" i="1" s="1"/>
  <c r="J1836" i="1" a="1"/>
  <c r="J1836" i="1" s="1"/>
  <c r="H1836" i="1" a="1"/>
  <c r="H1836" i="1" s="1"/>
  <c r="J1842" i="1" a="1"/>
  <c r="J1842" i="1" s="1"/>
  <c r="G1842" i="1" a="1"/>
  <c r="G1842" i="1" s="1"/>
  <c r="F1836" i="1" a="1"/>
  <c r="F1836" i="1" s="1"/>
  <c r="K1836" i="1" a="1"/>
  <c r="K1836" i="1" s="1"/>
  <c r="G1840" i="1" a="1"/>
  <c r="G1840" i="1" s="1"/>
  <c r="J1032" i="1" a="1"/>
  <c r="J1032" i="1" s="1"/>
  <c r="I1027" i="1" a="1"/>
  <c r="I1027" i="1" s="1"/>
  <c r="L1024" i="1" a="1"/>
  <c r="L1024" i="1" s="1"/>
  <c r="H1027" i="1" a="1"/>
  <c r="H1027" i="1" s="1"/>
  <c r="G1039" i="1" a="1"/>
  <c r="G1039" i="1" s="1"/>
  <c r="L1041" i="1" a="1"/>
  <c r="L1041" i="1" s="1"/>
  <c r="K1039" i="1" a="1"/>
  <c r="K1039" i="1" s="1"/>
  <c r="J1024" i="1" a="1"/>
  <c r="J1024" i="1" s="1"/>
  <c r="F1024" i="1" a="1"/>
  <c r="F1024" i="1" s="1"/>
  <c r="K1041" i="1" a="1"/>
  <c r="K1041" i="1" s="1"/>
  <c r="I1029" i="1" a="1"/>
  <c r="I1029" i="1" s="1"/>
  <c r="L1039" i="1" a="1"/>
  <c r="L1039" i="1" s="1"/>
  <c r="I1039" i="1" a="1"/>
  <c r="I1039" i="1" s="1"/>
  <c r="H1032" i="1" a="1"/>
  <c r="H1032" i="1" s="1"/>
  <c r="G1027" i="1" a="1"/>
  <c r="G1027" i="1" s="1"/>
  <c r="F1027" i="1" a="1"/>
  <c r="F1027" i="1" s="1"/>
  <c r="H1041" i="1" a="1"/>
  <c r="H1041" i="1" s="1"/>
  <c r="I1024" i="1" a="1"/>
  <c r="I1024" i="1" s="1"/>
  <c r="H1029" i="1" a="1"/>
  <c r="H1029" i="1" s="1"/>
  <c r="G1029" i="1" a="1"/>
  <c r="G1029" i="1" s="1"/>
  <c r="F1029" i="1" a="1"/>
  <c r="F1029" i="1" s="1"/>
  <c r="F1039" i="1" a="1"/>
  <c r="F1039" i="1" s="1"/>
  <c r="L1029" i="1" a="1"/>
  <c r="L1029" i="1" s="1"/>
  <c r="G1032" i="1" a="1"/>
  <c r="G1032" i="1" s="1"/>
  <c r="K1032" i="1" a="1"/>
  <c r="K1032" i="1" s="1"/>
  <c r="I1032" i="1" a="1"/>
  <c r="I1032" i="1" s="1"/>
  <c r="H1024" i="1" a="1"/>
  <c r="H1024" i="1" s="1"/>
  <c r="I1041" i="1" a="1"/>
  <c r="I1041" i="1" s="1"/>
  <c r="K1029" i="1" a="1"/>
  <c r="K1029" i="1" s="1"/>
  <c r="G1041" i="1" a="1"/>
  <c r="G1041" i="1" s="1"/>
  <c r="H1039" i="1" a="1"/>
  <c r="H1039" i="1" s="1"/>
  <c r="G1024" i="1" a="1"/>
  <c r="G1024" i="1" s="1"/>
  <c r="J1039" i="1" a="1"/>
  <c r="J1039" i="1" s="1"/>
  <c r="L1032" i="1" a="1"/>
  <c r="L1032" i="1" s="1"/>
  <c r="L1027" i="1" a="1"/>
  <c r="L1027" i="1" s="1"/>
  <c r="K1027" i="1" a="1"/>
  <c r="K1027" i="1" s="1"/>
  <c r="J1027" i="1" a="1"/>
  <c r="J1027" i="1" s="1"/>
  <c r="J1029" i="1" a="1"/>
  <c r="J1029" i="1" s="1"/>
  <c r="K1024" i="1" a="1"/>
  <c r="K1024" i="1" s="1"/>
  <c r="F1032" i="1" a="1"/>
  <c r="F1032" i="1" s="1"/>
  <c r="F1041" i="1" a="1"/>
  <c r="F1041" i="1" s="1"/>
  <c r="J1041" i="1" a="1"/>
  <c r="J1041" i="1" s="1"/>
  <c r="K999" i="1" a="1"/>
  <c r="K999" i="1" s="1"/>
  <c r="K1051" i="1" s="1" a="1"/>
  <c r="K1051" i="1" s="1"/>
  <c r="L999" i="1" a="1"/>
  <c r="L999" i="1" s="1"/>
  <c r="L1051" i="1" s="1" a="1"/>
  <c r="L1051" i="1" s="1"/>
  <c r="J1008" i="1" a="1"/>
  <c r="J1008" i="1" s="1"/>
  <c r="J1054" i="1" s="1" a="1"/>
  <c r="J1054" i="1" s="1"/>
  <c r="F1008" i="1" a="1"/>
  <c r="F1008" i="1" s="1"/>
  <c r="F1054" i="1" s="1" a="1"/>
  <c r="F1054" i="1" s="1"/>
  <c r="I998" i="1" a="1"/>
  <c r="I998" i="1" s="1"/>
  <c r="K998" i="1" a="1"/>
  <c r="K998" i="1" s="1"/>
  <c r="F999" i="1" a="1"/>
  <c r="F999" i="1" s="1"/>
  <c r="F1051" i="1" s="1" a="1"/>
  <c r="F1051" i="1" s="1"/>
  <c r="K1008" i="1" a="1"/>
  <c r="K1008" i="1" s="1"/>
  <c r="K1054" i="1" s="1" a="1"/>
  <c r="K1054" i="1" s="1"/>
  <c r="J998" i="1" a="1"/>
  <c r="J998" i="1" s="1"/>
  <c r="G998" i="1" a="1"/>
  <c r="G998" i="1" s="1"/>
  <c r="I999" i="1" a="1"/>
  <c r="I999" i="1" s="1"/>
  <c r="I1051" i="1" s="1" a="1"/>
  <c r="I1051" i="1" s="1"/>
  <c r="I1008" i="1" a="1"/>
  <c r="I1008" i="1" s="1"/>
  <c r="I1054" i="1" s="1" a="1"/>
  <c r="I1054" i="1" s="1"/>
  <c r="F998" i="1" a="1"/>
  <c r="F998" i="1" s="1"/>
  <c r="L998" i="1" a="1"/>
  <c r="L998" i="1" s="1"/>
  <c r="G999" i="1" a="1"/>
  <c r="G999" i="1" s="1"/>
  <c r="G1051" i="1" s="1" a="1"/>
  <c r="G1051" i="1" s="1"/>
  <c r="H999" i="1" a="1"/>
  <c r="H999" i="1" s="1"/>
  <c r="H1051" i="1" s="1" a="1"/>
  <c r="H1051" i="1" s="1"/>
  <c r="H998" i="1" a="1"/>
  <c r="H998" i="1" s="1"/>
  <c r="J999" i="1" a="1"/>
  <c r="J999" i="1" s="1"/>
  <c r="J1051" i="1" s="1" a="1"/>
  <c r="J1051" i="1" s="1"/>
  <c r="L1008" i="1" a="1"/>
  <c r="L1008" i="1" s="1"/>
  <c r="L1054" i="1" s="1" a="1"/>
  <c r="L1054" i="1" s="1"/>
  <c r="H1008" i="1" a="1"/>
  <c r="H1008" i="1" s="1"/>
  <c r="H1054" i="1" s="1" a="1"/>
  <c r="H1054" i="1" s="1"/>
  <c r="G1008" i="1" a="1"/>
  <c r="G1008" i="1" s="1"/>
  <c r="G1054" i="1" s="1" a="1"/>
  <c r="G1054" i="1" s="1"/>
  <c r="K975" i="1" a="1"/>
  <c r="K975" i="1" s="1"/>
  <c r="G985" i="1" a="1"/>
  <c r="G985" i="1" s="1"/>
  <c r="I976" i="1" a="1"/>
  <c r="I976" i="1" s="1"/>
  <c r="F975" i="1" a="1"/>
  <c r="F975" i="1" s="1"/>
  <c r="L991" i="1" a="1"/>
  <c r="L991" i="1" s="1"/>
  <c r="F978" i="1" a="1"/>
  <c r="F978" i="1" s="1"/>
  <c r="H976" i="1" a="1"/>
  <c r="H976" i="1" s="1"/>
  <c r="L975" i="1" a="1"/>
  <c r="L975" i="1" s="1"/>
  <c r="J991" i="1" a="1"/>
  <c r="J991" i="1" s="1"/>
  <c r="G991" i="1" a="1"/>
  <c r="G991" i="1" s="1"/>
  <c r="F991" i="1" a="1"/>
  <c r="F991" i="1" s="1"/>
  <c r="J976" i="1" a="1"/>
  <c r="J976" i="1" s="1"/>
  <c r="J979" i="1" a="1"/>
  <c r="J979" i="1" s="1"/>
  <c r="J1053" i="1" s="1" a="1"/>
  <c r="J1053" i="1" s="1"/>
  <c r="H979" i="1" a="1"/>
  <c r="H979" i="1" s="1"/>
  <c r="H1053" i="1" s="1" a="1"/>
  <c r="H1053" i="1" s="1"/>
  <c r="H975" i="1" a="1"/>
  <c r="H975" i="1" s="1"/>
  <c r="J985" i="1" a="1"/>
  <c r="J985" i="1" s="1"/>
  <c r="I985" i="1" a="1"/>
  <c r="I985" i="1" s="1"/>
  <c r="I979" i="1" a="1"/>
  <c r="I979" i="1" s="1"/>
  <c r="I1053" i="1" s="1" a="1"/>
  <c r="I1053" i="1" s="1"/>
  <c r="G979" i="1" a="1"/>
  <c r="G979" i="1" s="1"/>
  <c r="G1053" i="1" s="1" a="1"/>
  <c r="G1053" i="1" s="1"/>
  <c r="L978" i="1" a="1"/>
  <c r="L978" i="1" s="1"/>
  <c r="I975" i="1" a="1"/>
  <c r="I975" i="1" s="1"/>
  <c r="K976" i="1" a="1"/>
  <c r="K976" i="1" s="1"/>
  <c r="J975" i="1" a="1"/>
  <c r="J975" i="1" s="1"/>
  <c r="K979" i="1" a="1"/>
  <c r="K979" i="1" s="1"/>
  <c r="K1053" i="1" s="1" a="1"/>
  <c r="K1053" i="1" s="1"/>
  <c r="K991" i="1" a="1"/>
  <c r="K991" i="1" s="1"/>
  <c r="L985" i="1" a="1"/>
  <c r="L985" i="1" s="1"/>
  <c r="L979" i="1" a="1"/>
  <c r="L979" i="1" s="1"/>
  <c r="L1053" i="1" s="1" a="1"/>
  <c r="L1053" i="1" s="1"/>
  <c r="I978" i="1" a="1"/>
  <c r="I978" i="1" s="1"/>
  <c r="G976" i="1" a="1"/>
  <c r="G976" i="1" s="1"/>
  <c r="F979" i="1" a="1"/>
  <c r="F979" i="1" s="1"/>
  <c r="F1053" i="1" s="1" a="1"/>
  <c r="F1053" i="1" s="1"/>
  <c r="H991" i="1" a="1"/>
  <c r="H991" i="1" s="1"/>
  <c r="K978" i="1" a="1"/>
  <c r="K978" i="1" s="1"/>
  <c r="F985" i="1" a="1"/>
  <c r="F985" i="1" s="1"/>
  <c r="H978" i="1" a="1"/>
  <c r="H978" i="1" s="1"/>
  <c r="G975" i="1" a="1"/>
  <c r="G975" i="1" s="1"/>
  <c r="I991" i="1" a="1"/>
  <c r="I991" i="1" s="1"/>
  <c r="K985" i="1" a="1"/>
  <c r="K985" i="1" s="1"/>
  <c r="H985" i="1" a="1"/>
  <c r="H985" i="1" s="1"/>
  <c r="L976" i="1" a="1"/>
  <c r="L976" i="1" s="1"/>
  <c r="J978" i="1" a="1"/>
  <c r="J978" i="1" s="1"/>
  <c r="G978" i="1" a="1"/>
  <c r="G978" i="1" s="1"/>
  <c r="F976" i="1" a="1"/>
  <c r="F976" i="1" s="1"/>
  <c r="K928" i="1" a="1"/>
  <c r="K928" i="1" s="1"/>
  <c r="G928" i="1" a="1"/>
  <c r="G928" i="1" s="1"/>
  <c r="J928" i="1" a="1"/>
  <c r="J928" i="1" s="1"/>
  <c r="H928" i="1" a="1"/>
  <c r="H928" i="1"/>
  <c r="I928" i="1" a="1"/>
  <c r="I928" i="1" s="1"/>
  <c r="F928" i="1" a="1"/>
  <c r="F928" i="1" s="1"/>
  <c r="L928" i="1" a="1"/>
  <c r="L928" i="1" s="1"/>
  <c r="H914" i="1" a="1"/>
  <c r="H914" i="1" s="1"/>
  <c r="F896" i="1" a="1"/>
  <c r="F896" i="1" s="1"/>
  <c r="L885" i="1" a="1"/>
  <c r="L885" i="1" s="1"/>
  <c r="H896" i="1" a="1"/>
  <c r="H896" i="1" s="1"/>
  <c r="I885" i="1" a="1"/>
  <c r="I885" i="1" s="1"/>
  <c r="G914" i="1" a="1"/>
  <c r="G914" i="1" s="1"/>
  <c r="F914" i="1" a="1"/>
  <c r="F914" i="1" s="1"/>
  <c r="F885" i="1" a="1"/>
  <c r="F885" i="1" s="1"/>
  <c r="J885" i="1" a="1"/>
  <c r="J885" i="1" s="1"/>
  <c r="H885" i="1" a="1"/>
  <c r="H885" i="1" s="1"/>
  <c r="G885" i="1" a="1"/>
  <c r="G885" i="1" s="1"/>
  <c r="K916" i="1" a="1"/>
  <c r="K916" i="1" s="1"/>
  <c r="L916" i="1" a="1"/>
  <c r="L916" i="1" s="1"/>
  <c r="J916" i="1" a="1"/>
  <c r="J916" i="1" s="1"/>
  <c r="I916" i="1" a="1"/>
  <c r="I916" i="1" s="1"/>
  <c r="K914" i="1" a="1"/>
  <c r="K914" i="1" s="1"/>
  <c r="G896" i="1" a="1"/>
  <c r="G896" i="1" s="1"/>
  <c r="J896" i="1" a="1"/>
  <c r="J896" i="1" s="1"/>
  <c r="K885" i="1" a="1"/>
  <c r="K885" i="1" s="1"/>
  <c r="L914" i="1" a="1"/>
  <c r="L914" i="1" s="1"/>
  <c r="H916" i="1" a="1"/>
  <c r="H916" i="1" s="1"/>
  <c r="G916" i="1" a="1"/>
  <c r="G916" i="1" s="1"/>
  <c r="F916" i="1" a="1"/>
  <c r="F916" i="1" s="1"/>
  <c r="K896" i="1" a="1"/>
  <c r="K896" i="1" s="1"/>
  <c r="L896" i="1" a="1"/>
  <c r="L896" i="1" s="1"/>
  <c r="I896" i="1" a="1"/>
  <c r="I896" i="1" s="1"/>
  <c r="J914" i="1" a="1"/>
  <c r="J914" i="1" s="1"/>
  <c r="I914" i="1" a="1"/>
  <c r="I914" i="1" s="1"/>
  <c r="F884" i="1" a="1"/>
  <c r="F884" i="1" s="1"/>
  <c r="G884" i="1" a="1"/>
  <c r="G884" i="1" s="1"/>
  <c r="L884" i="1" a="1"/>
  <c r="L884" i="1" s="1"/>
  <c r="K884" i="1" a="1"/>
  <c r="K884" i="1" s="1"/>
  <c r="H884" i="1" a="1"/>
  <c r="H884" i="1" s="1"/>
  <c r="J884" i="1" a="1"/>
  <c r="J884" i="1" s="1"/>
  <c r="I884" i="1" a="1"/>
  <c r="I884" i="1" s="1"/>
  <c r="L802" i="1" a="1"/>
  <c r="L802" i="1" s="1"/>
  <c r="K802" i="1" a="1"/>
  <c r="K802" i="1" s="1"/>
  <c r="H806" i="1" a="1"/>
  <c r="H806" i="1" s="1"/>
  <c r="I804" i="1" a="1"/>
  <c r="I804" i="1" s="1"/>
  <c r="F806" i="1" a="1"/>
  <c r="F806" i="1" s="1"/>
  <c r="K804" i="1" a="1"/>
  <c r="K804" i="1" s="1"/>
  <c r="H804" i="1" a="1"/>
  <c r="H804" i="1" s="1"/>
  <c r="I806" i="1" a="1"/>
  <c r="I806" i="1" s="1"/>
  <c r="H802" i="1" a="1"/>
  <c r="H802" i="1" s="1"/>
  <c r="L806" i="1" a="1"/>
  <c r="L806" i="1" s="1"/>
  <c r="K806" i="1" a="1"/>
  <c r="K806" i="1" s="1"/>
  <c r="J804" i="1" a="1"/>
  <c r="J804" i="1" s="1"/>
  <c r="J802" i="1" a="1"/>
  <c r="J802" i="1" s="1"/>
  <c r="J806" i="1" a="1"/>
  <c r="J806" i="1" s="1"/>
  <c r="G802" i="1" a="1"/>
  <c r="G802" i="1" s="1"/>
  <c r="I802" i="1" a="1"/>
  <c r="I802" i="1" s="1"/>
  <c r="L804" i="1" a="1"/>
  <c r="L804" i="1" s="1"/>
  <c r="G806" i="1" a="1"/>
  <c r="G806" i="1" s="1"/>
  <c r="G804" i="1" a="1"/>
  <c r="G804" i="1" s="1"/>
  <c r="F804" i="1" a="1"/>
  <c r="F804" i="1" s="1"/>
  <c r="I780" i="1" a="1"/>
  <c r="I780" i="1" s="1"/>
  <c r="L780" i="1" a="1"/>
  <c r="L780" i="1" s="1"/>
  <c r="L779" i="1" s="1"/>
  <c r="K780" i="1" a="1"/>
  <c r="K780" i="1" s="1"/>
  <c r="K779" i="1" s="1"/>
  <c r="K783" i="1" s="1"/>
  <c r="F780" i="1" a="1"/>
  <c r="F780" i="1" s="1"/>
  <c r="F779" i="1" s="1"/>
  <c r="F786" i="1" s="1"/>
  <c r="F787" i="1" s="1"/>
  <c r="J780" i="1" a="1"/>
  <c r="J780" i="1" s="1"/>
  <c r="J779" i="1" s="1"/>
  <c r="H780" i="1" a="1"/>
  <c r="H780" i="1" s="1"/>
  <c r="H779" i="1" s="1"/>
  <c r="H786" i="1" s="1"/>
  <c r="H787" i="1" s="1"/>
  <c r="G780" i="1" a="1"/>
  <c r="G780" i="1" s="1"/>
  <c r="G779" i="1" s="1"/>
  <c r="F802" i="1" a="1"/>
  <c r="F802" i="1" s="1"/>
  <c r="L766" i="1" a="1"/>
  <c r="L766" i="1" s="1"/>
  <c r="L816" i="1" s="1" a="1"/>
  <c r="L816" i="1" s="1"/>
  <c r="K766" i="1" a="1"/>
  <c r="K766" i="1" s="1"/>
  <c r="K816" i="1" s="1" a="1"/>
  <c r="K816" i="1" s="1"/>
  <c r="J766" i="1" a="1"/>
  <c r="J766" i="1" s="1"/>
  <c r="J816" i="1" s="1" a="1"/>
  <c r="J816" i="1" s="1"/>
  <c r="I766" i="1" a="1"/>
  <c r="I766" i="1" s="1"/>
  <c r="I816" i="1" s="1" a="1"/>
  <c r="I816" i="1" s="1"/>
  <c r="F766" i="1" a="1"/>
  <c r="F766" i="1" s="1"/>
  <c r="F816" i="1" s="1" a="1"/>
  <c r="F816" i="1" s="1"/>
  <c r="H766" i="1" a="1"/>
  <c r="H766" i="1" s="1"/>
  <c r="H816" i="1" s="1" a="1"/>
  <c r="H816" i="1" s="1"/>
  <c r="G766" i="1" a="1"/>
  <c r="G766" i="1" s="1"/>
  <c r="G816" i="1" s="1" a="1"/>
  <c r="G816" i="1" s="1"/>
  <c r="G1826" i="1" a="1"/>
  <c r="G1826" i="1" s="1"/>
  <c r="H1826" i="1" a="1"/>
  <c r="H1826" i="1" s="1"/>
  <c r="F1827" i="1" a="1"/>
  <c r="F1827" i="1" s="1"/>
  <c r="G1827" i="1" a="1"/>
  <c r="G1827" i="1" s="1"/>
  <c r="J1826" i="1" a="1"/>
  <c r="J1826" i="1" s="1"/>
  <c r="L1826" i="1" a="1"/>
  <c r="L1826" i="1" s="1"/>
  <c r="K1826" i="1" a="1"/>
  <c r="K1826" i="1" s="1"/>
  <c r="I1826" i="1" a="1"/>
  <c r="I1826" i="1" s="1"/>
  <c r="J1829" i="1" a="1"/>
  <c r="J1829" i="1" s="1"/>
  <c r="L1829" i="1" a="1"/>
  <c r="L1829" i="1" s="1"/>
  <c r="K1829" i="1" a="1"/>
  <c r="K1829" i="1" s="1"/>
  <c r="F1832" i="1" a="1"/>
  <c r="F1832" i="1" s="1"/>
  <c r="H1827" i="1" a="1"/>
  <c r="H1827" i="1" s="1"/>
  <c r="L1827" i="1" a="1"/>
  <c r="L1827" i="1" s="1"/>
  <c r="K1827" i="1" a="1"/>
  <c r="K1827" i="1" s="1"/>
  <c r="J1827" i="1" a="1"/>
  <c r="J1827" i="1" s="1"/>
  <c r="I1827" i="1" a="1"/>
  <c r="I1827" i="1" s="1"/>
  <c r="F1826" i="1" a="1"/>
  <c r="F1826" i="1" s="1"/>
  <c r="I1829" i="1" a="1"/>
  <c r="I1829" i="1" s="1"/>
  <c r="H1829" i="1" a="1"/>
  <c r="H1829" i="1" s="1"/>
  <c r="G1829" i="1" a="1"/>
  <c r="G1829" i="1" s="1"/>
  <c r="F1829" i="1" a="1"/>
  <c r="F1829" i="1" s="1"/>
  <c r="G1832" i="1" a="1"/>
  <c r="G1832" i="1" s="1"/>
  <c r="G1831" i="1" a="1"/>
  <c r="G1831" i="1" s="1"/>
  <c r="H1831" i="1" a="1"/>
  <c r="H1831" i="1" s="1"/>
  <c r="I1831" i="1" a="1"/>
  <c r="I1831" i="1" s="1"/>
  <c r="F1831" i="1" a="1"/>
  <c r="F1831" i="1" s="1"/>
  <c r="J1831" i="1" a="1"/>
  <c r="J1831" i="1" s="1"/>
  <c r="L1831" i="1" a="1"/>
  <c r="L1831" i="1" s="1"/>
  <c r="K1831" i="1" a="1"/>
  <c r="K1831" i="1" s="1"/>
  <c r="L856" i="1"/>
  <c r="L855" i="1" s="1"/>
  <c r="K856" i="1"/>
  <c r="K855" i="1" s="1"/>
  <c r="J856" i="1"/>
  <c r="J855" i="1" s="1"/>
  <c r="I856" i="1"/>
  <c r="I855" i="1" s="1"/>
  <c r="H856" i="1"/>
  <c r="H855" i="1" s="1"/>
  <c r="G856" i="1"/>
  <c r="G855" i="1" s="1"/>
  <c r="F856" i="1"/>
  <c r="F855" i="1" s="1"/>
  <c r="L853" i="1"/>
  <c r="K853" i="1"/>
  <c r="J853" i="1"/>
  <c r="I853" i="1"/>
  <c r="H853" i="1"/>
  <c r="G853" i="1"/>
  <c r="F853" i="1"/>
  <c r="L851" i="1"/>
  <c r="K851" i="1"/>
  <c r="J851" i="1"/>
  <c r="I851" i="1"/>
  <c r="H851" i="1"/>
  <c r="G851" i="1"/>
  <c r="F851" i="1"/>
  <c r="L849" i="1"/>
  <c r="K849" i="1"/>
  <c r="J849" i="1"/>
  <c r="I849" i="1"/>
  <c r="H849" i="1"/>
  <c r="G849" i="1"/>
  <c r="F849" i="1"/>
  <c r="L847" i="1"/>
  <c r="K847" i="1"/>
  <c r="J847" i="1"/>
  <c r="I847" i="1"/>
  <c r="H847" i="1"/>
  <c r="G847" i="1"/>
  <c r="F847" i="1"/>
  <c r="L845" i="1"/>
  <c r="K845" i="1"/>
  <c r="J845" i="1"/>
  <c r="I845" i="1"/>
  <c r="H845" i="1"/>
  <c r="G845" i="1"/>
  <c r="F845" i="1"/>
  <c r="L843" i="1"/>
  <c r="K843" i="1"/>
  <c r="J843" i="1"/>
  <c r="I843" i="1"/>
  <c r="H843" i="1"/>
  <c r="G843" i="1"/>
  <c r="F843" i="1"/>
  <c r="L833" i="1"/>
  <c r="K833" i="1"/>
  <c r="J833" i="1"/>
  <c r="I833" i="1"/>
  <c r="H833" i="1"/>
  <c r="G833" i="1"/>
  <c r="F833" i="1"/>
  <c r="L831" i="1"/>
  <c r="K831" i="1"/>
  <c r="J831" i="1"/>
  <c r="I831" i="1"/>
  <c r="H831" i="1"/>
  <c r="G831" i="1"/>
  <c r="F831" i="1"/>
  <c r="L829" i="1"/>
  <c r="K829" i="1"/>
  <c r="J829" i="1"/>
  <c r="I829" i="1"/>
  <c r="H829" i="1"/>
  <c r="G829" i="1"/>
  <c r="F829" i="1"/>
  <c r="L828" i="1"/>
  <c r="K828" i="1"/>
  <c r="J828" i="1"/>
  <c r="I828" i="1"/>
  <c r="H828" i="1"/>
  <c r="G828" i="1"/>
  <c r="F828" i="1"/>
  <c r="L827" i="1"/>
  <c r="K827" i="1"/>
  <c r="J827" i="1"/>
  <c r="I827" i="1"/>
  <c r="H827" i="1"/>
  <c r="G827" i="1"/>
  <c r="F827" i="1"/>
  <c r="L825" i="1"/>
  <c r="K825" i="1"/>
  <c r="J825" i="1"/>
  <c r="I825" i="1"/>
  <c r="H825" i="1"/>
  <c r="G825" i="1"/>
  <c r="F825" i="1"/>
  <c r="L824" i="1"/>
  <c r="K824" i="1"/>
  <c r="J824" i="1"/>
  <c r="I824" i="1"/>
  <c r="H824" i="1"/>
  <c r="G824" i="1"/>
  <c r="F824" i="1"/>
  <c r="L822" i="1"/>
  <c r="K822" i="1"/>
  <c r="J822" i="1"/>
  <c r="I822" i="1"/>
  <c r="H822" i="1"/>
  <c r="G822" i="1"/>
  <c r="F822" i="1"/>
  <c r="L821" i="1"/>
  <c r="K821" i="1"/>
  <c r="J821" i="1"/>
  <c r="I821" i="1"/>
  <c r="H821" i="1"/>
  <c r="G821" i="1"/>
  <c r="F821" i="1"/>
  <c r="L820" i="1"/>
  <c r="K820" i="1"/>
  <c r="J820" i="1"/>
  <c r="I820" i="1"/>
  <c r="H820" i="1"/>
  <c r="G820" i="1"/>
  <c r="F820" i="1"/>
  <c r="L818" i="1"/>
  <c r="K818" i="1"/>
  <c r="J818" i="1"/>
  <c r="I818" i="1"/>
  <c r="H818" i="1"/>
  <c r="G818" i="1"/>
  <c r="F818" i="1"/>
  <c r="L815" i="1"/>
  <c r="K815" i="1"/>
  <c r="J815" i="1"/>
  <c r="I815" i="1"/>
  <c r="H815" i="1"/>
  <c r="G815" i="1"/>
  <c r="F815" i="1"/>
  <c r="L813" i="1"/>
  <c r="K813" i="1"/>
  <c r="J813" i="1"/>
  <c r="I813" i="1"/>
  <c r="H813" i="1"/>
  <c r="G813" i="1"/>
  <c r="F813" i="1"/>
  <c r="L811" i="1"/>
  <c r="K811" i="1"/>
  <c r="J811" i="1"/>
  <c r="I811" i="1"/>
  <c r="H811" i="1"/>
  <c r="G811" i="1"/>
  <c r="F811" i="1"/>
  <c r="L807" i="1"/>
  <c r="K807" i="1"/>
  <c r="J807" i="1"/>
  <c r="I807" i="1"/>
  <c r="H807" i="1"/>
  <c r="G807" i="1"/>
  <c r="F807" i="1"/>
  <c r="L791" i="1"/>
  <c r="K791" i="1"/>
  <c r="J791" i="1"/>
  <c r="I791" i="1"/>
  <c r="H791" i="1"/>
  <c r="G791" i="1"/>
  <c r="F791" i="1"/>
  <c r="L789" i="1"/>
  <c r="K789" i="1"/>
  <c r="J789" i="1"/>
  <c r="I789" i="1"/>
  <c r="H789" i="1"/>
  <c r="G789" i="1"/>
  <c r="F789" i="1"/>
  <c r="L788" i="1"/>
  <c r="K788" i="1"/>
  <c r="J788" i="1"/>
  <c r="I788" i="1"/>
  <c r="H788" i="1"/>
  <c r="G788" i="1"/>
  <c r="F788" i="1"/>
  <c r="L782" i="1"/>
  <c r="K782" i="1"/>
  <c r="J782" i="1"/>
  <c r="I782" i="1"/>
  <c r="H782" i="1"/>
  <c r="G782" i="1"/>
  <c r="F782" i="1"/>
  <c r="I779" i="1"/>
  <c r="I783" i="1" s="1"/>
  <c r="L778" i="1"/>
  <c r="K778" i="1"/>
  <c r="J778" i="1"/>
  <c r="I778" i="1"/>
  <c r="H778" i="1"/>
  <c r="G778" i="1"/>
  <c r="F778" i="1"/>
  <c r="L776" i="1"/>
  <c r="K776" i="1"/>
  <c r="J776" i="1"/>
  <c r="I776" i="1"/>
  <c r="H776" i="1"/>
  <c r="G776" i="1"/>
  <c r="F776" i="1"/>
  <c r="L774" i="1"/>
  <c r="K774" i="1"/>
  <c r="J774" i="1"/>
  <c r="I774" i="1"/>
  <c r="H774" i="1"/>
  <c r="G774" i="1"/>
  <c r="F774" i="1"/>
  <c r="L772" i="1"/>
  <c r="K772" i="1"/>
  <c r="J772" i="1"/>
  <c r="I772" i="1"/>
  <c r="H772" i="1"/>
  <c r="G772" i="1"/>
  <c r="F772" i="1"/>
  <c r="L767" i="1"/>
  <c r="K767" i="1"/>
  <c r="J767" i="1"/>
  <c r="I767" i="1"/>
  <c r="H767" i="1"/>
  <c r="G767" i="1"/>
  <c r="F767" i="1"/>
  <c r="L764" i="1"/>
  <c r="K764" i="1"/>
  <c r="J764" i="1"/>
  <c r="I764" i="1"/>
  <c r="H764" i="1"/>
  <c r="G764" i="1"/>
  <c r="F764" i="1"/>
  <c r="L707" i="1"/>
  <c r="K707" i="1"/>
  <c r="J707" i="1"/>
  <c r="I707" i="1"/>
  <c r="H707" i="1"/>
  <c r="G707" i="1"/>
  <c r="F707" i="1"/>
  <c r="L706" i="1"/>
  <c r="K706" i="1"/>
  <c r="J706" i="1"/>
  <c r="I706" i="1"/>
  <c r="H706" i="1"/>
  <c r="G706" i="1"/>
  <c r="F706" i="1"/>
  <c r="L678" i="1"/>
  <c r="K678" i="1"/>
  <c r="J678" i="1"/>
  <c r="I678" i="1"/>
  <c r="H678" i="1"/>
  <c r="G678" i="1"/>
  <c r="F678" i="1"/>
  <c r="L677" i="1"/>
  <c r="K677" i="1"/>
  <c r="J677" i="1"/>
  <c r="I677" i="1"/>
  <c r="H677" i="1"/>
  <c r="G677" i="1"/>
  <c r="F677" i="1"/>
  <c r="L669" i="1"/>
  <c r="L675" i="1" s="1"/>
  <c r="K669" i="1"/>
  <c r="K675" i="1" s="1"/>
  <c r="J669" i="1"/>
  <c r="J675" i="1" s="1"/>
  <c r="I669" i="1"/>
  <c r="I675" i="1" s="1"/>
  <c r="H669" i="1"/>
  <c r="H675" i="1" s="1"/>
  <c r="G669" i="1"/>
  <c r="G675" i="1" s="1"/>
  <c r="F669" i="1"/>
  <c r="F675" i="1" s="1"/>
  <c r="L668" i="1"/>
  <c r="L674" i="1" s="1"/>
  <c r="K668" i="1"/>
  <c r="K674" i="1" s="1"/>
  <c r="J668" i="1"/>
  <c r="J674" i="1" s="1"/>
  <c r="I668" i="1"/>
  <c r="I674" i="1" s="1"/>
  <c r="H668" i="1"/>
  <c r="H674" i="1" s="1"/>
  <c r="G668" i="1"/>
  <c r="G674" i="1" s="1"/>
  <c r="F668" i="1"/>
  <c r="F674" i="1" s="1"/>
  <c r="L667" i="1"/>
  <c r="K667" i="1"/>
  <c r="J667" i="1"/>
  <c r="I667" i="1"/>
  <c r="H667" i="1"/>
  <c r="G667" i="1"/>
  <c r="F667" i="1"/>
  <c r="L663" i="1"/>
  <c r="K663" i="1"/>
  <c r="J663" i="1"/>
  <c r="I663" i="1"/>
  <c r="H663" i="1"/>
  <c r="G663" i="1"/>
  <c r="F663" i="1"/>
  <c r="L621" i="1"/>
  <c r="K621" i="1"/>
  <c r="J621" i="1"/>
  <c r="I621" i="1"/>
  <c r="H621" i="1"/>
  <c r="G621" i="1"/>
  <c r="F621" i="1"/>
  <c r="L616" i="1"/>
  <c r="K616" i="1"/>
  <c r="J616" i="1"/>
  <c r="I616" i="1"/>
  <c r="H616" i="1"/>
  <c r="G616" i="1"/>
  <c r="F616" i="1"/>
  <c r="L615" i="1"/>
  <c r="K615" i="1"/>
  <c r="J615" i="1"/>
  <c r="I615" i="1"/>
  <c r="H615" i="1"/>
  <c r="G615" i="1"/>
  <c r="F615" i="1"/>
  <c r="L600" i="1"/>
  <c r="K600" i="1"/>
  <c r="J600" i="1"/>
  <c r="I600" i="1"/>
  <c r="H600" i="1"/>
  <c r="G600" i="1"/>
  <c r="F600" i="1"/>
  <c r="L582" i="1"/>
  <c r="K582" i="1"/>
  <c r="J582" i="1"/>
  <c r="I582" i="1"/>
  <c r="H582" i="1"/>
  <c r="G582" i="1"/>
  <c r="F582" i="1"/>
  <c r="L505" i="1"/>
  <c r="K505" i="1"/>
  <c r="J505" i="1"/>
  <c r="I505" i="1"/>
  <c r="H505" i="1"/>
  <c r="G505" i="1"/>
  <c r="F505" i="1"/>
  <c r="L462" i="1"/>
  <c r="K462" i="1"/>
  <c r="J462" i="1"/>
  <c r="I462" i="1"/>
  <c r="H462" i="1"/>
  <c r="G462" i="1"/>
  <c r="F462" i="1"/>
  <c r="L460" i="1"/>
  <c r="K460" i="1"/>
  <c r="J460" i="1"/>
  <c r="I460" i="1"/>
  <c r="H460" i="1"/>
  <c r="G460" i="1"/>
  <c r="F460" i="1"/>
  <c r="L458" i="1"/>
  <c r="K458" i="1"/>
  <c r="J458" i="1"/>
  <c r="I458" i="1"/>
  <c r="H458" i="1"/>
  <c r="G458" i="1"/>
  <c r="F458" i="1"/>
  <c r="L456" i="1"/>
  <c r="K456" i="1"/>
  <c r="J456" i="1"/>
  <c r="I456" i="1"/>
  <c r="H456" i="1"/>
  <c r="G456" i="1"/>
  <c r="F456" i="1"/>
  <c r="L450" i="1"/>
  <c r="K450" i="1"/>
  <c r="J450" i="1"/>
  <c r="I450" i="1"/>
  <c r="H450" i="1"/>
  <c r="G450" i="1"/>
  <c r="F450" i="1"/>
  <c r="L448" i="1"/>
  <c r="K448" i="1"/>
  <c r="J448" i="1"/>
  <c r="I448" i="1"/>
  <c r="H448" i="1"/>
  <c r="G448" i="1"/>
  <c r="F448" i="1"/>
  <c r="L446" i="1"/>
  <c r="K446" i="1"/>
  <c r="J446" i="1"/>
  <c r="I446" i="1"/>
  <c r="H446" i="1"/>
  <c r="G446" i="1"/>
  <c r="F446" i="1"/>
  <c r="L444" i="1"/>
  <c r="K444" i="1"/>
  <c r="J444" i="1"/>
  <c r="I444" i="1"/>
  <c r="H444" i="1"/>
  <c r="G444" i="1"/>
  <c r="F444" i="1"/>
  <c r="L408" i="1"/>
  <c r="K408" i="1"/>
  <c r="J408" i="1"/>
  <c r="I408" i="1"/>
  <c r="H408" i="1"/>
  <c r="G408" i="1"/>
  <c r="F408" i="1"/>
  <c r="L407" i="1"/>
  <c r="K407" i="1"/>
  <c r="J407" i="1"/>
  <c r="I407" i="1"/>
  <c r="H407" i="1"/>
  <c r="G407" i="1"/>
  <c r="F407" i="1"/>
  <c r="L406" i="1"/>
  <c r="K406" i="1"/>
  <c r="J406" i="1"/>
  <c r="I406" i="1"/>
  <c r="H406" i="1"/>
  <c r="G406" i="1"/>
  <c r="F406" i="1"/>
  <c r="L405" i="1"/>
  <c r="K405" i="1"/>
  <c r="J405" i="1"/>
  <c r="I405" i="1"/>
  <c r="H405" i="1"/>
  <c r="G405" i="1"/>
  <c r="F405" i="1"/>
  <c r="L404" i="1"/>
  <c r="K404" i="1"/>
  <c r="J404" i="1"/>
  <c r="I404" i="1"/>
  <c r="H404" i="1"/>
  <c r="G404" i="1"/>
  <c r="F404" i="1"/>
  <c r="L403" i="1"/>
  <c r="K403" i="1"/>
  <c r="J403" i="1"/>
  <c r="I403" i="1"/>
  <c r="H403" i="1"/>
  <c r="G403" i="1"/>
  <c r="F403" i="1"/>
  <c r="L402" i="1"/>
  <c r="K402" i="1"/>
  <c r="J402" i="1"/>
  <c r="I402" i="1"/>
  <c r="H402" i="1"/>
  <c r="G402" i="1"/>
  <c r="F402" i="1"/>
  <c r="L396" i="1"/>
  <c r="K396" i="1"/>
  <c r="J396" i="1"/>
  <c r="I396" i="1"/>
  <c r="H396" i="1"/>
  <c r="G396" i="1"/>
  <c r="F396" i="1"/>
  <c r="L394" i="1"/>
  <c r="K394" i="1"/>
  <c r="J394" i="1"/>
  <c r="I394" i="1"/>
  <c r="H394" i="1"/>
  <c r="G394" i="1"/>
  <c r="F394" i="1"/>
  <c r="L393" i="1"/>
  <c r="K393" i="1"/>
  <c r="J393" i="1"/>
  <c r="I393" i="1"/>
  <c r="H393" i="1"/>
  <c r="G393" i="1"/>
  <c r="F393" i="1"/>
  <c r="L392" i="1"/>
  <c r="K392" i="1"/>
  <c r="J392" i="1"/>
  <c r="I392" i="1"/>
  <c r="H392" i="1"/>
  <c r="G392" i="1"/>
  <c r="F392" i="1"/>
  <c r="L391" i="1"/>
  <c r="K391" i="1"/>
  <c r="J391" i="1"/>
  <c r="I391" i="1"/>
  <c r="H391" i="1"/>
  <c r="G391" i="1"/>
  <c r="F391" i="1"/>
  <c r="L390" i="1"/>
  <c r="K390" i="1"/>
  <c r="J390" i="1"/>
  <c r="I390" i="1"/>
  <c r="H390" i="1"/>
  <c r="G390" i="1"/>
  <c r="F390" i="1"/>
  <c r="L388" i="1"/>
  <c r="K388" i="1"/>
  <c r="J388" i="1"/>
  <c r="I388" i="1"/>
  <c r="H388" i="1"/>
  <c r="G388" i="1"/>
  <c r="F388" i="1"/>
  <c r="L381" i="1"/>
  <c r="K381" i="1"/>
  <c r="J381" i="1"/>
  <c r="I381" i="1"/>
  <c r="H381" i="1"/>
  <c r="G381" i="1"/>
  <c r="F381" i="1"/>
  <c r="L360" i="1"/>
  <c r="K360" i="1"/>
  <c r="J360" i="1"/>
  <c r="I360" i="1"/>
  <c r="H360" i="1"/>
  <c r="G360" i="1"/>
  <c r="F360" i="1"/>
  <c r="L359" i="1"/>
  <c r="K359" i="1"/>
  <c r="J359" i="1"/>
  <c r="I359" i="1"/>
  <c r="H359" i="1"/>
  <c r="G359" i="1"/>
  <c r="F359" i="1"/>
  <c r="L313" i="1"/>
  <c r="K313" i="1"/>
  <c r="J313" i="1"/>
  <c r="I313" i="1"/>
  <c r="H313" i="1"/>
  <c r="G313" i="1"/>
  <c r="F313" i="1"/>
  <c r="L312" i="1"/>
  <c r="K312" i="1"/>
  <c r="J312" i="1"/>
  <c r="I312" i="1"/>
  <c r="H312" i="1"/>
  <c r="G312" i="1"/>
  <c r="F312" i="1"/>
  <c r="L311" i="1"/>
  <c r="K311" i="1"/>
  <c r="J311" i="1"/>
  <c r="I311" i="1"/>
  <c r="H311" i="1"/>
  <c r="G311" i="1"/>
  <c r="F311" i="1"/>
  <c r="L299" i="1"/>
  <c r="K299" i="1"/>
  <c r="J299" i="1"/>
  <c r="I299" i="1"/>
  <c r="H299" i="1"/>
  <c r="G299" i="1"/>
  <c r="F299" i="1"/>
  <c r="L297" i="1"/>
  <c r="K297" i="1"/>
  <c r="J297" i="1"/>
  <c r="I297" i="1"/>
  <c r="H297" i="1"/>
  <c r="G297" i="1"/>
  <c r="F297" i="1"/>
  <c r="L296" i="1"/>
  <c r="K296" i="1"/>
  <c r="J296" i="1"/>
  <c r="I296" i="1"/>
  <c r="H296" i="1"/>
  <c r="G296" i="1"/>
  <c r="F296" i="1"/>
  <c r="L295" i="1"/>
  <c r="K295" i="1"/>
  <c r="J295" i="1"/>
  <c r="I295" i="1"/>
  <c r="H295" i="1"/>
  <c r="G295" i="1"/>
  <c r="F295" i="1"/>
  <c r="L293" i="1"/>
  <c r="K293" i="1"/>
  <c r="J293" i="1"/>
  <c r="I293" i="1"/>
  <c r="H293" i="1"/>
  <c r="G293" i="1"/>
  <c r="F293" i="1"/>
  <c r="L395" i="1"/>
  <c r="K395" i="1"/>
  <c r="J395" i="1"/>
  <c r="I395" i="1"/>
  <c r="H395" i="1"/>
  <c r="G395" i="1"/>
  <c r="F395" i="1"/>
  <c r="L290" i="1"/>
  <c r="K290" i="1"/>
  <c r="J290" i="1"/>
  <c r="I290" i="1"/>
  <c r="H290" i="1"/>
  <c r="G290" i="1"/>
  <c r="F290" i="1"/>
  <c r="L289" i="1"/>
  <c r="K289" i="1"/>
  <c r="J289" i="1"/>
  <c r="I289" i="1"/>
  <c r="H289" i="1"/>
  <c r="G289" i="1"/>
  <c r="F289" i="1"/>
  <c r="L287" i="1"/>
  <c r="K287" i="1"/>
  <c r="J287" i="1"/>
  <c r="I287" i="1"/>
  <c r="H287" i="1"/>
  <c r="G287" i="1"/>
  <c r="F287" i="1"/>
  <c r="L286" i="1"/>
  <c r="K286" i="1"/>
  <c r="J286" i="1"/>
  <c r="I286" i="1"/>
  <c r="H286" i="1"/>
  <c r="G286" i="1"/>
  <c r="F286" i="1"/>
  <c r="L285" i="1"/>
  <c r="K285" i="1"/>
  <c r="J285" i="1"/>
  <c r="I285" i="1"/>
  <c r="H285" i="1"/>
  <c r="G285" i="1"/>
  <c r="F285" i="1"/>
  <c r="L250" i="1"/>
  <c r="K250" i="1"/>
  <c r="J250" i="1"/>
  <c r="I250" i="1"/>
  <c r="H250" i="1"/>
  <c r="G250" i="1"/>
  <c r="F250" i="1"/>
  <c r="L249" i="1"/>
  <c r="K249" i="1"/>
  <c r="J249" i="1"/>
  <c r="I249" i="1"/>
  <c r="H249" i="1"/>
  <c r="G249" i="1"/>
  <c r="F249" i="1"/>
  <c r="L248" i="1"/>
  <c r="K248" i="1"/>
  <c r="J248" i="1"/>
  <c r="I248" i="1"/>
  <c r="H248" i="1"/>
  <c r="G248" i="1"/>
  <c r="F248" i="1"/>
  <c r="L247" i="1"/>
  <c r="K247" i="1"/>
  <c r="J247" i="1"/>
  <c r="I247" i="1"/>
  <c r="H247" i="1"/>
  <c r="G247" i="1"/>
  <c r="F247" i="1"/>
  <c r="L246" i="1"/>
  <c r="K246" i="1"/>
  <c r="J246" i="1"/>
  <c r="I246" i="1"/>
  <c r="H246" i="1"/>
  <c r="G246" i="1"/>
  <c r="F246" i="1"/>
  <c r="L245" i="1"/>
  <c r="K245" i="1"/>
  <c r="J245" i="1"/>
  <c r="I245" i="1"/>
  <c r="H245" i="1"/>
  <c r="G245" i="1"/>
  <c r="F245" i="1"/>
  <c r="L244" i="1"/>
  <c r="K244" i="1"/>
  <c r="J244" i="1"/>
  <c r="I244" i="1"/>
  <c r="H244" i="1"/>
  <c r="G244" i="1"/>
  <c r="F244" i="1"/>
  <c r="L243" i="1"/>
  <c r="K243" i="1"/>
  <c r="J243" i="1"/>
  <c r="I243" i="1"/>
  <c r="H243" i="1"/>
  <c r="G243" i="1"/>
  <c r="F243" i="1"/>
  <c r="L235" i="1"/>
  <c r="K235" i="1"/>
  <c r="J235" i="1"/>
  <c r="I235" i="1"/>
  <c r="H235" i="1"/>
  <c r="G235" i="1"/>
  <c r="F235" i="1"/>
  <c r="L232" i="1"/>
  <c r="K232" i="1"/>
  <c r="J232" i="1"/>
  <c r="I232" i="1"/>
  <c r="H232" i="1"/>
  <c r="G232" i="1"/>
  <c r="F232" i="1"/>
  <c r="L230" i="1"/>
  <c r="K230" i="1"/>
  <c r="J230" i="1"/>
  <c r="I230" i="1"/>
  <c r="H230" i="1"/>
  <c r="G230" i="1"/>
  <c r="F230" i="1"/>
  <c r="L228" i="1"/>
  <c r="K228" i="1"/>
  <c r="J228" i="1"/>
  <c r="I228" i="1"/>
  <c r="H228" i="1"/>
  <c r="G228" i="1"/>
  <c r="F228" i="1"/>
  <c r="L226" i="1"/>
  <c r="K226" i="1"/>
  <c r="J226" i="1"/>
  <c r="I226" i="1"/>
  <c r="H226" i="1"/>
  <c r="G226" i="1"/>
  <c r="F226" i="1"/>
  <c r="L220" i="1"/>
  <c r="K220" i="1"/>
  <c r="J220" i="1"/>
  <c r="I220" i="1"/>
  <c r="H220" i="1"/>
  <c r="G220" i="1"/>
  <c r="F220" i="1"/>
  <c r="L218" i="1"/>
  <c r="K218" i="1"/>
  <c r="J218" i="1"/>
  <c r="I218" i="1"/>
  <c r="H218" i="1"/>
  <c r="G218" i="1"/>
  <c r="F218" i="1"/>
  <c r="L216" i="1"/>
  <c r="L212" i="1" s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F212" i="1" s="1"/>
  <c r="L209" i="1"/>
  <c r="K209" i="1"/>
  <c r="J209" i="1"/>
  <c r="I209" i="1"/>
  <c r="H209" i="1"/>
  <c r="G209" i="1"/>
  <c r="F209" i="1"/>
  <c r="L207" i="1"/>
  <c r="K207" i="1"/>
  <c r="J207" i="1"/>
  <c r="I207" i="1"/>
  <c r="H207" i="1"/>
  <c r="G207" i="1"/>
  <c r="F207" i="1"/>
  <c r="L190" i="1"/>
  <c r="K190" i="1"/>
  <c r="J190" i="1"/>
  <c r="I190" i="1"/>
  <c r="H190" i="1"/>
  <c r="G190" i="1"/>
  <c r="F190" i="1"/>
  <c r="L189" i="1"/>
  <c r="K189" i="1"/>
  <c r="J189" i="1"/>
  <c r="I189" i="1"/>
  <c r="H189" i="1"/>
  <c r="G189" i="1"/>
  <c r="F189" i="1"/>
  <c r="L185" i="1"/>
  <c r="K185" i="1"/>
  <c r="J185" i="1"/>
  <c r="I185" i="1"/>
  <c r="H185" i="1"/>
  <c r="G185" i="1"/>
  <c r="F185" i="1"/>
  <c r="L180" i="1"/>
  <c r="K180" i="1"/>
  <c r="J180" i="1"/>
  <c r="I180" i="1"/>
  <c r="H180" i="1"/>
  <c r="G180" i="1"/>
  <c r="F180" i="1"/>
  <c r="L179" i="1"/>
  <c r="K179" i="1"/>
  <c r="J179" i="1"/>
  <c r="I179" i="1"/>
  <c r="H179" i="1"/>
  <c r="G179" i="1"/>
  <c r="F179" i="1"/>
  <c r="L178" i="1"/>
  <c r="K178" i="1"/>
  <c r="J178" i="1"/>
  <c r="I178" i="1"/>
  <c r="H178" i="1"/>
  <c r="G178" i="1"/>
  <c r="F178" i="1"/>
  <c r="L177" i="1"/>
  <c r="K177" i="1"/>
  <c r="J177" i="1"/>
  <c r="I177" i="1"/>
  <c r="H177" i="1"/>
  <c r="G177" i="1"/>
  <c r="F177" i="1"/>
  <c r="L176" i="1"/>
  <c r="K176" i="1"/>
  <c r="J176" i="1"/>
  <c r="I176" i="1"/>
  <c r="H176" i="1"/>
  <c r="G176" i="1"/>
  <c r="F176" i="1"/>
  <c r="L175" i="1"/>
  <c r="K175" i="1"/>
  <c r="J175" i="1"/>
  <c r="I175" i="1"/>
  <c r="H175" i="1"/>
  <c r="G175" i="1"/>
  <c r="F175" i="1"/>
  <c r="L174" i="1"/>
  <c r="K174" i="1"/>
  <c r="J174" i="1"/>
  <c r="I174" i="1"/>
  <c r="H174" i="1"/>
  <c r="G174" i="1"/>
  <c r="F174" i="1"/>
  <c r="L172" i="1"/>
  <c r="K172" i="1"/>
  <c r="J172" i="1"/>
  <c r="I172" i="1"/>
  <c r="H172" i="1"/>
  <c r="G172" i="1"/>
  <c r="F172" i="1"/>
  <c r="L171" i="1"/>
  <c r="K171" i="1"/>
  <c r="J171" i="1"/>
  <c r="I171" i="1"/>
  <c r="H171" i="1"/>
  <c r="G171" i="1"/>
  <c r="F171" i="1"/>
  <c r="L170" i="1"/>
  <c r="K170" i="1"/>
  <c r="J170" i="1"/>
  <c r="I170" i="1"/>
  <c r="H170" i="1"/>
  <c r="G170" i="1"/>
  <c r="F170" i="1"/>
  <c r="L167" i="1"/>
  <c r="K167" i="1"/>
  <c r="J167" i="1"/>
  <c r="I167" i="1"/>
  <c r="H167" i="1"/>
  <c r="G167" i="1"/>
  <c r="F167" i="1"/>
  <c r="L166" i="1"/>
  <c r="K166" i="1"/>
  <c r="J166" i="1"/>
  <c r="I166" i="1"/>
  <c r="H166" i="1"/>
  <c r="G166" i="1"/>
  <c r="F166" i="1"/>
  <c r="L165" i="1"/>
  <c r="K165" i="1"/>
  <c r="J165" i="1"/>
  <c r="I165" i="1"/>
  <c r="H165" i="1"/>
  <c r="G165" i="1"/>
  <c r="F165" i="1"/>
  <c r="L164" i="1"/>
  <c r="K164" i="1"/>
  <c r="J164" i="1"/>
  <c r="I164" i="1"/>
  <c r="H164" i="1"/>
  <c r="G164" i="1"/>
  <c r="F164" i="1"/>
  <c r="L163" i="1"/>
  <c r="K163" i="1"/>
  <c r="J163" i="1"/>
  <c r="I163" i="1"/>
  <c r="H163" i="1"/>
  <c r="G163" i="1"/>
  <c r="F163" i="1"/>
  <c r="L162" i="1"/>
  <c r="K162" i="1"/>
  <c r="J162" i="1"/>
  <c r="I162" i="1"/>
  <c r="H162" i="1"/>
  <c r="G162" i="1"/>
  <c r="F162" i="1"/>
  <c r="L160" i="1"/>
  <c r="K160" i="1"/>
  <c r="J160" i="1"/>
  <c r="I160" i="1"/>
  <c r="H160" i="1"/>
  <c r="G160" i="1"/>
  <c r="F160" i="1"/>
  <c r="L158" i="1"/>
  <c r="K158" i="1"/>
  <c r="J158" i="1"/>
  <c r="I158" i="1"/>
  <c r="H158" i="1"/>
  <c r="G158" i="1"/>
  <c r="F158" i="1"/>
  <c r="L157" i="1"/>
  <c r="K157" i="1"/>
  <c r="J157" i="1"/>
  <c r="I157" i="1"/>
  <c r="H157" i="1"/>
  <c r="G157" i="1"/>
  <c r="F157" i="1"/>
  <c r="L156" i="1"/>
  <c r="K156" i="1"/>
  <c r="J156" i="1"/>
  <c r="I156" i="1"/>
  <c r="H156" i="1"/>
  <c r="G156" i="1"/>
  <c r="F156" i="1"/>
  <c r="L155" i="1"/>
  <c r="K155" i="1"/>
  <c r="J155" i="1"/>
  <c r="I155" i="1"/>
  <c r="H155" i="1"/>
  <c r="G155" i="1"/>
  <c r="F155" i="1"/>
  <c r="L154" i="1"/>
  <c r="K154" i="1"/>
  <c r="J154" i="1"/>
  <c r="I154" i="1"/>
  <c r="H154" i="1"/>
  <c r="G154" i="1"/>
  <c r="F154" i="1"/>
  <c r="L153" i="1"/>
  <c r="K153" i="1"/>
  <c r="J153" i="1"/>
  <c r="I153" i="1"/>
  <c r="H153" i="1"/>
  <c r="G153" i="1"/>
  <c r="F153" i="1"/>
  <c r="L152" i="1"/>
  <c r="K152" i="1"/>
  <c r="J152" i="1"/>
  <c r="I152" i="1"/>
  <c r="H152" i="1"/>
  <c r="G152" i="1"/>
  <c r="F152" i="1"/>
  <c r="L136" i="1"/>
  <c r="K136" i="1"/>
  <c r="J136" i="1"/>
  <c r="I136" i="1"/>
  <c r="H136" i="1"/>
  <c r="G136" i="1"/>
  <c r="F136" i="1"/>
  <c r="L135" i="1"/>
  <c r="K135" i="1"/>
  <c r="J135" i="1"/>
  <c r="I135" i="1"/>
  <c r="H135" i="1"/>
  <c r="G135" i="1"/>
  <c r="F135" i="1"/>
  <c r="L134" i="1"/>
  <c r="L141" i="1" s="1" a="1"/>
  <c r="L141" i="1" s="1"/>
  <c r="K134" i="1"/>
  <c r="K141" i="1" s="1" a="1"/>
  <c r="K141" i="1" s="1"/>
  <c r="J134" i="1"/>
  <c r="J141" i="1" s="1" a="1"/>
  <c r="J141" i="1" s="1"/>
  <c r="I134" i="1"/>
  <c r="I141" i="1" s="1" a="1"/>
  <c r="I141" i="1" s="1"/>
  <c r="H134" i="1"/>
  <c r="G134" i="1"/>
  <c r="F134" i="1"/>
  <c r="F141" i="1" s="1" a="1"/>
  <c r="F141" i="1" s="1"/>
  <c r="L133" i="1"/>
  <c r="K133" i="1"/>
  <c r="K140" i="1" s="1" a="1"/>
  <c r="K140" i="1" s="1"/>
  <c r="J133" i="1"/>
  <c r="I133" i="1"/>
  <c r="I140" i="1" s="1" a="1"/>
  <c r="I140" i="1" s="1"/>
  <c r="H133" i="1"/>
  <c r="G133" i="1"/>
  <c r="F133" i="1"/>
  <c r="F140" i="1" s="1" a="1"/>
  <c r="F140" i="1" s="1"/>
  <c r="L132" i="1"/>
  <c r="L139" i="1" s="1" a="1"/>
  <c r="L139" i="1" s="1"/>
  <c r="K132" i="1"/>
  <c r="J132" i="1"/>
  <c r="J139" i="1" s="1" a="1"/>
  <c r="J139" i="1" s="1"/>
  <c r="I132" i="1"/>
  <c r="I139" i="1" s="1" a="1"/>
  <c r="I139" i="1" s="1"/>
  <c r="H132" i="1"/>
  <c r="H139" i="1" s="1" a="1"/>
  <c r="H139" i="1" s="1"/>
  <c r="G132" i="1"/>
  <c r="F132" i="1"/>
  <c r="F139" i="1" s="1" a="1"/>
  <c r="F139" i="1" s="1"/>
  <c r="L131" i="1"/>
  <c r="L138" i="1" s="1" a="1"/>
  <c r="L138" i="1" s="1"/>
  <c r="K131" i="1"/>
  <c r="K138" i="1" s="1" a="1"/>
  <c r="K138" i="1" s="1"/>
  <c r="J131" i="1"/>
  <c r="J138" i="1" s="1" a="1"/>
  <c r="J138" i="1" s="1"/>
  <c r="I131" i="1"/>
  <c r="I138" i="1" s="1" a="1"/>
  <c r="I138" i="1" s="1"/>
  <c r="H131" i="1"/>
  <c r="G131" i="1"/>
  <c r="G138" i="1" s="1" a="1"/>
  <c r="G138" i="1" s="1"/>
  <c r="F131" i="1"/>
  <c r="F138" i="1" s="1" a="1"/>
  <c r="F138" i="1" s="1"/>
  <c r="L97" i="1"/>
  <c r="L129" i="1" s="1"/>
  <c r="K97" i="1"/>
  <c r="J97" i="1"/>
  <c r="J129" i="1" s="1"/>
  <c r="I97" i="1"/>
  <c r="H97" i="1"/>
  <c r="H129" i="1" s="1"/>
  <c r="G97" i="1"/>
  <c r="F97" i="1"/>
  <c r="F129" i="1" s="1"/>
  <c r="L96" i="1"/>
  <c r="L128" i="1" s="1"/>
  <c r="K96" i="1"/>
  <c r="K128" i="1" s="1"/>
  <c r="J96" i="1"/>
  <c r="J128" i="1" s="1"/>
  <c r="I96" i="1"/>
  <c r="I128" i="1" s="1"/>
  <c r="H96" i="1"/>
  <c r="H128" i="1" s="1"/>
  <c r="G96" i="1"/>
  <c r="G128" i="1" s="1"/>
  <c r="F96" i="1"/>
  <c r="F128" i="1" s="1"/>
  <c r="L95" i="1"/>
  <c r="K95" i="1"/>
  <c r="J95" i="1"/>
  <c r="I95" i="1"/>
  <c r="H95" i="1"/>
  <c r="G95" i="1"/>
  <c r="F95" i="1"/>
  <c r="L94" i="1"/>
  <c r="L126" i="1" s="1"/>
  <c r="K94" i="1"/>
  <c r="K126" i="1" s="1"/>
  <c r="J94" i="1"/>
  <c r="I94" i="1"/>
  <c r="I126" i="1" s="1"/>
  <c r="H94" i="1"/>
  <c r="G94" i="1"/>
  <c r="G126" i="1" s="1"/>
  <c r="F94" i="1"/>
  <c r="F126" i="1" s="1"/>
  <c r="L93" i="1"/>
  <c r="L125" i="1" s="1"/>
  <c r="K93" i="1"/>
  <c r="J93" i="1"/>
  <c r="I93" i="1"/>
  <c r="I125" i="1" s="1"/>
  <c r="H93" i="1"/>
  <c r="G93" i="1"/>
  <c r="F93" i="1"/>
  <c r="L92" i="1"/>
  <c r="L124" i="1" s="1"/>
  <c r="K92" i="1"/>
  <c r="K124" i="1" s="1"/>
  <c r="J92" i="1"/>
  <c r="J124" i="1" s="1"/>
  <c r="I92" i="1"/>
  <c r="I124" i="1" s="1"/>
  <c r="H92" i="1"/>
  <c r="H124" i="1" s="1"/>
  <c r="G92" i="1"/>
  <c r="G124" i="1" s="1"/>
  <c r="F92" i="1"/>
  <c r="L91" i="1"/>
  <c r="L123" i="1" s="1"/>
  <c r="K91" i="1"/>
  <c r="J91" i="1"/>
  <c r="J123" i="1" s="1"/>
  <c r="I91" i="1"/>
  <c r="H91" i="1"/>
  <c r="H123" i="1" s="1"/>
  <c r="G91" i="1"/>
  <c r="G123" i="1" s="1"/>
  <c r="F91" i="1"/>
  <c r="F123" i="1" s="1"/>
  <c r="L90" i="1"/>
  <c r="K90" i="1"/>
  <c r="J90" i="1"/>
  <c r="J122" i="1" s="1"/>
  <c r="I90" i="1"/>
  <c r="H90" i="1"/>
  <c r="H122" i="1" s="1"/>
  <c r="G90" i="1"/>
  <c r="G122" i="1" s="1"/>
  <c r="F90" i="1"/>
  <c r="F122" i="1" s="1"/>
  <c r="L89" i="1"/>
  <c r="L121" i="1" s="1"/>
  <c r="K89" i="1"/>
  <c r="K121" i="1" s="1"/>
  <c r="J89" i="1"/>
  <c r="I89" i="1"/>
  <c r="I121" i="1" s="1"/>
  <c r="H89" i="1"/>
  <c r="H121" i="1" s="1"/>
  <c r="G89" i="1"/>
  <c r="F89" i="1"/>
  <c r="F121" i="1" s="1"/>
  <c r="L88" i="1"/>
  <c r="L120" i="1" s="1"/>
  <c r="K88" i="1"/>
  <c r="K120" i="1" s="1"/>
  <c r="J88" i="1"/>
  <c r="I88" i="1"/>
  <c r="H88" i="1"/>
  <c r="H120" i="1" s="1"/>
  <c r="G88" i="1"/>
  <c r="G120" i="1" s="1"/>
  <c r="F88" i="1"/>
  <c r="L87" i="1"/>
  <c r="L119" i="1" s="1"/>
  <c r="K87" i="1"/>
  <c r="K119" i="1" s="1"/>
  <c r="J87" i="1"/>
  <c r="I87" i="1"/>
  <c r="I119" i="1" s="1"/>
  <c r="H87" i="1"/>
  <c r="H119" i="1" s="1"/>
  <c r="G87" i="1"/>
  <c r="G119" i="1" s="1"/>
  <c r="F87" i="1"/>
  <c r="L86" i="1"/>
  <c r="K86" i="1"/>
  <c r="J86" i="1"/>
  <c r="J118" i="1" s="1"/>
  <c r="I86" i="1"/>
  <c r="I118" i="1" s="1"/>
  <c r="H86" i="1"/>
  <c r="H118" i="1" s="1"/>
  <c r="G86" i="1"/>
  <c r="G118" i="1" s="1"/>
  <c r="F86" i="1"/>
  <c r="L85" i="1"/>
  <c r="L117" i="1" s="1"/>
  <c r="K85" i="1"/>
  <c r="K117" i="1" s="1"/>
  <c r="J85" i="1"/>
  <c r="J117" i="1" s="1"/>
  <c r="I85" i="1"/>
  <c r="I117" i="1" s="1"/>
  <c r="H85" i="1"/>
  <c r="H117" i="1" s="1"/>
  <c r="G85" i="1"/>
  <c r="G117" i="1" s="1"/>
  <c r="F85" i="1"/>
  <c r="F117" i="1" s="1"/>
  <c r="L84" i="1"/>
  <c r="L116" i="1" s="1"/>
  <c r="K84" i="1"/>
  <c r="K116" i="1" s="1"/>
  <c r="J84" i="1"/>
  <c r="J116" i="1" s="1"/>
  <c r="I84" i="1"/>
  <c r="I116" i="1" s="1"/>
  <c r="H84" i="1"/>
  <c r="H116" i="1" s="1"/>
  <c r="G84" i="1"/>
  <c r="G116" i="1" s="1"/>
  <c r="F84" i="1"/>
  <c r="F116" i="1" s="1"/>
  <c r="L83" i="1"/>
  <c r="L115" i="1" s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L77" i="1"/>
  <c r="K77" i="1"/>
  <c r="J77" i="1"/>
  <c r="I77" i="1"/>
  <c r="H77" i="1"/>
  <c r="G77" i="1"/>
  <c r="F77" i="1"/>
  <c r="L76" i="1"/>
  <c r="K76" i="1"/>
  <c r="J76" i="1"/>
  <c r="I76" i="1"/>
  <c r="H76" i="1"/>
  <c r="G76" i="1"/>
  <c r="F76" i="1"/>
  <c r="L73" i="1"/>
  <c r="K73" i="1"/>
  <c r="J73" i="1"/>
  <c r="I73" i="1"/>
  <c r="H73" i="1"/>
  <c r="G73" i="1"/>
  <c r="F73" i="1"/>
  <c r="L72" i="1"/>
  <c r="K72" i="1"/>
  <c r="J72" i="1"/>
  <c r="I72" i="1"/>
  <c r="H72" i="1"/>
  <c r="G72" i="1"/>
  <c r="F72" i="1"/>
  <c r="L71" i="1"/>
  <c r="K71" i="1"/>
  <c r="J71" i="1"/>
  <c r="I71" i="1"/>
  <c r="H71" i="1"/>
  <c r="G71" i="1"/>
  <c r="F71" i="1"/>
  <c r="L69" i="1"/>
  <c r="K69" i="1"/>
  <c r="J69" i="1"/>
  <c r="I69" i="1"/>
  <c r="H69" i="1"/>
  <c r="G69" i="1"/>
  <c r="F69" i="1"/>
  <c r="L68" i="1"/>
  <c r="K68" i="1"/>
  <c r="J68" i="1"/>
  <c r="I68" i="1"/>
  <c r="H68" i="1"/>
  <c r="G68" i="1"/>
  <c r="F68" i="1"/>
  <c r="L67" i="1"/>
  <c r="K67" i="1"/>
  <c r="J67" i="1"/>
  <c r="I67" i="1"/>
  <c r="H67" i="1"/>
  <c r="G67" i="1"/>
  <c r="F67" i="1"/>
  <c r="L65" i="1"/>
  <c r="K65" i="1"/>
  <c r="J65" i="1"/>
  <c r="I65" i="1"/>
  <c r="H65" i="1"/>
  <c r="G65" i="1"/>
  <c r="F65" i="1"/>
  <c r="L1151" i="1"/>
  <c r="K1151" i="1"/>
  <c r="J1151" i="1"/>
  <c r="I1151" i="1"/>
  <c r="H1151" i="1"/>
  <c r="G1151" i="1"/>
  <c r="F1151" i="1"/>
  <c r="L1648" i="1" a="1"/>
  <c r="L1648" i="1" s="1"/>
  <c r="I1648" i="1" a="1"/>
  <c r="I1648" i="1" s="1"/>
  <c r="G1648" i="1" a="1"/>
  <c r="G1648" i="1"/>
  <c r="K1648" i="1" a="1"/>
  <c r="K1648" i="1" s="1"/>
  <c r="H1648" i="1" a="1"/>
  <c r="H1648" i="1" s="1"/>
  <c r="J1648" i="1" a="1"/>
  <c r="J1648" i="1" s="1"/>
  <c r="F1648" i="1" a="1"/>
  <c r="F1648" i="1" s="1"/>
  <c r="J1644" i="1" a="1"/>
  <c r="J1644" i="1" s="1"/>
  <c r="H1644" i="1" a="1"/>
  <c r="H1644" i="1" s="1"/>
  <c r="I1644" i="1" a="1"/>
  <c r="I1644" i="1" s="1"/>
  <c r="G1644" i="1" a="1"/>
  <c r="G1644" i="1" s="1"/>
  <c r="L1644" i="1" a="1"/>
  <c r="L1644" i="1" s="1"/>
  <c r="K1644" i="1" a="1"/>
  <c r="K1644" i="1" s="1"/>
  <c r="F1644" i="1" a="1"/>
  <c r="F1644" i="1" s="1"/>
  <c r="L1663" i="1"/>
  <c r="K1663" i="1"/>
  <c r="J1663" i="1"/>
  <c r="I1663" i="1"/>
  <c r="H1663" i="1"/>
  <c r="G1663" i="1"/>
  <c r="F1663" i="1"/>
  <c r="I36" i="1"/>
  <c r="H36" i="1"/>
  <c r="G36" i="1"/>
  <c r="F36" i="1"/>
  <c r="L32" i="1"/>
  <c r="L30" i="1" s="1" a="1"/>
  <c r="L30" i="1" s="1"/>
  <c r="K32" i="1"/>
  <c r="K30" i="1" s="1" a="1"/>
  <c r="K30" i="1" s="1"/>
  <c r="J32" i="1"/>
  <c r="J30" i="1" s="1" a="1"/>
  <c r="J30" i="1" s="1"/>
  <c r="I32" i="1"/>
  <c r="I30" i="1" s="1" a="1"/>
  <c r="I30" i="1" s="1"/>
  <c r="H32" i="1"/>
  <c r="H30" i="1" s="1" a="1"/>
  <c r="H30" i="1" s="1"/>
  <c r="G32" i="1"/>
  <c r="G30" i="1" s="1" a="1"/>
  <c r="G30" i="1" s="1"/>
  <c r="F32" i="1"/>
  <c r="K2334" i="1" a="1"/>
  <c r="K2334" i="1" s="1"/>
  <c r="G2334" i="1" a="1"/>
  <c r="G2334" i="1" s="1"/>
  <c r="I2338" i="1" a="1"/>
  <c r="I2338" i="1" s="1"/>
  <c r="L2337" i="1" a="1"/>
  <c r="L2337" i="1" s="1"/>
  <c r="K2337" i="1" a="1"/>
  <c r="K2337" i="1" s="1"/>
  <c r="F2334" i="1" a="1"/>
  <c r="F2334" i="1" s="1"/>
  <c r="J2336" i="1" a="1"/>
  <c r="J2336" i="1" s="1"/>
  <c r="I2336" i="1" a="1"/>
  <c r="I2336" i="1" s="1"/>
  <c r="J2335" i="1" a="1"/>
  <c r="J2335" i="1" s="1"/>
  <c r="J2340" i="1" a="1"/>
  <c r="J2340" i="1"/>
  <c r="F2340" i="1" a="1"/>
  <c r="F2340" i="1" s="1"/>
  <c r="J2339" i="1" a="1"/>
  <c r="J2339" i="1" s="1"/>
  <c r="I2339" i="1" a="1"/>
  <c r="I2339" i="1" s="1"/>
  <c r="H2338" i="1" a="1"/>
  <c r="H2338" i="1" s="1"/>
  <c r="F2338" i="1" a="1"/>
  <c r="F2338" i="1" s="1"/>
  <c r="J2337" i="1" a="1"/>
  <c r="J2337" i="1" s="1"/>
  <c r="H2334" i="1" a="1"/>
  <c r="H2334" i="1" s="1"/>
  <c r="I2337" i="1" a="1"/>
  <c r="I2337" i="1" s="1"/>
  <c r="G2337" i="1" a="1"/>
  <c r="G2337" i="1" s="1"/>
  <c r="H2336" i="1" a="1"/>
  <c r="H2336" i="1" s="1"/>
  <c r="G2336" i="1" a="1"/>
  <c r="G2336" i="1" s="1"/>
  <c r="L2335" i="1" a="1"/>
  <c r="L2335" i="1" s="1"/>
  <c r="I2335" i="1" a="1"/>
  <c r="I2335" i="1" s="1"/>
  <c r="H2335" i="1" a="1"/>
  <c r="H2335" i="1" s="1"/>
  <c r="F2335" i="1" a="1"/>
  <c r="F2335" i="1" s="1"/>
  <c r="I2334" i="1" a="1"/>
  <c r="I2334" i="1" s="1"/>
  <c r="K2335" i="1" a="1"/>
  <c r="K2335" i="1" s="1"/>
  <c r="L2334" i="1" a="1"/>
  <c r="L2334" i="1" s="1"/>
  <c r="J2334" i="1" a="1"/>
  <c r="J2334" i="1" s="1"/>
  <c r="H2340" i="1" a="1"/>
  <c r="H2340" i="1" s="1"/>
  <c r="F2337" i="1" a="1"/>
  <c r="F2337" i="1" s="1"/>
  <c r="L2333" i="1" a="1"/>
  <c r="L2333" i="1" s="1"/>
  <c r="L2339" i="1" a="1"/>
  <c r="L2339" i="1" s="1"/>
  <c r="J2338" i="1" a="1"/>
  <c r="J2338" i="1" s="1"/>
  <c r="L2340" i="1" a="1"/>
  <c r="L2340" i="1" s="1"/>
  <c r="H2339" i="1" a="1"/>
  <c r="H2339" i="1" s="1"/>
  <c r="L2338" i="1" a="1"/>
  <c r="L2338" i="1" s="1"/>
  <c r="G2338" i="1" a="1"/>
  <c r="G2338" i="1" s="1"/>
  <c r="H2337" i="1" a="1"/>
  <c r="H2337" i="1" s="1"/>
  <c r="L2336" i="1" a="1"/>
  <c r="L2336" i="1" s="1"/>
  <c r="K2336" i="1" a="1"/>
  <c r="K2336" i="1" s="1"/>
  <c r="F2336" i="1" a="1"/>
  <c r="F2336" i="1" s="1"/>
  <c r="G2335" i="1" a="1"/>
  <c r="G2335" i="1" s="1"/>
  <c r="K2340" i="1" a="1"/>
  <c r="K2340" i="1" s="1"/>
  <c r="I2340" i="1" a="1"/>
  <c r="I2340" i="1" s="1"/>
  <c r="G2340" i="1" a="1"/>
  <c r="G2340" i="1" s="1"/>
  <c r="G2339" i="1" a="1"/>
  <c r="G2339" i="1" s="1"/>
  <c r="F2339" i="1" a="1"/>
  <c r="F2339" i="1" s="1"/>
  <c r="K2338" i="1" a="1"/>
  <c r="K2338" i="1" s="1"/>
  <c r="K2339" i="1" a="1"/>
  <c r="K2339" i="1" s="1"/>
  <c r="H2331" i="1" a="1"/>
  <c r="H2331" i="1" s="1"/>
  <c r="G2329" i="1" a="1"/>
  <c r="G2329" i="1" s="1"/>
  <c r="F2328" i="1" a="1"/>
  <c r="F2328" i="1" s="1"/>
  <c r="K2329" i="1" a="1"/>
  <c r="K2329" i="1" s="1"/>
  <c r="F2329" i="1" a="1"/>
  <c r="F2329" i="1" s="1"/>
  <c r="G2327" i="1" a="1"/>
  <c r="G2327" i="1" s="1"/>
  <c r="K2325" i="1" a="1"/>
  <c r="K2325" i="1" s="1"/>
  <c r="I2332" i="1" a="1"/>
  <c r="I2332" i="1" s="1"/>
  <c r="I2325" i="1" a="1"/>
  <c r="I2325" i="1" s="1"/>
  <c r="H2325" i="1" a="1"/>
  <c r="H2325" i="1" s="1"/>
  <c r="L2332" i="1" a="1"/>
  <c r="L2332" i="1" s="1"/>
  <c r="H2332" i="1" a="1"/>
  <c r="H2332" i="1" s="1"/>
  <c r="F2330" i="1" a="1"/>
  <c r="F2330" i="1" s="1"/>
  <c r="J2325" i="1" a="1"/>
  <c r="J2325" i="1" s="1"/>
  <c r="L2329" i="1" a="1"/>
  <c r="L2329" i="1" s="1"/>
  <c r="G2332" i="1" a="1"/>
  <c r="G2332" i="1" s="1"/>
  <c r="H2329" i="1" a="1"/>
  <c r="H2329" i="1" s="1"/>
  <c r="L2331" i="1" a="1"/>
  <c r="L2331" i="1" s="1"/>
  <c r="K2331" i="1" a="1"/>
  <c r="K2331" i="1" s="1"/>
  <c r="J2331" i="1" a="1"/>
  <c r="J2331" i="1" s="1"/>
  <c r="I2331" i="1" a="1"/>
  <c r="I2331" i="1" s="1"/>
  <c r="K2330" i="1" a="1"/>
  <c r="K2330" i="1" s="1"/>
  <c r="J2330" i="1" a="1"/>
  <c r="J2330" i="1" s="1"/>
  <c r="I2330" i="1" a="1"/>
  <c r="I2330" i="1" s="1"/>
  <c r="I2328" i="1" a="1"/>
  <c r="I2328" i="1" s="1"/>
  <c r="I2329" i="1" a="1"/>
  <c r="I2329" i="1" s="1"/>
  <c r="L2328" i="1" a="1"/>
  <c r="L2328" i="1" s="1"/>
  <c r="G2325" i="1" a="1"/>
  <c r="G2325" i="1" s="1"/>
  <c r="K2328" i="1" a="1"/>
  <c r="K2328" i="1" s="1"/>
  <c r="J2328" i="1" a="1"/>
  <c r="J2328" i="1" s="1"/>
  <c r="H2328" i="1" a="1"/>
  <c r="H2328" i="1" s="1"/>
  <c r="G2328" i="1" a="1"/>
  <c r="G2328" i="1" s="1"/>
  <c r="L2327" i="1" a="1"/>
  <c r="L2327" i="1" s="1"/>
  <c r="K2323" i="1" a="1"/>
  <c r="K2323" i="1" s="1"/>
  <c r="K2322" i="1" s="1" a="1"/>
  <c r="K2322" i="1" s="1"/>
  <c r="G2326" i="1" a="1"/>
  <c r="G2326" i="1" s="1"/>
  <c r="L2325" i="1" a="1"/>
  <c r="L2325" i="1" s="1"/>
  <c r="L2323" i="1" a="1"/>
  <c r="L2323" i="1" s="1"/>
  <c r="L2322" i="1" s="1" a="1"/>
  <c r="L2322" i="1" s="1"/>
  <c r="J2327" i="1" a="1"/>
  <c r="J2327" i="1" s="1"/>
  <c r="H2326" i="1" a="1"/>
  <c r="H2326" i="1" s="1"/>
  <c r="K2332" i="1" a="1"/>
  <c r="K2332" i="1" s="1"/>
  <c r="H2327" i="1" a="1"/>
  <c r="H2327" i="1" s="1"/>
  <c r="F2332" i="1" a="1"/>
  <c r="F2332" i="1" s="1"/>
  <c r="L2330" i="1" a="1"/>
  <c r="L2330" i="1" s="1"/>
  <c r="F2326" i="1" a="1"/>
  <c r="F2326" i="1" s="1"/>
  <c r="G2330" i="1" a="1"/>
  <c r="G2330" i="1" s="1"/>
  <c r="I2327" i="1" a="1"/>
  <c r="I2327" i="1" s="1"/>
  <c r="F2325" i="1" a="1"/>
  <c r="F2325" i="1" s="1"/>
  <c r="I2326" i="1" a="1"/>
  <c r="I2326" i="1" s="1"/>
  <c r="K2327" i="1" a="1"/>
  <c r="K2327" i="1" s="1"/>
  <c r="L2326" i="1" a="1"/>
  <c r="L2326" i="1" s="1"/>
  <c r="J2326" i="1" a="1"/>
  <c r="J2326" i="1" s="1"/>
  <c r="J2329" i="1" a="1"/>
  <c r="J2329" i="1" s="1"/>
  <c r="F2327" i="1" a="1"/>
  <c r="F2327" i="1" s="1"/>
  <c r="G2331" i="1" a="1"/>
  <c r="G2331" i="1" s="1"/>
  <c r="H2330" i="1" a="1"/>
  <c r="H2330" i="1" s="1"/>
  <c r="K2333" i="1" a="1"/>
  <c r="K2333" i="1" s="1"/>
  <c r="J2333" i="1" a="1"/>
  <c r="J2333" i="1" s="1"/>
  <c r="I2333" i="1" a="1"/>
  <c r="I2333" i="1" s="1"/>
  <c r="H2333" i="1" a="1"/>
  <c r="H2333" i="1" s="1"/>
  <c r="F2331" i="1" a="1"/>
  <c r="F2331" i="1" s="1"/>
  <c r="K2326" i="1" a="1"/>
  <c r="K2326" i="1" s="1"/>
  <c r="G2333" i="1" a="1"/>
  <c r="G2333" i="1" s="1"/>
  <c r="F2333" i="1" a="1"/>
  <c r="F2333" i="1" s="1"/>
  <c r="J2332" i="1" a="1"/>
  <c r="J2332" i="1" s="1"/>
  <c r="L2316" i="1" a="1"/>
  <c r="L2316" i="1" s="1"/>
  <c r="L2320" i="1" a="1"/>
  <c r="L2320" i="1" s="1"/>
  <c r="L2319" i="1" s="1" a="1"/>
  <c r="L2319" i="1" s="1"/>
  <c r="I2320" i="1" a="1"/>
  <c r="I2320" i="1" s="1"/>
  <c r="I2319" i="1" s="1" a="1"/>
  <c r="I2319" i="1" s="1"/>
  <c r="F2317" i="1" a="1"/>
  <c r="F2317" i="1" s="1"/>
  <c r="G2317" i="1" a="1"/>
  <c r="G2317" i="1" s="1"/>
  <c r="K2320" i="1" a="1"/>
  <c r="K2320" i="1" s="1"/>
  <c r="K2319" i="1" s="1" a="1"/>
  <c r="K2319" i="1" s="1"/>
  <c r="H2320" i="1" a="1"/>
  <c r="H2320" i="1" s="1"/>
  <c r="H2319" i="1" s="1" a="1"/>
  <c r="H2319" i="1" s="1"/>
  <c r="F2323" i="1" a="1"/>
  <c r="F2323" i="1" s="1"/>
  <c r="F2322" i="1" s="1" a="1"/>
  <c r="F2322" i="1" s="1"/>
  <c r="J2317" i="1" a="1"/>
  <c r="J2317" i="1" s="1"/>
  <c r="I2317" i="1" a="1"/>
  <c r="I2317" i="1" s="1"/>
  <c r="H2323" i="1" a="1"/>
  <c r="H2323" i="1" s="1"/>
  <c r="H2322" i="1" s="1" a="1"/>
  <c r="H2322" i="1" s="1"/>
  <c r="K2316" i="1" a="1"/>
  <c r="K2316" i="1" s="1"/>
  <c r="H2316" i="1" a="1"/>
  <c r="H2316" i="1" s="1"/>
  <c r="I2316" i="1" a="1"/>
  <c r="I2316" i="1" s="1"/>
  <c r="F2314" i="1" a="1"/>
  <c r="F2314" i="1" s="1"/>
  <c r="G2314" i="1" a="1"/>
  <c r="G2314" i="1" s="1"/>
  <c r="J2320" i="1" a="1"/>
  <c r="J2320" i="1" s="1"/>
  <c r="J2319" i="1" s="1" a="1"/>
  <c r="J2319" i="1" s="1"/>
  <c r="G2320" i="1" a="1"/>
  <c r="G2320" i="1" s="1"/>
  <c r="G2319" i="1" s="1" a="1"/>
  <c r="G2319" i="1" s="1"/>
  <c r="H2314" i="1" a="1"/>
  <c r="H2314" i="1" s="1"/>
  <c r="L2317" i="1" a="1"/>
  <c r="L2317" i="1" s="1"/>
  <c r="K2317" i="1" a="1"/>
  <c r="K2317" i="1" s="1"/>
  <c r="H2317" i="1" a="1"/>
  <c r="H2317" i="1" s="1"/>
  <c r="F2320" i="1" a="1"/>
  <c r="F2320" i="1" s="1"/>
  <c r="F2319" i="1" s="1" a="1"/>
  <c r="F2319" i="1" s="1"/>
  <c r="I2314" i="1" a="1"/>
  <c r="I2314" i="1" s="1"/>
  <c r="L2314" i="1" a="1"/>
  <c r="L2314" i="1" s="1"/>
  <c r="J2314" i="1" a="1"/>
  <c r="J2314" i="1" s="1"/>
  <c r="J2316" i="1" a="1"/>
  <c r="J2316" i="1" s="1"/>
  <c r="J2323" i="1" a="1"/>
  <c r="J2323" i="1" s="1"/>
  <c r="J2322" i="1" s="1" a="1"/>
  <c r="J2322" i="1" s="1"/>
  <c r="I2323" i="1" a="1"/>
  <c r="I2323" i="1" s="1"/>
  <c r="I2322" i="1" s="1" a="1"/>
  <c r="I2322" i="1" s="1"/>
  <c r="K2314" i="1" a="1"/>
  <c r="K2314" i="1" s="1"/>
  <c r="G2323" i="1" a="1"/>
  <c r="G2323" i="1" s="1"/>
  <c r="G2322" i="1" s="1" a="1"/>
  <c r="G2322" i="1" s="1"/>
  <c r="G2316" i="1" a="1"/>
  <c r="G2316" i="1" s="1"/>
  <c r="F2316" i="1" a="1"/>
  <c r="F2316" i="1" s="1"/>
  <c r="I2049" i="1" a="1"/>
  <c r="I2049" i="1" s="1"/>
  <c r="J2049" i="1" a="1"/>
  <c r="J2049" i="1" s="1"/>
  <c r="J2048" i="1" a="1"/>
  <c r="J2048" i="1" s="1"/>
  <c r="H2049" i="1" a="1"/>
  <c r="H2049" i="1" s="1"/>
  <c r="L2048" i="1" a="1"/>
  <c r="L2048" i="1" s="1"/>
  <c r="K2048" i="1" a="1"/>
  <c r="K2048" i="1" s="1"/>
  <c r="K2049" i="1" a="1"/>
  <c r="K2049" i="1" s="1"/>
  <c r="G2049" i="1" a="1"/>
  <c r="G2049" i="1" s="1"/>
  <c r="L2049" i="1" a="1"/>
  <c r="L2049" i="1" s="1"/>
  <c r="F2049" i="1" a="1"/>
  <c r="F2049" i="1" s="1"/>
  <c r="G2042" i="1" a="1"/>
  <c r="G2042" i="1" s="1"/>
  <c r="F2047" i="1" a="1"/>
  <c r="F2047" i="1" s="1"/>
  <c r="G2046" i="1" a="1"/>
  <c r="G2046" i="1" s="1"/>
  <c r="H2042" i="1" a="1"/>
  <c r="H2042" i="1" s="1"/>
  <c r="F2046" i="1" a="1"/>
  <c r="F2046" i="1" s="1"/>
  <c r="L2045" i="1" a="1"/>
  <c r="L2045" i="1" s="1"/>
  <c r="K2045" i="1" a="1"/>
  <c r="K2045" i="1" s="1"/>
  <c r="H2044" i="1" a="1"/>
  <c r="H2044" i="1" s="1"/>
  <c r="J2045" i="1" a="1"/>
  <c r="J2045" i="1" s="1"/>
  <c r="K2042" i="1" a="1"/>
  <c r="K2042" i="1" s="1"/>
  <c r="J2044" i="1" a="1"/>
  <c r="J2044" i="1" s="1"/>
  <c r="G2044" i="1" a="1"/>
  <c r="G2044" i="1" s="1"/>
  <c r="J2043" i="1" a="1"/>
  <c r="J2043" i="1" s="1"/>
  <c r="J2040" i="1" a="1"/>
  <c r="J2040" i="1" s="1"/>
  <c r="K2039" i="1" a="1"/>
  <c r="K2039" i="1" s="1"/>
  <c r="K2043" i="1" a="1"/>
  <c r="K2043" i="1" s="1"/>
  <c r="K2040" i="1" a="1"/>
  <c r="K2040" i="1" s="1"/>
  <c r="L2039" i="1" a="1"/>
  <c r="L2039" i="1" s="1"/>
  <c r="L2043" i="1" a="1"/>
  <c r="L2043" i="1" s="1"/>
  <c r="J2042" i="1" a="1"/>
  <c r="J2042" i="1" s="1"/>
  <c r="F2040" i="1" a="1"/>
  <c r="F2040" i="1" s="1"/>
  <c r="F2048" i="1" a="1"/>
  <c r="F2048" i="1" s="1"/>
  <c r="L2047" i="1" a="1"/>
  <c r="L2047" i="1" s="1"/>
  <c r="K2047" i="1" a="1"/>
  <c r="K2047" i="1" s="1"/>
  <c r="I2047" i="1" a="1"/>
  <c r="I2047" i="1" s="1"/>
  <c r="G2047" i="1" a="1"/>
  <c r="G2047" i="1" s="1"/>
  <c r="L2046" i="1" a="1"/>
  <c r="L2046" i="1" s="1"/>
  <c r="I2043" i="1" a="1"/>
  <c r="I2043" i="1" s="1"/>
  <c r="K2046" i="1" a="1"/>
  <c r="K2046" i="1" s="1"/>
  <c r="J2046" i="1" a="1"/>
  <c r="J2046" i="1" s="1"/>
  <c r="K2041" i="1" a="1"/>
  <c r="K2041" i="1" s="1"/>
  <c r="K2044" i="1" a="1"/>
  <c r="K2044" i="1" s="1"/>
  <c r="J2039" i="1" a="1"/>
  <c r="J2039" i="1" s="1"/>
  <c r="I2046" i="1" a="1"/>
  <c r="I2046" i="1" s="1"/>
  <c r="H2046" i="1" a="1"/>
  <c r="H2046" i="1" s="1"/>
  <c r="F2045" i="1" a="1"/>
  <c r="F2045" i="1" s="1"/>
  <c r="L2044" i="1" a="1"/>
  <c r="L2044" i="1" s="1"/>
  <c r="J2041" i="1" a="1"/>
  <c r="J2041" i="1" s="1"/>
  <c r="H2041" i="1" a="1"/>
  <c r="H2041" i="1" s="1"/>
  <c r="G2041" i="1" a="1"/>
  <c r="G2041" i="1" s="1"/>
  <c r="I2040" i="1" a="1"/>
  <c r="I2040" i="1" s="1"/>
  <c r="H2040" i="1" a="1"/>
  <c r="H2040" i="1" s="1"/>
  <c r="F2042" i="1" a="1"/>
  <c r="F2042" i="1" s="1"/>
  <c r="I2039" i="1" a="1"/>
  <c r="I2039" i="1" s="1"/>
  <c r="H2045" i="1" a="1"/>
  <c r="H2045" i="1" s="1"/>
  <c r="I2042" i="1" a="1"/>
  <c r="I2042" i="1" s="1"/>
  <c r="I2041" i="1" a="1"/>
  <c r="I2041" i="1" s="1"/>
  <c r="H2043" i="1" a="1"/>
  <c r="H2043" i="1" s="1"/>
  <c r="G2045" i="1" a="1"/>
  <c r="G2045" i="1" s="1"/>
  <c r="I2048" i="1" a="1"/>
  <c r="I2048" i="1" s="1"/>
  <c r="F2043" i="1" a="1"/>
  <c r="F2043" i="1" s="1"/>
  <c r="I2045" i="1" a="1"/>
  <c r="I2045" i="1" s="1"/>
  <c r="L2042" i="1" a="1"/>
  <c r="L2042" i="1" s="1"/>
  <c r="F2044" i="1" a="1"/>
  <c r="F2044" i="1" s="1"/>
  <c r="G2043" i="1" a="1"/>
  <c r="G2043" i="1" s="1"/>
  <c r="F2041" i="1" a="1"/>
  <c r="F2041" i="1" s="1"/>
  <c r="G2040" i="1" a="1"/>
  <c r="G2040" i="1" s="1"/>
  <c r="H2048" i="1" a="1"/>
  <c r="H2048" i="1" s="1"/>
  <c r="I2044" i="1" a="1"/>
  <c r="I2044" i="1" s="1"/>
  <c r="L2041" i="1" a="1"/>
  <c r="L2041" i="1" s="1"/>
  <c r="J2047" i="1" a="1"/>
  <c r="J2047" i="1" s="1"/>
  <c r="L2040" i="1" a="1"/>
  <c r="L2040" i="1" s="1"/>
  <c r="G2048" i="1" a="1"/>
  <c r="G2048" i="1" s="1"/>
  <c r="H2047" i="1" a="1"/>
  <c r="H2047" i="1" s="1"/>
  <c r="I2034" i="1" a="1"/>
  <c r="I2034" i="1" s="1"/>
  <c r="H2038" i="1" a="1"/>
  <c r="H2038" i="1" s="1"/>
  <c r="G2035" i="1" a="1"/>
  <c r="G2035" i="1" s="1"/>
  <c r="I2037" i="1" a="1"/>
  <c r="I2037" i="1" s="1"/>
  <c r="H2036" i="1" a="1"/>
  <c r="H2036" i="1" s="1"/>
  <c r="F2034" i="1" a="1"/>
  <c r="F2034" i="1" s="1"/>
  <c r="H2032" i="1" a="1"/>
  <c r="H2032" i="1" s="1"/>
  <c r="H2031" i="1" s="1" a="1"/>
  <c r="H2031" i="1" s="1"/>
  <c r="G2038" i="1" a="1"/>
  <c r="G2038" i="1" s="1"/>
  <c r="L2037" i="1" a="1"/>
  <c r="L2037" i="1" s="1"/>
  <c r="K2037" i="1" a="1"/>
  <c r="K2037" i="1" s="1"/>
  <c r="J2037" i="1" a="1"/>
  <c r="J2037" i="1" s="1"/>
  <c r="H2037" i="1" a="1"/>
  <c r="H2037" i="1" s="1"/>
  <c r="K2032" i="1" a="1"/>
  <c r="K2032" i="1" s="1"/>
  <c r="K2031" i="1" s="1" a="1"/>
  <c r="K2031" i="1" s="1"/>
  <c r="G2037" i="1" a="1"/>
  <c r="G2037" i="1" s="1"/>
  <c r="L2029" i="1" a="1"/>
  <c r="L2029" i="1" s="1"/>
  <c r="L2028" i="1" s="1" a="1"/>
  <c r="L2028" i="1" s="1"/>
  <c r="F2037" i="1" a="1"/>
  <c r="F2037" i="1" s="1"/>
  <c r="J2036" i="1" a="1"/>
  <c r="J2036" i="1" s="1"/>
  <c r="I2036" i="1" a="1"/>
  <c r="I2036" i="1" s="1"/>
  <c r="G2036" i="1" a="1"/>
  <c r="G2036" i="1" s="1"/>
  <c r="H2035" i="1" a="1"/>
  <c r="H2035" i="1" s="1"/>
  <c r="L2035" i="1" a="1"/>
  <c r="L2035" i="1" s="1"/>
  <c r="H2034" i="1" a="1"/>
  <c r="H2034" i="1" s="1"/>
  <c r="J2035" i="1" a="1"/>
  <c r="J2035" i="1" s="1"/>
  <c r="K2035" i="1" a="1"/>
  <c r="K2035" i="1" s="1"/>
  <c r="I2035" i="1" a="1"/>
  <c r="I2035" i="1" s="1"/>
  <c r="K2034" i="1" a="1"/>
  <c r="K2034" i="1" s="1"/>
  <c r="K2029" i="1" a="1"/>
  <c r="K2029" i="1" s="1"/>
  <c r="K2028" i="1" s="1" a="1"/>
  <c r="K2028" i="1" s="1"/>
  <c r="G2034" i="1" a="1"/>
  <c r="G2034" i="1" s="1"/>
  <c r="L2032" i="1" a="1"/>
  <c r="L2032" i="1" s="1"/>
  <c r="L2031" i="1" s="1" a="1"/>
  <c r="L2031" i="1" s="1"/>
  <c r="I2032" i="1" a="1"/>
  <c r="I2032" i="1" s="1"/>
  <c r="I2031" i="1" s="1" a="1"/>
  <c r="I2031" i="1" s="1"/>
  <c r="I2029" i="1" a="1"/>
  <c r="I2029" i="1" s="1"/>
  <c r="I2028" i="1" s="1" a="1"/>
  <c r="I2028" i="1" s="1"/>
  <c r="J2034" i="1" a="1"/>
  <c r="J2034" i="1" s="1"/>
  <c r="J2032" i="1" a="1"/>
  <c r="J2032" i="1" s="1"/>
  <c r="J2031" i="1" s="1" a="1"/>
  <c r="J2031" i="1" s="1"/>
  <c r="G2032" i="1" a="1"/>
  <c r="G2032" i="1" s="1"/>
  <c r="G2031" i="1" s="1" a="1"/>
  <c r="G2031" i="1" s="1"/>
  <c r="J2029" i="1" a="1"/>
  <c r="J2029" i="1" s="1"/>
  <c r="J2028" i="1" s="1" a="1"/>
  <c r="J2028" i="1" s="1"/>
  <c r="F2035" i="1" a="1"/>
  <c r="F2035" i="1" s="1"/>
  <c r="L2034" i="1" a="1"/>
  <c r="L2034" i="1" s="1"/>
  <c r="H2039" i="1" a="1"/>
  <c r="H2039" i="1" s="1"/>
  <c r="G2039" i="1" a="1"/>
  <c r="G2039" i="1" s="1"/>
  <c r="F2039" i="1" a="1"/>
  <c r="F2039" i="1" s="1"/>
  <c r="L2038" i="1" a="1"/>
  <c r="L2038" i="1" s="1"/>
  <c r="F2036" i="1" a="1"/>
  <c r="F2036" i="1" s="1"/>
  <c r="F2032" i="1" a="1"/>
  <c r="F2032" i="1" s="1"/>
  <c r="F2031" i="1" s="1" a="1"/>
  <c r="F2031" i="1" s="1"/>
  <c r="L2036" i="1" a="1"/>
  <c r="L2036" i="1" s="1"/>
  <c r="K2038" i="1" a="1"/>
  <c r="K2038" i="1" s="1"/>
  <c r="J2038" i="1" a="1"/>
  <c r="J2038" i="1" s="1"/>
  <c r="I2038" i="1" a="1"/>
  <c r="I2038" i="1" s="1"/>
  <c r="F2038" i="1" a="1"/>
  <c r="F2038" i="1" s="1"/>
  <c r="K2036" i="1" a="1"/>
  <c r="K2036" i="1" s="1"/>
  <c r="F2026" i="1" a="1"/>
  <c r="F2026" i="1" s="1"/>
  <c r="K2025" i="1" a="1"/>
  <c r="K2025" i="1" s="1"/>
  <c r="I2025" i="1" a="1"/>
  <c r="I2025" i="1" s="1"/>
  <c r="H2025" i="1" a="1"/>
  <c r="H2025" i="1" s="1"/>
  <c r="J2025" i="1" a="1"/>
  <c r="J2025" i="1" s="1"/>
  <c r="H2029" i="1" a="1"/>
  <c r="H2029" i="1" s="1"/>
  <c r="H2028" i="1" s="1" a="1"/>
  <c r="H2028" i="1" s="1"/>
  <c r="G2029" i="1" a="1"/>
  <c r="G2029" i="1" s="1"/>
  <c r="G2028" i="1" s="1" a="1"/>
  <c r="G2028" i="1" s="1"/>
  <c r="H2026" i="1" a="1"/>
  <c r="H2026" i="1" s="1"/>
  <c r="F2023" i="1" a="1"/>
  <c r="F2023" i="1" s="1"/>
  <c r="F2029" i="1" a="1"/>
  <c r="F2029" i="1" s="1"/>
  <c r="F2028" i="1" s="1" a="1"/>
  <c r="F2028" i="1" s="1"/>
  <c r="K2023" i="1" a="1"/>
  <c r="K2023" i="1" s="1"/>
  <c r="L2026" i="1" a="1"/>
  <c r="L2026" i="1" s="1"/>
  <c r="H2023" i="1" a="1"/>
  <c r="H2023" i="1" s="1"/>
  <c r="F2025" i="1" a="1"/>
  <c r="F2025" i="1" s="1"/>
  <c r="J2023" i="1" a="1"/>
  <c r="J2023" i="1" s="1"/>
  <c r="K2026" i="1" a="1"/>
  <c r="K2026" i="1" s="1"/>
  <c r="J2026" i="1" a="1"/>
  <c r="J2026" i="1" s="1"/>
  <c r="L2025" i="1" a="1"/>
  <c r="L2025" i="1" s="1"/>
  <c r="G2025" i="1" a="1"/>
  <c r="G2025" i="1" s="1"/>
  <c r="L2023" i="1" a="1"/>
  <c r="L2023" i="1" s="1"/>
  <c r="G2026" i="1" a="1"/>
  <c r="G2026" i="1" s="1"/>
  <c r="I2026" i="1" a="1"/>
  <c r="I2026" i="1" s="1"/>
  <c r="I2023" i="1" a="1"/>
  <c r="I2023" i="1" s="1"/>
  <c r="G2023" i="1" a="1"/>
  <c r="G2023" i="1" s="1"/>
  <c r="L743" i="1" a="1"/>
  <c r="L743" i="1" s="1"/>
  <c r="K743" i="1" a="1"/>
  <c r="K743" i="1" s="1"/>
  <c r="H740" i="1" a="1"/>
  <c r="H740" i="1" s="1"/>
  <c r="L740" i="1" a="1"/>
  <c r="L740" i="1" s="1"/>
  <c r="H743" i="1" a="1"/>
  <c r="H743" i="1" s="1"/>
  <c r="J740" i="1" a="1"/>
  <c r="J740" i="1" s="1"/>
  <c r="J743" i="1" a="1"/>
  <c r="J743" i="1" s="1"/>
  <c r="I743" i="1" a="1"/>
  <c r="I743" i="1" s="1"/>
  <c r="F743" i="1" a="1"/>
  <c r="F743" i="1" s="1"/>
  <c r="G740" i="1" a="1"/>
  <c r="G740" i="1" s="1"/>
  <c r="I740" i="1" a="1"/>
  <c r="I740" i="1" s="1"/>
  <c r="K740" i="1" a="1"/>
  <c r="K740" i="1" s="1"/>
  <c r="F740" i="1" a="1"/>
  <c r="F740" i="1" s="1"/>
  <c r="G743" i="1" a="1"/>
  <c r="G743" i="1" s="1"/>
  <c r="G716" i="1" a="1"/>
  <c r="G716" i="1" s="1"/>
  <c r="G719" i="1" a="1"/>
  <c r="G719" i="1" s="1"/>
  <c r="I718" i="1" a="1"/>
  <c r="I718" i="1" s="1"/>
  <c r="L727" i="1" a="1"/>
  <c r="L727" i="1" s="1"/>
  <c r="I727" i="1" a="1"/>
  <c r="I727" i="1" s="1"/>
  <c r="I716" i="1" a="1"/>
  <c r="I716" i="1" s="1"/>
  <c r="K720" i="1" a="1"/>
  <c r="K720" i="1" s="1"/>
  <c r="J727" i="1" a="1"/>
  <c r="J727" i="1" s="1"/>
  <c r="H727" i="1" a="1"/>
  <c r="H727" i="1" s="1"/>
  <c r="G727" i="1" a="1"/>
  <c r="G727" i="1" s="1"/>
  <c r="I719" i="1" a="1"/>
  <c r="I719" i="1" s="1"/>
  <c r="F724" i="1" a="1"/>
  <c r="F724" i="1" s="1"/>
  <c r="L716" i="1" a="1"/>
  <c r="L716" i="1" s="1"/>
  <c r="K719" i="1" a="1"/>
  <c r="K719" i="1" s="1"/>
  <c r="G718" i="1" a="1"/>
  <c r="G718" i="1" s="1"/>
  <c r="J719" i="1" a="1"/>
  <c r="J719" i="1" s="1"/>
  <c r="J720" i="1" a="1"/>
  <c r="J720" i="1" s="1"/>
  <c r="I720" i="1" a="1"/>
  <c r="I720" i="1" s="1"/>
  <c r="H720" i="1" a="1"/>
  <c r="H720" i="1" s="1"/>
  <c r="G720" i="1" a="1"/>
  <c r="G720" i="1" s="1"/>
  <c r="F719" i="1" a="1"/>
  <c r="F719" i="1" s="1"/>
  <c r="K727" i="1" a="1"/>
  <c r="K727" i="1" s="1"/>
  <c r="F727" i="1" a="1"/>
  <c r="F727" i="1" s="1"/>
  <c r="F716" i="1" a="1"/>
  <c r="F716" i="1" s="1"/>
  <c r="J718" i="1" a="1"/>
  <c r="J718" i="1" s="1"/>
  <c r="J724" i="1" a="1"/>
  <c r="J724" i="1" s="1"/>
  <c r="F718" i="1" a="1"/>
  <c r="F718" i="1" s="1"/>
  <c r="H719" i="1" a="1"/>
  <c r="H719" i="1" s="1"/>
  <c r="J716" i="1" a="1"/>
  <c r="J716" i="1" s="1"/>
  <c r="F720" i="1" a="1"/>
  <c r="F720" i="1" s="1"/>
  <c r="L724" i="1" a="1"/>
  <c r="L724" i="1" s="1"/>
  <c r="H718" i="1" a="1"/>
  <c r="H718" i="1" s="1"/>
  <c r="K724" i="1" a="1"/>
  <c r="K724" i="1" s="1"/>
  <c r="K716" i="1" a="1"/>
  <c r="K716" i="1" s="1"/>
  <c r="G724" i="1" a="1"/>
  <c r="G724" i="1" s="1"/>
  <c r="L720" i="1" a="1"/>
  <c r="L720" i="1" s="1"/>
  <c r="L719" i="1" a="1"/>
  <c r="L719" i="1" s="1"/>
  <c r="L718" i="1" a="1"/>
  <c r="L718" i="1" s="1"/>
  <c r="K718" i="1" a="1"/>
  <c r="K718" i="1" s="1"/>
  <c r="H716" i="1" a="1"/>
  <c r="H716" i="1" s="1"/>
  <c r="I724" i="1" a="1"/>
  <c r="I724" i="1" s="1"/>
  <c r="H724" i="1" a="1"/>
  <c r="H724" i="1" s="1"/>
  <c r="G709" i="1" a="1"/>
  <c r="G709" i="1" s="1"/>
  <c r="H709" i="1" a="1"/>
  <c r="H709" i="1" s="1"/>
  <c r="I696" i="1" a="1"/>
  <c r="I696" i="1" s="1"/>
  <c r="J696" i="1" a="1"/>
  <c r="J696" i="1" s="1"/>
  <c r="H711" i="1" a="1"/>
  <c r="H711" i="1" s="1"/>
  <c r="I709" i="1" a="1"/>
  <c r="I709" i="1" s="1"/>
  <c r="L697" i="1" a="1"/>
  <c r="L697" i="1" s="1"/>
  <c r="L696" i="1" a="1"/>
  <c r="L696" i="1" s="1"/>
  <c r="H697" i="1" a="1"/>
  <c r="H697" i="1" s="1"/>
  <c r="G696" i="1" a="1"/>
  <c r="G696" i="1" s="1"/>
  <c r="J697" i="1" a="1"/>
  <c r="J697" i="1" s="1"/>
  <c r="G711" i="1" a="1"/>
  <c r="G711" i="1" s="1"/>
  <c r="F709" i="1" a="1"/>
  <c r="F709" i="1" s="1"/>
  <c r="J709" i="1" a="1"/>
  <c r="J709" i="1" s="1"/>
  <c r="I711" i="1" a="1"/>
  <c r="I711" i="1" s="1"/>
  <c r="F711" i="1" a="1"/>
  <c r="F711" i="1" s="1"/>
  <c r="K697" i="1" a="1"/>
  <c r="K697" i="1" s="1"/>
  <c r="H696" i="1" a="1"/>
  <c r="H696" i="1" s="1"/>
  <c r="K711" i="1" a="1"/>
  <c r="K711" i="1" s="1"/>
  <c r="L711" i="1" a="1"/>
  <c r="L711" i="1" s="1"/>
  <c r="I697" i="1" a="1"/>
  <c r="I697" i="1" s="1"/>
  <c r="J711" i="1" a="1"/>
  <c r="J711" i="1" s="1"/>
  <c r="G697" i="1" a="1"/>
  <c r="G697" i="1" s="1"/>
  <c r="K696" i="1" a="1"/>
  <c r="K696" i="1" s="1"/>
  <c r="F697" i="1" a="1"/>
  <c r="F697" i="1" s="1"/>
  <c r="K709" i="1" a="1"/>
  <c r="K709" i="1" s="1"/>
  <c r="F696" i="1" a="1"/>
  <c r="F696" i="1" s="1"/>
  <c r="L709" i="1" a="1"/>
  <c r="L709" i="1" s="1"/>
  <c r="J687" i="1" a="1"/>
  <c r="J687" i="1" s="1"/>
  <c r="H687" i="1" a="1"/>
  <c r="H687" i="1" s="1"/>
  <c r="H683" i="1" a="1"/>
  <c r="H683" i="1" s="1"/>
  <c r="L682" i="1" a="1"/>
  <c r="L682" i="1" s="1"/>
  <c r="K682" i="1" a="1"/>
  <c r="K682" i="1" s="1"/>
  <c r="G688" i="1" a="1"/>
  <c r="G688" i="1" s="1"/>
  <c r="J681" i="1" a="1"/>
  <c r="J681" i="1" s="1"/>
  <c r="K685" i="1" a="1"/>
  <c r="K685" i="1" s="1"/>
  <c r="K688" i="1" a="1"/>
  <c r="K688" i="1" s="1"/>
  <c r="F682" i="1" a="1"/>
  <c r="F682" i="1" s="1"/>
  <c r="G681" i="1" a="1"/>
  <c r="G681" i="1" s="1"/>
  <c r="L688" i="1" a="1"/>
  <c r="L688" i="1" s="1"/>
  <c r="H688" i="1" a="1"/>
  <c r="H688" i="1" s="1"/>
  <c r="I682" i="1" a="1"/>
  <c r="I682" i="1" s="1"/>
  <c r="I687" i="1" a="1"/>
  <c r="I687" i="1" s="1"/>
  <c r="I685" i="1" a="1"/>
  <c r="I685" i="1" s="1"/>
  <c r="L683" i="1" a="1"/>
  <c r="L683" i="1" s="1"/>
  <c r="F681" i="1" a="1"/>
  <c r="F681" i="1" s="1"/>
  <c r="G683" i="1" a="1"/>
  <c r="G683" i="1" s="1"/>
  <c r="G687" i="1" a="1"/>
  <c r="G687" i="1" s="1"/>
  <c r="F687" i="1" a="1"/>
  <c r="F687" i="1" s="1"/>
  <c r="J683" i="1" a="1"/>
  <c r="J683" i="1" s="1"/>
  <c r="H685" i="1" a="1"/>
  <c r="H685" i="1" s="1"/>
  <c r="L681" i="1" a="1"/>
  <c r="L681" i="1" s="1"/>
  <c r="H681" i="1" a="1"/>
  <c r="H681" i="1" s="1"/>
  <c r="J682" i="1" a="1"/>
  <c r="J682" i="1" s="1"/>
  <c r="I681" i="1" a="1"/>
  <c r="I681" i="1" s="1"/>
  <c r="J685" i="1" a="1"/>
  <c r="J685" i="1" s="1"/>
  <c r="K683" i="1" a="1"/>
  <c r="K683" i="1" s="1"/>
  <c r="K681" i="1" a="1"/>
  <c r="K681" i="1" s="1"/>
  <c r="F683" i="1" a="1"/>
  <c r="F683" i="1" s="1"/>
  <c r="G682" i="1" a="1"/>
  <c r="G682" i="1" s="1"/>
  <c r="G685" i="1" a="1"/>
  <c r="G685" i="1" s="1"/>
  <c r="F688" i="1" a="1"/>
  <c r="F688" i="1" s="1"/>
  <c r="L685" i="1" a="1"/>
  <c r="L685" i="1" s="1"/>
  <c r="I683" i="1" a="1"/>
  <c r="I683" i="1" s="1"/>
  <c r="J688" i="1" a="1"/>
  <c r="J688" i="1" s="1"/>
  <c r="I688" i="1" a="1"/>
  <c r="I688" i="1"/>
  <c r="L687" i="1" a="1"/>
  <c r="L687" i="1" s="1"/>
  <c r="F685" i="1" a="1"/>
  <c r="F685" i="1" s="1"/>
  <c r="H682" i="1" a="1"/>
  <c r="H682" i="1" s="1"/>
  <c r="K687" i="1" a="1"/>
  <c r="K687" i="1" s="1"/>
  <c r="K664" i="1" a="1"/>
  <c r="K664" i="1" s="1"/>
  <c r="I666" i="1" a="1"/>
  <c r="I666" i="1" s="1"/>
  <c r="H666" i="1" a="1"/>
  <c r="H666" i="1" s="1"/>
  <c r="F664" i="1" a="1"/>
  <c r="F664" i="1" s="1"/>
  <c r="J664" i="1" a="1"/>
  <c r="J664" i="1" s="1"/>
  <c r="I664" i="1" a="1"/>
  <c r="I664" i="1" s="1"/>
  <c r="L666" i="1" a="1"/>
  <c r="L666" i="1" s="1"/>
  <c r="H665" i="1" a="1"/>
  <c r="H665" i="1" s="1"/>
  <c r="H664" i="1" a="1"/>
  <c r="H664" i="1" s="1"/>
  <c r="L665" i="1" a="1"/>
  <c r="L665" i="1" s="1"/>
  <c r="J666" i="1" a="1"/>
  <c r="J666" i="1" s="1"/>
  <c r="G666" i="1" a="1"/>
  <c r="G666" i="1" s="1"/>
  <c r="K666" i="1" a="1"/>
  <c r="K666" i="1" s="1"/>
  <c r="F666" i="1" a="1"/>
  <c r="F666" i="1" s="1"/>
  <c r="K665" i="1" a="1"/>
  <c r="K665" i="1"/>
  <c r="J665" i="1" a="1"/>
  <c r="J665" i="1" s="1"/>
  <c r="I665" i="1" a="1"/>
  <c r="I665" i="1" s="1"/>
  <c r="L664" i="1" a="1"/>
  <c r="L664" i="1" s="1"/>
  <c r="G664" i="1" a="1"/>
  <c r="G664" i="1" s="1"/>
  <c r="G665" i="1" a="1"/>
  <c r="G665" i="1" s="1"/>
  <c r="F665" i="1" a="1"/>
  <c r="F665" i="1" s="1"/>
  <c r="I652" i="1" a="1"/>
  <c r="I652" i="1" s="1"/>
  <c r="J652" i="1" a="1"/>
  <c r="J652" i="1" s="1"/>
  <c r="K648" i="1" a="1"/>
  <c r="K648" i="1" s="1"/>
  <c r="L650" i="1" a="1"/>
  <c r="L650" i="1" s="1"/>
  <c r="L649" i="1" a="1"/>
  <c r="L649" i="1" s="1"/>
  <c r="K649" i="1" a="1"/>
  <c r="K649" i="1" s="1"/>
  <c r="F653" i="1" a="1"/>
  <c r="F653" i="1" s="1"/>
  <c r="G645" i="1" a="1"/>
  <c r="G645" i="1" s="1"/>
  <c r="G649" i="1" a="1"/>
  <c r="G649" i="1" s="1"/>
  <c r="J650" i="1" a="1"/>
  <c r="J650" i="1" s="1"/>
  <c r="G648" i="1" a="1"/>
  <c r="G648" i="1" s="1"/>
  <c r="H650" i="1" a="1"/>
  <c r="H650" i="1"/>
  <c r="I649" i="1" a="1"/>
  <c r="I649" i="1" s="1"/>
  <c r="L647" i="1" a="1"/>
  <c r="L647" i="1" s="1"/>
  <c r="H647" i="1" a="1"/>
  <c r="H647" i="1" s="1"/>
  <c r="H649" i="1" a="1"/>
  <c r="H649" i="1" s="1"/>
  <c r="I645" i="1" a="1"/>
  <c r="I645" i="1" s="1"/>
  <c r="H653" i="1" a="1"/>
  <c r="H653" i="1" s="1"/>
  <c r="F652" i="1" a="1"/>
  <c r="F652" i="1" s="1"/>
  <c r="G653" i="1" a="1"/>
  <c r="G653" i="1" s="1"/>
  <c r="I650" i="1" a="1"/>
  <c r="I650" i="1" s="1"/>
  <c r="K647" i="1" a="1"/>
  <c r="K647" i="1" s="1"/>
  <c r="I647" i="1" a="1"/>
  <c r="I647" i="1" s="1"/>
  <c r="F647" i="1" a="1"/>
  <c r="F647" i="1" s="1"/>
  <c r="L645" i="1" a="1"/>
  <c r="L645" i="1" s="1"/>
  <c r="K645" i="1" a="1"/>
  <c r="K645" i="1" s="1"/>
  <c r="K652" i="1" a="1"/>
  <c r="K652" i="1" s="1"/>
  <c r="J647" i="1" a="1"/>
  <c r="J647" i="1" s="1"/>
  <c r="J649" i="1" a="1"/>
  <c r="J649" i="1" s="1"/>
  <c r="L648" i="1" a="1"/>
  <c r="L648" i="1" s="1"/>
  <c r="F649" i="1" a="1"/>
  <c r="F649" i="1" s="1"/>
  <c r="J653" i="1" a="1"/>
  <c r="J653" i="1" s="1"/>
  <c r="G652" i="1" a="1"/>
  <c r="G652" i="1" s="1"/>
  <c r="F650" i="1" a="1"/>
  <c r="F650" i="1" s="1"/>
  <c r="F645" i="1" a="1"/>
  <c r="F645" i="1" s="1"/>
  <c r="L653" i="1" a="1"/>
  <c r="L653" i="1" s="1"/>
  <c r="K653" i="1" a="1"/>
  <c r="K653" i="1" s="1"/>
  <c r="J648" i="1" a="1"/>
  <c r="J648" i="1" s="1"/>
  <c r="H645" i="1" a="1"/>
  <c r="H645" i="1" s="1"/>
  <c r="I653" i="1" a="1"/>
  <c r="I653" i="1" s="1"/>
  <c r="J645" i="1" a="1"/>
  <c r="J645" i="1" s="1"/>
  <c r="L652" i="1" a="1"/>
  <c r="L652" i="1" s="1"/>
  <c r="K650" i="1" a="1"/>
  <c r="K650" i="1" s="1"/>
  <c r="H648" i="1" a="1"/>
  <c r="H648" i="1" s="1"/>
  <c r="G647" i="1" a="1"/>
  <c r="G647" i="1" s="1"/>
  <c r="G650" i="1" a="1"/>
  <c r="G650" i="1" s="1"/>
  <c r="F648" i="1" a="1"/>
  <c r="F648" i="1" s="1"/>
  <c r="H652" i="1" a="1"/>
  <c r="H652" i="1" s="1"/>
  <c r="I648" i="1" a="1"/>
  <c r="I648" i="1" s="1"/>
  <c r="L638" i="1" a="1"/>
  <c r="L638" i="1" s="1"/>
  <c r="J638" i="1" a="1"/>
  <c r="J638" i="1" s="1"/>
  <c r="F639" i="1" a="1"/>
  <c r="F639" i="1" s="1"/>
  <c r="K640" i="1" a="1"/>
  <c r="K640" i="1" s="1"/>
  <c r="H635" i="1" a="1"/>
  <c r="H635" i="1" s="1"/>
  <c r="F638" i="1" a="1"/>
  <c r="F638" i="1" s="1"/>
  <c r="F635" i="1" a="1"/>
  <c r="F635" i="1" s="1"/>
  <c r="L639" i="1" a="1"/>
  <c r="L639" i="1" s="1"/>
  <c r="J635" i="1" a="1"/>
  <c r="J635" i="1" s="1"/>
  <c r="K638" i="1" a="1"/>
  <c r="K638" i="1" s="1"/>
  <c r="L640" i="1" a="1"/>
  <c r="L640" i="1" s="1"/>
  <c r="J640" i="1" a="1"/>
  <c r="J640" i="1" s="1"/>
  <c r="I640" i="1" a="1"/>
  <c r="I640" i="1" s="1"/>
  <c r="H640" i="1" a="1"/>
  <c r="H640" i="1" s="1"/>
  <c r="G640" i="1" a="1"/>
  <c r="G640" i="1" s="1"/>
  <c r="J637" i="1" a="1"/>
  <c r="J637" i="1" s="1"/>
  <c r="K635" i="1" a="1"/>
  <c r="K635" i="1" s="1"/>
  <c r="K639" i="1" a="1"/>
  <c r="K639" i="1" s="1"/>
  <c r="J639" i="1" a="1"/>
  <c r="J639" i="1" s="1"/>
  <c r="I639" i="1" a="1"/>
  <c r="I639" i="1" s="1"/>
  <c r="L637" i="1" a="1"/>
  <c r="L637" i="1" s="1"/>
  <c r="K637" i="1" a="1"/>
  <c r="K637" i="1" s="1"/>
  <c r="I637" i="1" a="1"/>
  <c r="I637" i="1" s="1"/>
  <c r="I635" i="1" a="1"/>
  <c r="I635" i="1" s="1"/>
  <c r="F642" i="1" a="1"/>
  <c r="F642" i="1" s="1"/>
  <c r="K643" i="1" a="1"/>
  <c r="K643" i="1" s="1"/>
  <c r="G643" i="1" a="1"/>
  <c r="G643" i="1" s="1"/>
  <c r="J643" i="1" a="1"/>
  <c r="J643" i="1" s="1"/>
  <c r="I643" i="1" a="1"/>
  <c r="I643" i="1" s="1"/>
  <c r="I642" i="1" a="1"/>
  <c r="I642" i="1" s="1"/>
  <c r="H642" i="1" a="1"/>
  <c r="H642" i="1" s="1"/>
  <c r="H639" i="1" a="1"/>
  <c r="H639" i="1" s="1"/>
  <c r="G639" i="1" a="1"/>
  <c r="G639" i="1" s="1"/>
  <c r="G637" i="1" a="1"/>
  <c r="G637" i="1" s="1"/>
  <c r="G635" i="1" a="1"/>
  <c r="G635" i="1" s="1"/>
  <c r="H638" i="1" a="1"/>
  <c r="H638" i="1" s="1"/>
  <c r="L635" i="1" a="1"/>
  <c r="L635" i="1" s="1"/>
  <c r="F640" i="1" a="1"/>
  <c r="F640" i="1" s="1"/>
  <c r="G638" i="1" a="1"/>
  <c r="G638" i="1" s="1"/>
  <c r="H637" i="1" a="1"/>
  <c r="H637" i="1" s="1"/>
  <c r="L643" i="1" a="1"/>
  <c r="L643" i="1" s="1"/>
  <c r="G642" i="1" a="1"/>
  <c r="G642" i="1" s="1"/>
  <c r="F637" i="1" a="1"/>
  <c r="F637" i="1" s="1"/>
  <c r="I638" i="1" a="1"/>
  <c r="I638" i="1" s="1"/>
  <c r="H643" i="1" a="1"/>
  <c r="H643" i="1" s="1"/>
  <c r="F643" i="1" a="1"/>
  <c r="F643" i="1" s="1"/>
  <c r="L642" i="1" a="1"/>
  <c r="L642" i="1" s="1"/>
  <c r="K642" i="1" a="1"/>
  <c r="K642" i="1" s="1"/>
  <c r="J642" i="1" a="1"/>
  <c r="J642" i="1" s="1"/>
  <c r="F628" i="1" a="1"/>
  <c r="F628" i="1" s="1"/>
  <c r="G625" i="1" a="1"/>
  <c r="G625" i="1" s="1"/>
  <c r="K629" i="1" a="1"/>
  <c r="K629" i="1" s="1"/>
  <c r="F630" i="1" a="1"/>
  <c r="F630" i="1" s="1"/>
  <c r="L625" i="1" a="1"/>
  <c r="L625" i="1" s="1"/>
  <c r="K625" i="1" a="1"/>
  <c r="K625" i="1" s="1"/>
  <c r="F629" i="1" a="1"/>
  <c r="F629" i="1" s="1"/>
  <c r="F632" i="1" a="1"/>
  <c r="F632" i="1" s="1"/>
  <c r="H627" i="1" a="1"/>
  <c r="H627" i="1" s="1"/>
  <c r="G633" i="1" a="1"/>
  <c r="G633" i="1" s="1"/>
  <c r="G627" i="1" a="1"/>
  <c r="G627" i="1" s="1"/>
  <c r="K628" i="1" a="1"/>
  <c r="K628" i="1" s="1"/>
  <c r="F625" i="1" a="1"/>
  <c r="F625" i="1" s="1"/>
  <c r="G628" i="1" a="1"/>
  <c r="G628" i="1" s="1"/>
  <c r="I625" i="1" a="1"/>
  <c r="I625" i="1" s="1"/>
  <c r="L623" i="1" a="1"/>
  <c r="L623" i="1" s="1"/>
  <c r="G629" i="1" a="1"/>
  <c r="G629" i="1" s="1"/>
  <c r="H629" i="1" a="1"/>
  <c r="H629" i="1" s="1"/>
  <c r="L633" i="1" a="1"/>
  <c r="L633" i="1" s="1"/>
  <c r="K633" i="1" a="1"/>
  <c r="K633" i="1" s="1"/>
  <c r="L629" i="1" a="1"/>
  <c r="L629" i="1" s="1"/>
  <c r="I632" i="1" a="1"/>
  <c r="I632" i="1" s="1"/>
  <c r="J627" i="1" a="1"/>
  <c r="J627" i="1" s="1"/>
  <c r="I630" i="1" a="1"/>
  <c r="I630" i="1" s="1"/>
  <c r="K623" i="1" a="1"/>
  <c r="K623" i="1" s="1"/>
  <c r="L628" i="1" a="1"/>
  <c r="L628" i="1" s="1"/>
  <c r="K627" i="1" a="1"/>
  <c r="K627" i="1" s="1"/>
  <c r="J623" i="1" a="1"/>
  <c r="J623" i="1" s="1"/>
  <c r="L627" i="1" a="1"/>
  <c r="L627" i="1" s="1"/>
  <c r="J625" i="1" a="1"/>
  <c r="J625" i="1" s="1"/>
  <c r="J633" i="1" a="1"/>
  <c r="J633" i="1" s="1"/>
  <c r="I633" i="1" a="1"/>
  <c r="I633" i="1" s="1"/>
  <c r="H633" i="1" a="1"/>
  <c r="H633" i="1" s="1"/>
  <c r="F633" i="1" a="1"/>
  <c r="F633" i="1" s="1"/>
  <c r="H632" i="1" a="1"/>
  <c r="H632" i="1" s="1"/>
  <c r="L632" i="1" a="1"/>
  <c r="L632" i="1" s="1"/>
  <c r="K632" i="1" a="1"/>
  <c r="K632" i="1" s="1"/>
  <c r="J630" i="1" a="1"/>
  <c r="J630" i="1" s="1"/>
  <c r="J629" i="1" a="1"/>
  <c r="J629" i="1" s="1"/>
  <c r="F627" i="1" a="1"/>
  <c r="F627" i="1" s="1"/>
  <c r="J628" i="1" a="1"/>
  <c r="J628" i="1" s="1"/>
  <c r="I628" i="1" a="1"/>
  <c r="I628" i="1" s="1"/>
  <c r="L630" i="1" a="1"/>
  <c r="L630" i="1" s="1"/>
  <c r="J632" i="1" a="1"/>
  <c r="J632" i="1" s="1"/>
  <c r="H630" i="1" a="1"/>
  <c r="H630" i="1" s="1"/>
  <c r="I627" i="1" a="1"/>
  <c r="I627" i="1" s="1"/>
  <c r="H625" i="1" a="1"/>
  <c r="H625" i="1" s="1"/>
  <c r="G630" i="1" a="1"/>
  <c r="G630" i="1" s="1"/>
  <c r="G632" i="1" a="1"/>
  <c r="G632" i="1" s="1"/>
  <c r="I629" i="1" a="1"/>
  <c r="I629" i="1" s="1"/>
  <c r="H628" i="1" a="1"/>
  <c r="H628" i="1" s="1"/>
  <c r="K630" i="1" a="1"/>
  <c r="K630" i="1" s="1"/>
  <c r="F619" i="1" a="1"/>
  <c r="F619" i="1" s="1"/>
  <c r="K617" i="1" a="1"/>
  <c r="K617" i="1" s="1"/>
  <c r="L619" i="1" a="1"/>
  <c r="L619" i="1" s="1"/>
  <c r="I618" i="1" a="1"/>
  <c r="I618" i="1" s="1"/>
  <c r="H617" i="1" a="1"/>
  <c r="H617" i="1" s="1"/>
  <c r="K610" i="1" a="1"/>
  <c r="K610" i="1" s="1"/>
  <c r="K609" i="1" a="1"/>
  <c r="K609" i="1" s="1"/>
  <c r="J609" i="1" a="1"/>
  <c r="J609" i="1" s="1"/>
  <c r="I623" i="1" a="1"/>
  <c r="I623" i="1" s="1"/>
  <c r="H623" i="1" a="1"/>
  <c r="H623" i="1" s="1"/>
  <c r="G623" i="1" a="1"/>
  <c r="G623" i="1" s="1"/>
  <c r="F623" i="1" a="1"/>
  <c r="F623" i="1" s="1"/>
  <c r="L622" i="1" a="1"/>
  <c r="L622" i="1" s="1"/>
  <c r="G620" i="1" a="1"/>
  <c r="G620" i="1" s="1"/>
  <c r="K622" i="1" a="1"/>
  <c r="K622" i="1" s="1"/>
  <c r="J622" i="1" a="1"/>
  <c r="J622" i="1" s="1"/>
  <c r="G622" i="1" a="1"/>
  <c r="G622" i="1" s="1"/>
  <c r="K619" i="1" a="1"/>
  <c r="K619" i="1" s="1"/>
  <c r="F617" i="1" a="1"/>
  <c r="F617" i="1" s="1"/>
  <c r="F620" i="1" a="1"/>
  <c r="F620" i="1" s="1"/>
  <c r="I622" i="1" a="1"/>
  <c r="I622" i="1" s="1"/>
  <c r="J618" i="1" a="1"/>
  <c r="J618" i="1" s="1"/>
  <c r="I610" i="1" a="1"/>
  <c r="I610" i="1" s="1"/>
  <c r="H622" i="1" a="1"/>
  <c r="H622" i="1" s="1"/>
  <c r="H610" i="1" a="1"/>
  <c r="H610" i="1" s="1"/>
  <c r="F622" i="1" a="1"/>
  <c r="F622" i="1" s="1"/>
  <c r="H619" i="1" a="1"/>
  <c r="H619" i="1" s="1"/>
  <c r="L620" i="1" a="1"/>
  <c r="L620" i="1" s="1"/>
  <c r="K620" i="1" a="1"/>
  <c r="K620" i="1" s="1"/>
  <c r="I620" i="1" a="1"/>
  <c r="I620" i="1" s="1"/>
  <c r="J619" i="1" a="1"/>
  <c r="J619" i="1" s="1"/>
  <c r="L609" i="1" a="1"/>
  <c r="L609" i="1" s="1"/>
  <c r="G618" i="1" a="1"/>
  <c r="G618" i="1" s="1"/>
  <c r="F618" i="1" a="1"/>
  <c r="F618" i="1" s="1"/>
  <c r="F610" i="1" a="1"/>
  <c r="F610" i="1" s="1"/>
  <c r="H609" i="1" a="1"/>
  <c r="H609" i="1" s="1"/>
  <c r="G617" i="1" a="1"/>
  <c r="G617" i="1" s="1"/>
  <c r="J610" i="1" a="1"/>
  <c r="J610" i="1" s="1"/>
  <c r="I617" i="1" a="1"/>
  <c r="I617" i="1" s="1"/>
  <c r="L610" i="1" a="1"/>
  <c r="L610" i="1" s="1"/>
  <c r="L618" i="1" a="1"/>
  <c r="L618" i="1" s="1"/>
  <c r="L617" i="1" a="1"/>
  <c r="L617" i="1" s="1"/>
  <c r="J620" i="1" a="1"/>
  <c r="J620" i="1" s="1"/>
  <c r="H620" i="1" a="1"/>
  <c r="H620" i="1" s="1"/>
  <c r="I619" i="1" a="1"/>
  <c r="I619" i="1" s="1"/>
  <c r="J617" i="1" a="1"/>
  <c r="J617" i="1" s="1"/>
  <c r="K618" i="1" a="1"/>
  <c r="K618" i="1" s="1"/>
  <c r="H618" i="1" a="1"/>
  <c r="H618" i="1" s="1"/>
  <c r="G610" i="1" a="1"/>
  <c r="G610" i="1" s="1"/>
  <c r="I609" i="1" a="1"/>
  <c r="I609" i="1" s="1"/>
  <c r="G619" i="1" a="1"/>
  <c r="G619" i="1" s="1"/>
  <c r="G609" i="1" a="1"/>
  <c r="G609" i="1" s="1"/>
  <c r="F609" i="1" a="1"/>
  <c r="F609" i="1" s="1"/>
  <c r="I607" i="1" a="1"/>
  <c r="I607" i="1" s="1"/>
  <c r="H607" i="1" a="1"/>
  <c r="H607" i="1" s="1"/>
  <c r="I603" i="1" a="1"/>
  <c r="I603" i="1" s="1"/>
  <c r="I602" i="1" a="1"/>
  <c r="I602" i="1" s="1"/>
  <c r="L596" i="1" a="1"/>
  <c r="L596" i="1" s="1"/>
  <c r="H595" i="1" a="1"/>
  <c r="H595" i="1" s="1"/>
  <c r="H602" i="1" a="1"/>
  <c r="H602" i="1" s="1"/>
  <c r="G595" i="1" a="1"/>
  <c r="G595" i="1" s="1"/>
  <c r="K595" i="1" a="1"/>
  <c r="K595" i="1" s="1"/>
  <c r="F607" i="1" a="1"/>
  <c r="F607" i="1" s="1"/>
  <c r="G606" i="1" a="1"/>
  <c r="G606" i="1" s="1"/>
  <c r="G603" i="1" a="1"/>
  <c r="G603" i="1" s="1"/>
  <c r="F606" i="1" a="1"/>
  <c r="F606" i="1" s="1"/>
  <c r="G596" i="1" a="1"/>
  <c r="G596" i="1" s="1"/>
  <c r="K596" i="1" a="1"/>
  <c r="K596" i="1" s="1"/>
  <c r="J596" i="1" a="1"/>
  <c r="J596" i="1" s="1"/>
  <c r="I596" i="1" a="1"/>
  <c r="I596" i="1" s="1"/>
  <c r="F596" i="1" a="1"/>
  <c r="F596" i="1" s="1"/>
  <c r="H596" i="1" a="1"/>
  <c r="H596" i="1" s="1"/>
  <c r="G607" i="1" a="1"/>
  <c r="G607" i="1" s="1"/>
  <c r="L607" i="1" a="1"/>
  <c r="L607" i="1" s="1"/>
  <c r="H606" i="1" a="1"/>
  <c r="H606" i="1" s="1"/>
  <c r="K607" i="1" a="1"/>
  <c r="K607" i="1" s="1"/>
  <c r="J607" i="1" a="1"/>
  <c r="J607" i="1" s="1"/>
  <c r="L606" i="1" a="1"/>
  <c r="L606" i="1" s="1"/>
  <c r="K606" i="1" a="1"/>
  <c r="K606" i="1" s="1"/>
  <c r="K603" i="1" a="1"/>
  <c r="K603" i="1" s="1"/>
  <c r="I606" i="1" a="1"/>
  <c r="I606" i="1" s="1"/>
  <c r="F602" i="1" a="1"/>
  <c r="F602" i="1" s="1"/>
  <c r="J603" i="1" a="1"/>
  <c r="J603" i="1" s="1"/>
  <c r="J595" i="1" a="1"/>
  <c r="J595" i="1" s="1"/>
  <c r="L603" i="1" a="1"/>
  <c r="L603" i="1" s="1"/>
  <c r="L595" i="1" a="1"/>
  <c r="L595" i="1" s="1"/>
  <c r="L602" i="1" a="1"/>
  <c r="L602" i="1" s="1"/>
  <c r="H603" i="1" a="1"/>
  <c r="H603" i="1" s="1"/>
  <c r="F603" i="1" a="1"/>
  <c r="F603" i="1" s="1"/>
  <c r="L593" i="1" a="1"/>
  <c r="L593" i="1" s="1"/>
  <c r="J606" i="1" a="1"/>
  <c r="J606" i="1" s="1"/>
  <c r="K602" i="1" a="1"/>
  <c r="K602" i="1" s="1"/>
  <c r="J602" i="1" a="1"/>
  <c r="J602" i="1" s="1"/>
  <c r="G602" i="1" a="1"/>
  <c r="G602" i="1" s="1"/>
  <c r="F595" i="1" a="1"/>
  <c r="F595" i="1" s="1"/>
  <c r="I595" i="1" a="1"/>
  <c r="I595" i="1" s="1"/>
  <c r="G589" i="1" a="1"/>
  <c r="G589" i="1" s="1"/>
  <c r="K588" i="1" a="1"/>
  <c r="K588" i="1" s="1"/>
  <c r="H585" i="1" a="1"/>
  <c r="H585" i="1" s="1"/>
  <c r="G593" i="1" a="1"/>
  <c r="G593" i="1" s="1"/>
  <c r="J584" i="1" a="1"/>
  <c r="J584" i="1" s="1"/>
  <c r="J593" i="1" a="1"/>
  <c r="J593" i="1" s="1"/>
  <c r="H593" i="1" a="1"/>
  <c r="H593" i="1" s="1"/>
  <c r="F593" i="1" a="1"/>
  <c r="F593" i="1" s="1"/>
  <c r="L592" i="1" a="1"/>
  <c r="L592" i="1" s="1"/>
  <c r="K592" i="1" a="1"/>
  <c r="K592" i="1" s="1"/>
  <c r="J592" i="1" a="1"/>
  <c r="J592" i="1" s="1"/>
  <c r="G584" i="1" a="1"/>
  <c r="G584" i="1" s="1"/>
  <c r="G592" i="1" a="1"/>
  <c r="G592" i="1" s="1"/>
  <c r="L589" i="1" a="1"/>
  <c r="L589" i="1" s="1"/>
  <c r="H588" i="1" a="1"/>
  <c r="H588" i="1" s="1"/>
  <c r="G588" i="1" a="1"/>
  <c r="G588" i="1" s="1"/>
  <c r="G585" i="1" a="1"/>
  <c r="G585" i="1" s="1"/>
  <c r="J589" i="1" a="1"/>
  <c r="J589" i="1" s="1"/>
  <c r="I589" i="1" a="1"/>
  <c r="I589" i="1" s="1"/>
  <c r="K585" i="1" a="1"/>
  <c r="K585" i="1" s="1"/>
  <c r="L584" i="1" a="1"/>
  <c r="L584" i="1" s="1"/>
  <c r="I592" i="1" a="1"/>
  <c r="I592" i="1" s="1"/>
  <c r="F588" i="1" a="1"/>
  <c r="F588" i="1" s="1"/>
  <c r="H592" i="1" a="1"/>
  <c r="H592" i="1" s="1"/>
  <c r="K589" i="1" a="1"/>
  <c r="K589" i="1" s="1"/>
  <c r="F589" i="1" a="1"/>
  <c r="F589" i="1" s="1"/>
  <c r="J588" i="1" a="1"/>
  <c r="J588" i="1" s="1"/>
  <c r="H584" i="1" a="1"/>
  <c r="H584" i="1" s="1"/>
  <c r="L585" i="1" a="1"/>
  <c r="L585" i="1" s="1"/>
  <c r="L588" i="1" a="1"/>
  <c r="L588" i="1" s="1"/>
  <c r="F585" i="1" a="1"/>
  <c r="F585" i="1" s="1"/>
  <c r="H589" i="1" a="1"/>
  <c r="H589" i="1" s="1"/>
  <c r="I584" i="1" a="1"/>
  <c r="I584" i="1" s="1"/>
  <c r="I588" i="1" a="1"/>
  <c r="I588" i="1" s="1"/>
  <c r="J585" i="1" a="1"/>
  <c r="J585" i="1" s="1"/>
  <c r="F584" i="1" a="1"/>
  <c r="F584" i="1" s="1"/>
  <c r="I585" i="1" a="1"/>
  <c r="I585" i="1" s="1"/>
  <c r="K593" i="1" a="1"/>
  <c r="K593" i="1" s="1"/>
  <c r="K584" i="1" a="1"/>
  <c r="K584" i="1" s="1"/>
  <c r="I593" i="1" a="1"/>
  <c r="I593" i="1" s="1"/>
  <c r="F592" i="1" a="1"/>
  <c r="F592" i="1" s="1"/>
  <c r="F31" i="1" a="1"/>
  <c r="F31" i="1" s="1"/>
  <c r="G31" i="1" a="1"/>
  <c r="G31" i="1" s="1"/>
  <c r="J31" i="1" a="1"/>
  <c r="J31" i="1" s="1"/>
  <c r="H31" i="1" a="1"/>
  <c r="H31" i="1" s="1"/>
  <c r="F30" i="1" a="1"/>
  <c r="F30" i="1" s="1"/>
  <c r="I31" i="1" a="1"/>
  <c r="I31" i="1" s="1"/>
  <c r="L31" i="1" a="1"/>
  <c r="L31" i="1" s="1"/>
  <c r="K31" i="1" a="1"/>
  <c r="K31" i="1" s="1"/>
  <c r="K1708" i="1" a="1"/>
  <c r="K1708" i="1" s="1"/>
  <c r="F1709" i="1" a="1"/>
  <c r="F1709" i="1" s="1"/>
  <c r="L1709" i="1" a="1"/>
  <c r="L1709" i="1" s="1"/>
  <c r="H1708" i="1" a="1"/>
  <c r="H1708" i="1" s="1"/>
  <c r="G1709" i="1" a="1"/>
  <c r="G1709" i="1" s="1"/>
  <c r="G1708" i="1" a="1"/>
  <c r="G1708" i="1" s="1"/>
  <c r="L1708" i="1" a="1"/>
  <c r="L1708" i="1" s="1"/>
  <c r="K1709" i="1" a="1"/>
  <c r="K1709" i="1" s="1"/>
  <c r="J1709" i="1" a="1"/>
  <c r="J1709" i="1" s="1"/>
  <c r="I1709" i="1" a="1"/>
  <c r="I1709" i="1" s="1"/>
  <c r="H1709" i="1" a="1"/>
  <c r="H1709" i="1" s="1"/>
  <c r="F1708" i="1" a="1"/>
  <c r="F1708" i="1" s="1"/>
  <c r="J1708" i="1" a="1"/>
  <c r="J1708" i="1" s="1"/>
  <c r="I1708" i="1" a="1"/>
  <c r="I1708" i="1" s="1"/>
  <c r="L19" i="1"/>
  <c r="L18" i="1" s="1"/>
  <c r="K19" i="1"/>
  <c r="K18" i="1" s="1"/>
  <c r="J19" i="1"/>
  <c r="J18" i="1" s="1"/>
  <c r="I19" i="1"/>
  <c r="I18" i="1" s="1"/>
  <c r="H19" i="1"/>
  <c r="H18" i="1" s="1"/>
  <c r="G19" i="1"/>
  <c r="G18" i="1" s="1"/>
  <c r="F19" i="1"/>
  <c r="F18" i="1" s="1"/>
  <c r="G275" i="1" a="1"/>
  <c r="G275" i="1" s="1"/>
  <c r="G274" i="1" s="1"/>
  <c r="H284" i="1" a="1"/>
  <c r="H284" i="1" s="1"/>
  <c r="F284" i="1" a="1"/>
  <c r="F284" i="1" s="1"/>
  <c r="H275" i="1" a="1"/>
  <c r="H275" i="1" s="1"/>
  <c r="F275" i="1" a="1"/>
  <c r="F275" i="1" s="1"/>
  <c r="F274" i="1" s="1"/>
  <c r="I275" i="1" a="1"/>
  <c r="I275" i="1" s="1"/>
  <c r="I274" i="1" s="1"/>
  <c r="K275" i="1" a="1"/>
  <c r="K275" i="1" s="1"/>
  <c r="K274" i="1" s="1"/>
  <c r="J275" i="1" a="1"/>
  <c r="J275" i="1" s="1"/>
  <c r="G284" i="1" a="1"/>
  <c r="G284" i="1" s="1"/>
  <c r="L275" i="1" a="1"/>
  <c r="L275" i="1" s="1"/>
  <c r="K284" i="1" a="1"/>
  <c r="K284" i="1" s="1"/>
  <c r="L284" i="1" a="1"/>
  <c r="L284" i="1" s="1"/>
  <c r="L283" i="1" s="1"/>
  <c r="J284" i="1" a="1"/>
  <c r="J284" i="1" s="1"/>
  <c r="J283" i="1" s="1"/>
  <c r="I284" i="1" a="1"/>
  <c r="I284" i="1" s="1"/>
  <c r="L242" i="1" a="1"/>
  <c r="L242" i="1" s="1"/>
  <c r="L241" i="1" s="1"/>
  <c r="K242" i="1" a="1"/>
  <c r="K242" i="1" s="1"/>
  <c r="G242" i="1" a="1"/>
  <c r="G242" i="1" s="1"/>
  <c r="H242" i="1" a="1"/>
  <c r="H242" i="1" s="1"/>
  <c r="F242" i="1" a="1"/>
  <c r="F242" i="1" s="1"/>
  <c r="J242" i="1" a="1"/>
  <c r="J242" i="1" s="1"/>
  <c r="J241" i="1" s="1"/>
  <c r="I242" i="1" a="1"/>
  <c r="I242" i="1" s="1"/>
  <c r="I241" i="1" s="1"/>
  <c r="K199" i="1" a="1"/>
  <c r="K199" i="1" s="1"/>
  <c r="K198" i="1" s="1"/>
  <c r="J199" i="1" a="1"/>
  <c r="J199" i="1" s="1"/>
  <c r="J198" i="1" s="1"/>
  <c r="I199" i="1" a="1"/>
  <c r="I199" i="1" s="1"/>
  <c r="H199" i="1" a="1"/>
  <c r="H199" i="1" s="1"/>
  <c r="F199" i="1" a="1"/>
  <c r="F199" i="1" s="1"/>
  <c r="F198" i="1" s="1"/>
  <c r="L199" i="1" a="1"/>
  <c r="L199" i="1" s="1"/>
  <c r="L198" i="1" s="1"/>
  <c r="G199" i="1" a="1"/>
  <c r="G199" i="1" s="1"/>
  <c r="G198" i="1" s="1"/>
  <c r="G60" i="1" a="1"/>
  <c r="G60" i="1" s="1"/>
  <c r="H62" i="1" a="1"/>
  <c r="H62" i="1" s="1"/>
  <c r="F61" i="1" a="1"/>
  <c r="F61" i="1" s="1"/>
  <c r="L59" i="1" a="1"/>
  <c r="L59" i="1" s="1"/>
  <c r="K62" i="1" a="1"/>
  <c r="K62" i="1" s="1"/>
  <c r="I60" i="1" a="1"/>
  <c r="I60" i="1" s="1"/>
  <c r="H60" i="1" a="1"/>
  <c r="H60" i="1" s="1"/>
  <c r="L61" i="1" a="1"/>
  <c r="L61" i="1" s="1"/>
  <c r="K60" i="1" a="1"/>
  <c r="K60" i="1" s="1"/>
  <c r="L60" i="1" a="1"/>
  <c r="L60" i="1" s="1"/>
  <c r="G62" i="1" a="1"/>
  <c r="G62" i="1" s="1"/>
  <c r="G59" i="1" a="1"/>
  <c r="G59" i="1" s="1"/>
  <c r="L62" i="1" a="1"/>
  <c r="L62" i="1" s="1"/>
  <c r="J62" i="1" a="1"/>
  <c r="J62" i="1" s="1"/>
  <c r="F62" i="1" a="1"/>
  <c r="F62" i="1" s="1"/>
  <c r="G61" i="1" a="1"/>
  <c r="G61" i="1" s="1"/>
  <c r="H59" i="1" a="1"/>
  <c r="H59" i="1" s="1"/>
  <c r="F59" i="1" a="1"/>
  <c r="F59" i="1" s="1"/>
  <c r="I62" i="1" a="1"/>
  <c r="I62" i="1" s="1"/>
  <c r="H61" i="1" a="1"/>
  <c r="H61" i="1" s="1"/>
  <c r="J60" i="1" a="1"/>
  <c r="J60" i="1" s="1"/>
  <c r="K59" i="1" a="1"/>
  <c r="K59" i="1" s="1"/>
  <c r="J59" i="1" a="1"/>
  <c r="J59" i="1" s="1"/>
  <c r="I59" i="1" a="1"/>
  <c r="I59" i="1" s="1"/>
  <c r="L55" i="1" a="1"/>
  <c r="L55" i="1" s="1"/>
  <c r="K55" i="1" a="1"/>
  <c r="K55" i="1" s="1"/>
  <c r="J55" i="1" a="1"/>
  <c r="J55" i="1" s="1"/>
  <c r="I55" i="1" a="1"/>
  <c r="I55" i="1" s="1"/>
  <c r="H55" i="1" a="1"/>
  <c r="H55" i="1" s="1"/>
  <c r="F52" i="1" a="1"/>
  <c r="F52" i="1" s="1"/>
  <c r="G55" i="1" a="1"/>
  <c r="G55" i="1" s="1"/>
  <c r="I52" i="1" a="1"/>
  <c r="I52" i="1" s="1"/>
  <c r="F55" i="1" a="1"/>
  <c r="F55" i="1" s="1"/>
  <c r="G54" i="1" a="1"/>
  <c r="G54" i="1" s="1"/>
  <c r="F53" i="1" a="1"/>
  <c r="F53" i="1" s="1"/>
  <c r="L52" i="1" a="1"/>
  <c r="L52" i="1" s="1"/>
  <c r="H52" i="1" a="1"/>
  <c r="H52" i="1" s="1"/>
  <c r="J52" i="1" a="1"/>
  <c r="J52" i="1" s="1"/>
  <c r="L54" i="1" a="1"/>
  <c r="L54" i="1" s="1"/>
  <c r="J54" i="1" a="1"/>
  <c r="J54" i="1" s="1"/>
  <c r="H54" i="1" a="1"/>
  <c r="H54" i="1" s="1"/>
  <c r="I53" i="1" a="1"/>
  <c r="I53" i="1" s="1"/>
  <c r="K52" i="1" a="1"/>
  <c r="K52" i="1" s="1"/>
  <c r="F54" i="1" a="1"/>
  <c r="F54" i="1" s="1"/>
  <c r="G52" i="1" a="1"/>
  <c r="G52" i="1" s="1"/>
  <c r="G53" i="1" a="1"/>
  <c r="G53" i="1" s="1"/>
  <c r="I54" i="1" a="1"/>
  <c r="I54" i="1" s="1"/>
  <c r="K54" i="1" a="1"/>
  <c r="K54" i="1" s="1"/>
  <c r="H53" i="1" a="1"/>
  <c r="H53" i="1" s="1"/>
  <c r="J13" i="1" a="1"/>
  <c r="J13" i="1" s="1"/>
  <c r="I13" i="1" a="1"/>
  <c r="I13" i="1" s="1"/>
  <c r="L14" i="1" a="1"/>
  <c r="L14" i="1" s="1"/>
  <c r="J15" i="1" a="1"/>
  <c r="J15" i="1" s="1"/>
  <c r="G15" i="1" a="1"/>
  <c r="G15" i="1" s="1"/>
  <c r="L15" i="1" a="1"/>
  <c r="L15" i="1" s="1"/>
  <c r="H14" i="1" a="1"/>
  <c r="H14" i="1" s="1"/>
  <c r="K15" i="1" a="1"/>
  <c r="K15" i="1" s="1"/>
  <c r="I15" i="1" a="1"/>
  <c r="I15" i="1" s="1"/>
  <c r="I14" i="1" a="1"/>
  <c r="I14" i="1" s="1"/>
  <c r="H15" i="1" a="1"/>
  <c r="H15" i="1" s="1"/>
  <c r="G14" i="1" a="1"/>
  <c r="G14" i="1" s="1"/>
  <c r="L13" i="1" a="1"/>
  <c r="L13" i="1" s="1"/>
  <c r="K13" i="1" a="1"/>
  <c r="K13" i="1" s="1"/>
  <c r="F15" i="1" a="1"/>
  <c r="F15" i="1" s="1"/>
  <c r="G13" i="1" a="1"/>
  <c r="G13" i="1" s="1"/>
  <c r="F13" i="1" a="1"/>
  <c r="F13" i="1" s="1"/>
  <c r="F14" i="1" a="1"/>
  <c r="F14" i="1" s="1"/>
  <c r="H13" i="1" a="1"/>
  <c r="H13" i="1" s="1"/>
  <c r="F60" i="1" a="1"/>
  <c r="F60" i="1" s="1"/>
  <c r="K14" i="1" a="1"/>
  <c r="K14" i="1" s="1"/>
  <c r="K61" i="1" a="1"/>
  <c r="K61" i="1" s="1"/>
  <c r="J14" i="1" a="1"/>
  <c r="J14" i="1" s="1"/>
  <c r="J61" i="1" a="1"/>
  <c r="J61" i="1" s="1"/>
  <c r="I61" i="1" a="1"/>
  <c r="I61" i="1" s="1"/>
  <c r="L53" i="1" a="1"/>
  <c r="L53" i="1" s="1"/>
  <c r="K53" i="1" a="1"/>
  <c r="K53" i="1" s="1"/>
  <c r="J53" i="1" a="1"/>
  <c r="J53" i="1" s="1"/>
  <c r="G139" i="1" a="1"/>
  <c r="G139" i="1" s="1"/>
  <c r="G141" i="1" a="1"/>
  <c r="G141" i="1" s="1"/>
  <c r="L140" i="1" a="1"/>
  <c r="L140" i="1" s="1"/>
  <c r="J140" i="1" a="1"/>
  <c r="J140" i="1" s="1"/>
  <c r="K139" i="1" a="1"/>
  <c r="K139" i="1" s="1"/>
  <c r="H138" i="1" a="1"/>
  <c r="H138" i="1" s="1"/>
  <c r="H141" i="1" a="1"/>
  <c r="H141" i="1" s="1"/>
  <c r="H140" i="1" a="1"/>
  <c r="H140" i="1" s="1"/>
  <c r="G140" i="1" a="1"/>
  <c r="G140" i="1" s="1"/>
  <c r="L56" i="1" a="1"/>
  <c r="L56" i="1" s="1"/>
  <c r="J56" i="1" a="1"/>
  <c r="J56" i="1" s="1"/>
  <c r="K56" i="1" a="1"/>
  <c r="K56" i="1" s="1"/>
  <c r="K45" i="1" a="1"/>
  <c r="K45" i="1" s="1"/>
  <c r="K50" i="1" a="1"/>
  <c r="K50" i="1" s="1"/>
  <c r="G50" i="1" a="1"/>
  <c r="G50" i="1" s="1"/>
  <c r="G45" i="1" a="1"/>
  <c r="G45" i="1" s="1"/>
  <c r="F50" i="1" a="1"/>
  <c r="F50" i="1" s="1"/>
  <c r="I50" i="1" a="1"/>
  <c r="I50" i="1" s="1"/>
  <c r="J50" i="1" a="1"/>
  <c r="J50" i="1" s="1"/>
  <c r="H45" i="1" a="1"/>
  <c r="H45" i="1" s="1"/>
  <c r="F45" i="1" a="1"/>
  <c r="F45" i="1" s="1"/>
  <c r="H50" i="1" a="1"/>
  <c r="H50" i="1" s="1"/>
  <c r="I45" i="1" a="1"/>
  <c r="I45" i="1" s="1"/>
  <c r="L50" i="1" a="1"/>
  <c r="L50" i="1" s="1"/>
  <c r="I56" i="1" a="1"/>
  <c r="I56" i="1" s="1"/>
  <c r="H56" i="1" a="1"/>
  <c r="H56" i="1" s="1"/>
  <c r="J45" i="1" a="1"/>
  <c r="J45" i="1" s="1"/>
  <c r="G56" i="1" a="1"/>
  <c r="G56" i="1" s="1"/>
  <c r="F56" i="1" a="1"/>
  <c r="F56" i="1" s="1"/>
  <c r="L44" i="1" a="1"/>
  <c r="L44" i="1" s="1"/>
  <c r="J43" i="1" a="1"/>
  <c r="J43" i="1" s="1"/>
  <c r="G43" i="1" a="1"/>
  <c r="G43" i="1" s="1"/>
  <c r="J28" i="1" a="1"/>
  <c r="J28" i="1" s="1"/>
  <c r="I28" i="1" a="1"/>
  <c r="I28" i="1" s="1"/>
  <c r="F43" i="1" a="1"/>
  <c r="F43" i="1" s="1"/>
  <c r="L28" i="1" a="1"/>
  <c r="L28" i="1" s="1"/>
  <c r="H28" i="1" a="1"/>
  <c r="H28" i="1" s="1"/>
  <c r="G28" i="1" a="1"/>
  <c r="G28" i="1" s="1"/>
  <c r="F28" i="1" a="1"/>
  <c r="F28" i="1" s="1"/>
  <c r="F44" i="1" a="1"/>
  <c r="F44" i="1" s="1"/>
  <c r="L43" i="1" a="1"/>
  <c r="L43" i="1" s="1"/>
  <c r="I43" i="1" a="1"/>
  <c r="I43" i="1" s="1"/>
  <c r="J44" i="1" a="1"/>
  <c r="J44" i="1" s="1"/>
  <c r="K44" i="1" a="1"/>
  <c r="K44" i="1" s="1"/>
  <c r="H43" i="1" a="1"/>
  <c r="H43" i="1" s="1"/>
  <c r="I44" i="1" a="1"/>
  <c r="I44" i="1" s="1"/>
  <c r="H44" i="1" a="1"/>
  <c r="H44" i="1" s="1"/>
  <c r="G44" i="1" a="1"/>
  <c r="G44" i="1" s="1"/>
  <c r="K43" i="1" a="1"/>
  <c r="K43" i="1" s="1"/>
  <c r="K28" i="1" a="1"/>
  <c r="K28" i="1" s="1"/>
  <c r="G24" i="1" a="1"/>
  <c r="G24" i="1" s="1"/>
  <c r="L21" i="1" a="1"/>
  <c r="L21" i="1" s="1"/>
  <c r="J27" i="1" a="1"/>
  <c r="J27" i="1" s="1"/>
  <c r="I27" i="1" a="1"/>
  <c r="I27" i="1" s="1"/>
  <c r="H25" i="1" a="1"/>
  <c r="H25" i="1" s="1"/>
  <c r="F25" i="1" a="1"/>
  <c r="F25" i="1" s="1"/>
  <c r="H26" i="1" a="1"/>
  <c r="H26" i="1" s="1"/>
  <c r="I25" i="1" a="1"/>
  <c r="I25" i="1" s="1"/>
  <c r="K24" i="1" a="1"/>
  <c r="K24" i="1" s="1"/>
  <c r="L27" i="1" a="1"/>
  <c r="L27" i="1" s="1"/>
  <c r="L24" i="1" a="1"/>
  <c r="L24" i="1" s="1"/>
  <c r="H24" i="1" a="1"/>
  <c r="H24" i="1" s="1"/>
  <c r="G27" i="1" a="1"/>
  <c r="G27" i="1" s="1"/>
  <c r="L25" i="1" a="1"/>
  <c r="L25" i="1" s="1"/>
  <c r="K27" i="1" a="1"/>
  <c r="K27" i="1" s="1"/>
  <c r="L26" i="1" a="1"/>
  <c r="L26" i="1" s="1"/>
  <c r="I26" i="1" a="1"/>
  <c r="I26" i="1" s="1"/>
  <c r="G25" i="1" a="1"/>
  <c r="G25" i="1" s="1"/>
  <c r="F24" i="1" a="1"/>
  <c r="F24" i="1" s="1"/>
  <c r="H27" i="1" a="1"/>
  <c r="H27" i="1" s="1"/>
  <c r="K26" i="1" a="1"/>
  <c r="K26" i="1" s="1"/>
  <c r="J25" i="1" a="1"/>
  <c r="J25" i="1" s="1"/>
  <c r="J24" i="1" a="1"/>
  <c r="J24" i="1" s="1"/>
  <c r="J26" i="1" a="1"/>
  <c r="J26" i="1" s="1"/>
  <c r="G26" i="1" a="1"/>
  <c r="G26" i="1" s="1"/>
  <c r="F26" i="1" a="1"/>
  <c r="F26" i="1" s="1"/>
  <c r="K25" i="1" a="1"/>
  <c r="K25" i="1" s="1"/>
  <c r="I24" i="1" a="1"/>
  <c r="I24" i="1" s="1"/>
  <c r="K11" i="1" a="1"/>
  <c r="K11" i="1" s="1"/>
  <c r="L10" i="1" a="1"/>
  <c r="L10" i="1" s="1"/>
  <c r="K17" i="1" a="1"/>
  <c r="K17" i="1" s="1"/>
  <c r="J11" i="1" a="1"/>
  <c r="J11" i="1" s="1"/>
  <c r="I17" i="1" a="1"/>
  <c r="I17" i="1" s="1"/>
  <c r="L16" i="1" a="1"/>
  <c r="L16" i="1" s="1"/>
  <c r="K16" i="1" a="1"/>
  <c r="K16" i="1" s="1"/>
  <c r="H16" i="1" a="1"/>
  <c r="H16" i="1" s="1"/>
  <c r="G16" i="1" a="1"/>
  <c r="G16" i="1" s="1"/>
  <c r="I11" i="1" a="1"/>
  <c r="I11" i="1" s="1"/>
  <c r="H11" i="1" a="1"/>
  <c r="H11" i="1" s="1"/>
  <c r="J10" i="1" a="1"/>
  <c r="J10" i="1" s="1"/>
  <c r="F16" i="1" a="1"/>
  <c r="F16" i="1" s="1"/>
  <c r="F11" i="1" a="1"/>
  <c r="F11" i="1" s="1"/>
  <c r="K10" i="1" a="1"/>
  <c r="K10" i="1" s="1"/>
  <c r="K21" i="1" a="1"/>
  <c r="K21" i="1" s="1"/>
  <c r="J21" i="1" a="1"/>
  <c r="J21" i="1" s="1"/>
  <c r="H17" i="1" a="1"/>
  <c r="H17" i="1" s="1"/>
  <c r="G17" i="1" a="1"/>
  <c r="G17" i="1" s="1"/>
  <c r="F17" i="1" a="1"/>
  <c r="F17" i="1" s="1"/>
  <c r="J16" i="1" a="1"/>
  <c r="J16" i="1" s="1"/>
  <c r="I16" i="1" a="1"/>
  <c r="I16" i="1" s="1"/>
  <c r="L11" i="1" a="1"/>
  <c r="L11" i="1" s="1"/>
  <c r="G11" i="1" a="1"/>
  <c r="G11" i="1" s="1"/>
  <c r="I21" i="1" a="1"/>
  <c r="I21" i="1" s="1"/>
  <c r="H21" i="1" a="1"/>
  <c r="H21" i="1" s="1"/>
  <c r="G21" i="1" a="1"/>
  <c r="G21" i="1" s="1"/>
  <c r="F21" i="1" a="1"/>
  <c r="F21" i="1" s="1"/>
  <c r="L17" i="1" a="1"/>
  <c r="L17" i="1" s="1"/>
  <c r="J17" i="1" a="1"/>
  <c r="J17" i="1" s="1"/>
  <c r="L4" i="1" a="1"/>
  <c r="L4" i="1" s="1"/>
  <c r="H5" i="1" a="1"/>
  <c r="H5" i="1" s="1"/>
  <c r="G5" i="1" a="1"/>
  <c r="G5" i="1" s="1"/>
  <c r="F10" i="1" a="1"/>
  <c r="F10" i="1" s="1"/>
  <c r="H9" i="1" a="1"/>
  <c r="H9" i="1" s="1"/>
  <c r="J4" i="1" a="1"/>
  <c r="J4" i="1" s="1"/>
  <c r="K7" i="1" a="1"/>
  <c r="K7" i="1" s="1"/>
  <c r="H6" i="1" a="1"/>
  <c r="H6" i="1" s="1"/>
  <c r="J5" i="1" a="1"/>
  <c r="J5" i="1" s="1"/>
  <c r="F7" i="1" a="1"/>
  <c r="F7" i="1" s="1"/>
  <c r="F9" i="1" a="1"/>
  <c r="F9" i="1" s="1"/>
  <c r="K4" i="1" a="1"/>
  <c r="K4" i="1" s="1"/>
  <c r="K6" i="1" a="1"/>
  <c r="K6" i="1" s="1"/>
  <c r="K5" i="1" a="1"/>
  <c r="K5" i="1" s="1"/>
  <c r="H4" i="1" a="1"/>
  <c r="H4" i="1" s="1"/>
  <c r="G4" i="1" a="1"/>
  <c r="G4" i="1" s="1"/>
  <c r="L7" i="1" a="1"/>
  <c r="L7" i="1" s="1"/>
  <c r="I6" i="1" a="1"/>
  <c r="I6" i="1" s="1"/>
  <c r="I10" i="1" a="1"/>
  <c r="I10" i="1" s="1"/>
  <c r="L9" i="1" a="1"/>
  <c r="L9" i="1" s="1"/>
  <c r="K9" i="1" a="1"/>
  <c r="K9" i="1" s="1"/>
  <c r="L6" i="1" a="1"/>
  <c r="L6" i="1" s="1"/>
  <c r="J9" i="1" a="1"/>
  <c r="J9" i="1" s="1"/>
  <c r="I9" i="1" a="1"/>
  <c r="I9" i="1" s="1"/>
  <c r="G9" i="1" a="1"/>
  <c r="G9" i="1" s="1"/>
  <c r="I4" i="1" a="1"/>
  <c r="I4" i="1" s="1"/>
  <c r="J7" i="1" a="1"/>
  <c r="J7" i="1" s="1"/>
  <c r="F6" i="1" a="1"/>
  <c r="F6" i="1" s="1"/>
  <c r="I7" i="1" a="1"/>
  <c r="I7" i="1" s="1"/>
  <c r="G7" i="1" a="1"/>
  <c r="G7" i="1" s="1"/>
  <c r="H10" i="1" a="1"/>
  <c r="H10" i="1" s="1"/>
  <c r="I5" i="1" a="1"/>
  <c r="I5" i="1" s="1"/>
  <c r="F5" i="1" a="1"/>
  <c r="F5" i="1" s="1"/>
  <c r="F4" i="1" a="1"/>
  <c r="F4" i="1" s="1"/>
  <c r="G10" i="1" a="1"/>
  <c r="G10" i="1" s="1"/>
  <c r="H7" i="1" a="1"/>
  <c r="H7" i="1" s="1"/>
  <c r="J6" i="1" a="1"/>
  <c r="J6" i="1" s="1"/>
  <c r="G6" i="1" a="1"/>
  <c r="G6" i="1" s="1"/>
  <c r="L5" i="1" a="1"/>
  <c r="L5" i="1" s="1"/>
  <c r="F27" i="1" a="1"/>
  <c r="F27" i="1" s="1"/>
  <c r="L45" i="1" a="1"/>
  <c r="L45" i="1" s="1"/>
  <c r="I399" i="1" l="1"/>
  <c r="I519" i="1" s="1"/>
  <c r="I319" i="1"/>
  <c r="I474" i="1" s="1"/>
  <c r="G361" i="1"/>
  <c r="G428" i="1" s="1"/>
  <c r="I386" i="1"/>
  <c r="I517" i="1" s="1"/>
  <c r="F399" i="1"/>
  <c r="F519" i="1" s="1"/>
  <c r="K319" i="1"/>
  <c r="K474" i="1" s="1"/>
  <c r="J319" i="1"/>
  <c r="L319" i="1"/>
  <c r="I318" i="1"/>
  <c r="I473" i="1" s="1"/>
  <c r="H321" i="1"/>
  <c r="H476" i="1" s="1"/>
  <c r="F398" i="1"/>
  <c r="F439" i="1" s="1"/>
  <c r="L301" i="1"/>
  <c r="L465" i="1" s="1"/>
  <c r="L314" i="1"/>
  <c r="L419" i="1" s="1"/>
  <c r="L300" i="1"/>
  <c r="L413" i="1" s="1"/>
  <c r="J384" i="1"/>
  <c r="J515" i="1" s="1"/>
  <c r="I380" i="1"/>
  <c r="I437" i="1" s="1"/>
  <c r="J400" i="1"/>
  <c r="J520" i="1" s="1"/>
  <c r="I385" i="1"/>
  <c r="I516" i="1" s="1"/>
  <c r="I323" i="1"/>
  <c r="I478" i="1" s="1"/>
  <c r="L118" i="1"/>
  <c r="J318" i="1"/>
  <c r="J473" i="1" s="1"/>
  <c r="I321" i="1"/>
  <c r="I476" i="1" s="1"/>
  <c r="F300" i="1"/>
  <c r="F413" i="1" s="1"/>
  <c r="J315" i="1"/>
  <c r="J420" i="1" s="1"/>
  <c r="K380" i="1"/>
  <c r="K437" i="1" s="1"/>
  <c r="J386" i="1"/>
  <c r="J517" i="1" s="1"/>
  <c r="K361" i="1"/>
  <c r="K428" i="1" s="1"/>
  <c r="G301" i="1"/>
  <c r="G465" i="1" s="1"/>
  <c r="G320" i="1"/>
  <c r="G475" i="1" s="1"/>
  <c r="F323" i="1"/>
  <c r="F478" i="1" s="1"/>
  <c r="I398" i="1"/>
  <c r="I439" i="1" s="1"/>
  <c r="I315" i="1"/>
  <c r="I420" i="1" s="1"/>
  <c r="G300" i="1"/>
  <c r="G413" i="1" s="1"/>
  <c r="G321" i="1"/>
  <c r="G476" i="1" s="1"/>
  <c r="F322" i="1"/>
  <c r="F477" i="1" s="1"/>
  <c r="J323" i="1"/>
  <c r="J478" i="1" s="1"/>
  <c r="G380" i="1"/>
  <c r="G437" i="1" s="1"/>
  <c r="L385" i="1"/>
  <c r="L516" i="1" s="1"/>
  <c r="L325" i="1"/>
  <c r="L480" i="1" s="1"/>
  <c r="K323" i="1"/>
  <c r="K478" i="1" s="1"/>
  <c r="H380" i="1"/>
  <c r="H437" i="1" s="1"/>
  <c r="F386" i="1"/>
  <c r="F517" i="1" s="1"/>
  <c r="J398" i="1"/>
  <c r="J439" i="1" s="1"/>
  <c r="L398" i="1"/>
  <c r="L439" i="1" s="1"/>
  <c r="H318" i="1"/>
  <c r="H473" i="1" s="1"/>
  <c r="F324" i="1"/>
  <c r="F479" i="1" s="1"/>
  <c r="K399" i="1"/>
  <c r="K519" i="1" s="1"/>
  <c r="J380" i="1"/>
  <c r="J437" i="1" s="1"/>
  <c r="H386" i="1"/>
  <c r="H517" i="1" s="1"/>
  <c r="F726" i="1" a="1"/>
  <c r="F726" i="1" s="1"/>
  <c r="F728" i="1" s="1" a="1"/>
  <c r="F728" i="1" s="1"/>
  <c r="H324" i="1"/>
  <c r="H479" i="1" s="1"/>
  <c r="G399" i="1"/>
  <c r="G519" i="1" s="1"/>
  <c r="H385" i="1"/>
  <c r="H516" i="1" s="1"/>
  <c r="G400" i="1"/>
  <c r="G520" i="1" s="1"/>
  <c r="H300" i="1"/>
  <c r="H413" i="1" s="1"/>
  <c r="K318" i="1"/>
  <c r="K473" i="1" s="1"/>
  <c r="J321" i="1"/>
  <c r="J476" i="1" s="1"/>
  <c r="K386" i="1"/>
  <c r="K517" i="1" s="1"/>
  <c r="H399" i="1"/>
  <c r="H519" i="1" s="1"/>
  <c r="K315" i="1"/>
  <c r="K420" i="1" s="1"/>
  <c r="I300" i="1"/>
  <c r="I413" i="1" s="1"/>
  <c r="F384" i="1"/>
  <c r="F515" i="1" s="1"/>
  <c r="L386" i="1"/>
  <c r="L517" i="1" s="1"/>
  <c r="I363" i="1"/>
  <c r="I504" i="1" s="1"/>
  <c r="G384" i="1"/>
  <c r="G515" i="1" s="1"/>
  <c r="J399" i="1"/>
  <c r="J519" i="1" s="1"/>
  <c r="G319" i="1"/>
  <c r="G474" i="1" s="1"/>
  <c r="K300" i="1"/>
  <c r="K413" i="1" s="1"/>
  <c r="H384" i="1"/>
  <c r="H515" i="1" s="1"/>
  <c r="H322" i="1"/>
  <c r="H477" i="1" s="1"/>
  <c r="G325" i="1"/>
  <c r="G480" i="1" s="1"/>
  <c r="F363" i="1"/>
  <c r="F504" i="1" s="1"/>
  <c r="K322" i="1"/>
  <c r="K477" i="1" s="1"/>
  <c r="J325" i="1"/>
  <c r="J480" i="1" s="1"/>
  <c r="J301" i="1"/>
  <c r="J465" i="1" s="1"/>
  <c r="F320" i="1"/>
  <c r="F475" i="1" s="1"/>
  <c r="K325" i="1"/>
  <c r="K480" i="1" s="1"/>
  <c r="G314" i="1"/>
  <c r="G419" i="1" s="1"/>
  <c r="L400" i="1"/>
  <c r="L520" i="1" s="1"/>
  <c r="I314" i="1"/>
  <c r="I419" i="1" s="1"/>
  <c r="H323" i="1"/>
  <c r="H478" i="1" s="1"/>
  <c r="F301" i="1"/>
  <c r="F465" i="1" s="1"/>
  <c r="F400" i="1"/>
  <c r="F520" i="1" s="1"/>
  <c r="J300" i="1"/>
  <c r="J413" i="1" s="1"/>
  <c r="K400" i="1"/>
  <c r="K520" i="1" s="1"/>
  <c r="F319" i="1"/>
  <c r="F474" i="1" s="1"/>
  <c r="H301" i="1"/>
  <c r="H465" i="1" s="1"/>
  <c r="F314" i="1"/>
  <c r="F419" i="1" s="1"/>
  <c r="J322" i="1"/>
  <c r="J477" i="1" s="1"/>
  <c r="I325" i="1"/>
  <c r="I480" i="1" s="1"/>
  <c r="L384" i="1"/>
  <c r="L515" i="1" s="1"/>
  <c r="H400" i="1"/>
  <c r="H520" i="1" s="1"/>
  <c r="I322" i="1"/>
  <c r="I477" i="1" s="1"/>
  <c r="H325" i="1"/>
  <c r="H480" i="1" s="1"/>
  <c r="J119" i="1"/>
  <c r="G125" i="1"/>
  <c r="F385" i="1"/>
  <c r="F516" i="1" s="1"/>
  <c r="I400" i="1"/>
  <c r="I520" i="1" s="1"/>
  <c r="L380" i="1"/>
  <c r="L437" i="1" s="1"/>
  <c r="H125" i="1"/>
  <c r="G385" i="1"/>
  <c r="G516" i="1" s="1"/>
  <c r="J125" i="1"/>
  <c r="F783" i="1"/>
  <c r="K314" i="1"/>
  <c r="K419" i="1" s="1"/>
  <c r="I320" i="1"/>
  <c r="I475" i="1" s="1"/>
  <c r="J385" i="1"/>
  <c r="J516" i="1" s="1"/>
  <c r="G398" i="1"/>
  <c r="G439" i="1" s="1"/>
  <c r="I301" i="1"/>
  <c r="I465" i="1" s="1"/>
  <c r="H320" i="1"/>
  <c r="H475" i="1" s="1"/>
  <c r="G323" i="1"/>
  <c r="G478" i="1" s="1"/>
  <c r="H783" i="1"/>
  <c r="J320" i="1"/>
  <c r="J475" i="1" s="1"/>
  <c r="F380" i="1"/>
  <c r="F437" i="1" s="1"/>
  <c r="K385" i="1"/>
  <c r="K516" i="1" s="1"/>
  <c r="H398" i="1"/>
  <c r="H439" i="1" s="1"/>
  <c r="F315" i="1"/>
  <c r="F420" i="1" s="1"/>
  <c r="K320" i="1"/>
  <c r="K475" i="1" s="1"/>
  <c r="H315" i="1"/>
  <c r="H420" i="1" s="1"/>
  <c r="G318" i="1"/>
  <c r="G473" i="1" s="1"/>
  <c r="F321" i="1"/>
  <c r="F476" i="1" s="1"/>
  <c r="L323" i="1"/>
  <c r="L478" i="1" s="1"/>
  <c r="G386" i="1"/>
  <c r="G517" i="1" s="1"/>
  <c r="K398" i="1"/>
  <c r="K439" i="1" s="1"/>
  <c r="L320" i="1"/>
  <c r="L475" i="1" s="1"/>
  <c r="I122" i="1"/>
  <c r="K362" i="1"/>
  <c r="K429" i="1" s="1"/>
  <c r="J324" i="1"/>
  <c r="J479" i="1" s="1"/>
  <c r="H742" i="1" a="1"/>
  <c r="H742" i="1" s="1"/>
  <c r="H744" i="1" s="1" a="1"/>
  <c r="H744" i="1" s="1"/>
  <c r="K122" i="1"/>
  <c r="K129" i="1"/>
  <c r="J314" i="1"/>
  <c r="J419" i="1" s="1"/>
  <c r="L318" i="1"/>
  <c r="L473" i="1" s="1"/>
  <c r="K321" i="1"/>
  <c r="K476" i="1" s="1"/>
  <c r="G315" i="1"/>
  <c r="G420" i="1" s="1"/>
  <c r="F318" i="1"/>
  <c r="F473" i="1" s="1"/>
  <c r="L362" i="1"/>
  <c r="L429" i="1" s="1"/>
  <c r="J383" i="1"/>
  <c r="J514" i="1" s="1"/>
  <c r="H362" i="1"/>
  <c r="H429" i="1" s="1"/>
  <c r="H198" i="1"/>
  <c r="H361" i="1" s="1"/>
  <c r="H428" i="1" s="1"/>
  <c r="G363" i="1"/>
  <c r="G504" i="1" s="1"/>
  <c r="L383" i="1"/>
  <c r="L514" i="1" s="1"/>
  <c r="J316" i="1"/>
  <c r="J471" i="1" s="1"/>
  <c r="F361" i="1"/>
  <c r="F428" i="1" s="1"/>
  <c r="H241" i="1"/>
  <c r="H316" i="1" s="1"/>
  <c r="H471" i="1" s="1"/>
  <c r="H317" i="1"/>
  <c r="H472" i="1" s="1"/>
  <c r="K241" i="1"/>
  <c r="K316" i="1" s="1"/>
  <c r="K471" i="1" s="1"/>
  <c r="K317" i="1"/>
  <c r="K472" i="1" s="1"/>
  <c r="F364" i="1"/>
  <c r="G783" i="1"/>
  <c r="G786" i="1"/>
  <c r="G787" i="1" s="1"/>
  <c r="G364" i="1"/>
  <c r="J786" i="1"/>
  <c r="J787" i="1" s="1"/>
  <c r="J783" i="1"/>
  <c r="J726" i="1" a="1"/>
  <c r="J726" i="1" s="1"/>
  <c r="J728" i="1" s="1" a="1"/>
  <c r="J728" i="1" s="1"/>
  <c r="G317" i="1"/>
  <c r="G472" i="1" s="1"/>
  <c r="J361" i="1"/>
  <c r="J428" i="1" s="1"/>
  <c r="I364" i="1"/>
  <c r="I742" i="1" a="1"/>
  <c r="I742" i="1" s="1"/>
  <c r="I744" i="1" s="1" a="1"/>
  <c r="I744" i="1" s="1"/>
  <c r="I726" i="1" a="1"/>
  <c r="I726" i="1" s="1"/>
  <c r="I728" i="1" s="1" a="1"/>
  <c r="I728" i="1" s="1"/>
  <c r="F317" i="1"/>
  <c r="F472" i="1" s="1"/>
  <c r="F241" i="1"/>
  <c r="F316" i="1" s="1"/>
  <c r="F471" i="1" s="1"/>
  <c r="G742" i="1" a="1"/>
  <c r="G742" i="1" s="1"/>
  <c r="G744" i="1" s="1" a="1"/>
  <c r="G744" i="1" s="1"/>
  <c r="G726" i="1" a="1"/>
  <c r="G726" i="1" s="1"/>
  <c r="G728" i="1" s="1" a="1"/>
  <c r="G728" i="1" s="1"/>
  <c r="I383" i="1"/>
  <c r="I514" i="1" s="1"/>
  <c r="I283" i="1"/>
  <c r="I382" i="1" s="1"/>
  <c r="I513" i="1" s="1"/>
  <c r="K726" i="1" a="1"/>
  <c r="K726" i="1" s="1"/>
  <c r="K728" i="1" s="1" a="1"/>
  <c r="K728" i="1" s="1"/>
  <c r="K742" i="1" a="1"/>
  <c r="K742" i="1" s="1"/>
  <c r="K744" i="1" s="1" a="1"/>
  <c r="K744" i="1" s="1"/>
  <c r="K283" i="1"/>
  <c r="K382" i="1" s="1"/>
  <c r="K513" i="1" s="1"/>
  <c r="K383" i="1"/>
  <c r="K514" i="1" s="1"/>
  <c r="L726" i="1" a="1"/>
  <c r="L726" i="1" s="1"/>
  <c r="L728" i="1" s="1" a="1"/>
  <c r="L728" i="1" s="1"/>
  <c r="L742" i="1" a="1"/>
  <c r="L742" i="1" s="1"/>
  <c r="L744" i="1" s="1" a="1"/>
  <c r="L744" i="1" s="1"/>
  <c r="I317" i="1"/>
  <c r="I472" i="1" s="1"/>
  <c r="L361" i="1"/>
  <c r="L428" i="1" s="1"/>
  <c r="K364" i="1"/>
  <c r="J382" i="1"/>
  <c r="J513" i="1" s="1"/>
  <c r="I362" i="1"/>
  <c r="I429" i="1" s="1"/>
  <c r="I198" i="1"/>
  <c r="I361" i="1" s="1"/>
  <c r="I428" i="1" s="1"/>
  <c r="H364" i="1"/>
  <c r="H274" i="1"/>
  <c r="H363" i="1" s="1"/>
  <c r="H504" i="1" s="1"/>
  <c r="F383" i="1"/>
  <c r="F514" i="1" s="1"/>
  <c r="F283" i="1"/>
  <c r="F382" i="1" s="1"/>
  <c r="F513" i="1" s="1"/>
  <c r="J317" i="1"/>
  <c r="J472" i="1" s="1"/>
  <c r="F362" i="1"/>
  <c r="F429" i="1" s="1"/>
  <c r="L786" i="1"/>
  <c r="L787" i="1" s="1"/>
  <c r="L783" i="1"/>
  <c r="L364" i="1"/>
  <c r="L274" i="1"/>
  <c r="L363" i="1" s="1"/>
  <c r="L504" i="1" s="1"/>
  <c r="G362" i="1"/>
  <c r="G429" i="1" s="1"/>
  <c r="L382" i="1"/>
  <c r="L513" i="1" s="1"/>
  <c r="G383" i="1"/>
  <c r="G514" i="1" s="1"/>
  <c r="G283" i="1"/>
  <c r="G382" i="1" s="1"/>
  <c r="G513" i="1" s="1"/>
  <c r="J364" i="1"/>
  <c r="J274" i="1"/>
  <c r="J363" i="1" s="1"/>
  <c r="J504" i="1" s="1"/>
  <c r="L317" i="1"/>
  <c r="L472" i="1" s="1"/>
  <c r="H383" i="1"/>
  <c r="H514" i="1" s="1"/>
  <c r="H283" i="1"/>
  <c r="H382" i="1" s="1"/>
  <c r="H513" i="1" s="1"/>
  <c r="J362" i="1"/>
  <c r="J429" i="1" s="1"/>
  <c r="L321" i="1"/>
  <c r="L476" i="1" s="1"/>
  <c r="J121" i="1"/>
  <c r="F742" i="1" a="1"/>
  <c r="F742" i="1" s="1"/>
  <c r="F744" i="1" s="1" a="1"/>
  <c r="F744" i="1" s="1"/>
  <c r="L324" i="1"/>
  <c r="L479" i="1" s="1"/>
  <c r="F125" i="1"/>
  <c r="G129" i="1"/>
  <c r="H314" i="1"/>
  <c r="H419" i="1" s="1"/>
  <c r="L899" i="1"/>
  <c r="L903" i="1"/>
  <c r="L925" i="1"/>
  <c r="L924" i="1" s="1"/>
  <c r="I316" i="1"/>
  <c r="I471" i="1" s="1"/>
  <c r="H319" i="1"/>
  <c r="H474" i="1" s="1"/>
  <c r="G322" i="1"/>
  <c r="G477" i="1" s="1"/>
  <c r="F325" i="1"/>
  <c r="F480" i="1" s="1"/>
  <c r="K363" i="1"/>
  <c r="K504" i="1" s="1"/>
  <c r="I384" i="1"/>
  <c r="I515" i="1" s="1"/>
  <c r="L399" i="1"/>
  <c r="L519" i="1" s="1"/>
  <c r="K118" i="1"/>
  <c r="K899" i="1"/>
  <c r="K903" i="1"/>
  <c r="K902" i="1"/>
  <c r="K925" i="1"/>
  <c r="K924" i="1" s="1"/>
  <c r="I129" i="1"/>
  <c r="J742" i="1" a="1"/>
  <c r="J742" i="1" s="1"/>
  <c r="J744" i="1" s="1" a="1"/>
  <c r="J744" i="1" s="1"/>
  <c r="K384" i="1"/>
  <c r="K515" i="1" s="1"/>
  <c r="F119" i="1"/>
  <c r="G324" i="1"/>
  <c r="G479" i="1" s="1"/>
  <c r="I786" i="1"/>
  <c r="I787" i="1" s="1"/>
  <c r="K125" i="1"/>
  <c r="I324" i="1"/>
  <c r="I479" i="1" s="1"/>
  <c r="K786" i="1"/>
  <c r="K787" i="1" s="1"/>
  <c r="K301" i="1"/>
  <c r="K465" i="1" s="1"/>
  <c r="L122" i="1"/>
  <c r="G241" i="1"/>
  <c r="G316" i="1" s="1"/>
  <c r="G471" i="1" s="1"/>
  <c r="K324" i="1"/>
  <c r="K479" i="1" s="1"/>
  <c r="F120" i="1"/>
  <c r="H126" i="1"/>
  <c r="G899" i="1"/>
  <c r="G903" i="1"/>
  <c r="G925" i="1"/>
  <c r="G924" i="1" s="1"/>
  <c r="G902" i="1"/>
  <c r="I123" i="1"/>
  <c r="J126" i="1"/>
  <c r="F895" i="1"/>
  <c r="F903" i="1"/>
  <c r="F925" i="1"/>
  <c r="F924" i="1" s="1"/>
  <c r="H726" i="1" a="1"/>
  <c r="H726" i="1" s="1"/>
  <c r="H728" i="1" s="1" a="1"/>
  <c r="H728" i="1" s="1"/>
  <c r="I120" i="1"/>
  <c r="J120" i="1"/>
  <c r="K123" i="1"/>
  <c r="F124" i="1"/>
  <c r="L322" i="1"/>
  <c r="L477" i="1" s="1"/>
  <c r="F118" i="1"/>
  <c r="G121" i="1"/>
  <c r="L316" i="1"/>
  <c r="L471" i="1" s="1"/>
  <c r="L315" i="1"/>
  <c r="L420" i="1" s="1"/>
  <c r="J903" i="1"/>
  <c r="J925" i="1"/>
  <c r="J924" i="1" s="1"/>
  <c r="I903" i="1"/>
  <c r="I925" i="1"/>
  <c r="I924" i="1" s="1"/>
  <c r="H903" i="1"/>
  <c r="H925" i="1"/>
  <c r="H924" i="1" s="1"/>
  <c r="H899" i="1"/>
  <c r="I899" i="1"/>
  <c r="J902" i="1"/>
  <c r="H902" i="1"/>
  <c r="I902" i="1"/>
  <c r="J899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I470" i="1" l="1"/>
  <c r="L474" i="1"/>
  <c r="J474" i="1"/>
  <c r="I310" i="1"/>
  <c r="K470" i="1"/>
  <c r="L470" i="1"/>
  <c r="L310" i="1"/>
  <c r="K310" i="1"/>
  <c r="J310" i="1"/>
  <c r="F899" i="1"/>
  <c r="F902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79" i="1" s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050" i="1" s="1"/>
  <c r="L2283" i="1"/>
  <c r="L187" i="1"/>
  <c r="L186" i="1" s="1"/>
  <c r="L100" i="1"/>
  <c r="L229" i="1"/>
  <c r="L401" i="1"/>
  <c r="L626" i="1"/>
  <c r="L1040" i="1"/>
  <c r="L1274" i="1"/>
  <c r="L1203" i="1"/>
  <c r="L1314" i="1" s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40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1004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1037" i="1" l="1"/>
  <c r="J470" i="1"/>
  <c r="L1160" i="1"/>
  <c r="L1602" i="1"/>
  <c r="L624" i="1"/>
  <c r="L1555" i="1"/>
  <c r="L1512" i="1"/>
  <c r="L1556" i="1"/>
  <c r="L1603" i="1"/>
  <c r="L1161" i="1"/>
  <c r="L1653" i="1"/>
  <c r="L1511" i="1"/>
  <c r="L1652" i="1"/>
  <c r="L258" i="1"/>
  <c r="L341" i="1"/>
  <c r="L1843" i="1"/>
  <c r="L920" i="1"/>
  <c r="L1083" i="1"/>
  <c r="L2321" i="1"/>
  <c r="L2318" i="1"/>
  <c r="L817" i="1"/>
  <c r="L1483" i="1"/>
  <c r="L634" i="1"/>
  <c r="L469" i="1"/>
  <c r="L1490" i="1"/>
  <c r="L2030" i="1"/>
  <c r="L1315" i="1"/>
  <c r="L1747" i="1"/>
  <c r="L1885" i="1"/>
  <c r="L114" i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7" i="1"/>
  <c r="L464" i="1"/>
  <c r="L1601" i="1"/>
  <c r="L542" i="1"/>
  <c r="L98" i="1"/>
  <c r="L1728" i="1"/>
  <c r="L291" i="1" l="1"/>
  <c r="L485" i="1"/>
  <c r="L375" i="1"/>
  <c r="L1206" i="1"/>
  <c r="L1344" i="1"/>
  <c r="L1617" i="1"/>
  <c r="L1330" i="1"/>
  <c r="L1183" i="1"/>
  <c r="L365" i="1"/>
  <c r="L1570" i="1"/>
  <c r="L1658" i="1"/>
  <c r="L1659" i="1" s="1"/>
  <c r="L1070" i="1"/>
  <c r="L1562" i="1"/>
  <c r="L1047" i="1"/>
  <c r="L1095" i="1"/>
  <c r="L1414" i="1"/>
  <c r="L1571" i="1"/>
  <c r="L1207" i="1"/>
  <c r="L1618" i="1"/>
  <c r="L1429" i="1"/>
  <c r="L1345" i="1"/>
  <c r="L1069" i="1"/>
  <c r="L1415" i="1"/>
  <c r="L1331" i="1"/>
  <c r="L1563" i="1"/>
  <c r="L1184" i="1"/>
  <c r="L1610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1560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1553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H1653" i="1"/>
  <c r="I1653" i="1"/>
  <c r="F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F1618" i="1"/>
  <c r="H1571" i="1"/>
  <c r="I1571" i="1"/>
  <c r="G1618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G1563" i="1" l="1"/>
  <c r="I1603" i="1"/>
  <c r="H1603" i="1"/>
  <c r="G1556" i="1"/>
  <c r="G1603" i="1"/>
  <c r="I1610" i="1"/>
  <c r="F1610" i="1"/>
  <c r="F1603" i="1"/>
  <c r="G1610" i="1"/>
  <c r="I1563" i="1"/>
  <c r="H1556" i="1"/>
  <c r="F1556" i="1"/>
  <c r="H1610" i="1"/>
  <c r="F1563" i="1"/>
  <c r="I1556" i="1"/>
  <c r="H1563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H1512" i="1"/>
  <c r="G1512" i="1"/>
  <c r="G1429" i="1"/>
  <c r="F1415" i="1"/>
  <c r="H1429" i="1"/>
  <c r="F1512" i="1"/>
  <c r="I1429" i="1"/>
  <c r="H1415" i="1"/>
  <c r="I1415" i="1"/>
  <c r="F1429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G1331" i="1"/>
  <c r="I1331" i="1"/>
  <c r="F1331" i="1"/>
  <c r="I1345" i="1"/>
  <c r="F1345" i="1"/>
  <c r="H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G1207" i="1"/>
  <c r="I1184" i="1"/>
  <c r="F1184" i="1"/>
  <c r="H1184" i="1"/>
  <c r="F1207" i="1"/>
  <c r="H1207" i="1"/>
  <c r="G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H1161" i="1"/>
  <c r="F1161" i="1"/>
  <c r="G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617" i="1"/>
  <c r="H1616" i="1" s="1"/>
  <c r="H1615" i="1" s="1"/>
  <c r="H1570" i="1"/>
  <c r="H1569" i="1" s="1"/>
  <c r="H1568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J1344" i="1" l="1"/>
  <c r="J1206" i="1"/>
  <c r="J1428" i="1"/>
  <c r="K1571" i="1"/>
  <c r="K1207" i="1"/>
  <c r="K1618" i="1"/>
  <c r="K1429" i="1"/>
  <c r="K1345" i="1"/>
  <c r="K1344" i="1"/>
  <c r="K1206" i="1"/>
  <c r="K1428" i="1"/>
  <c r="K1617" i="1"/>
  <c r="K1570" i="1"/>
  <c r="J1571" i="1"/>
  <c r="J1207" i="1"/>
  <c r="J1618" i="1"/>
  <c r="J1429" i="1"/>
  <c r="J1345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2" i="1" l="1"/>
  <c r="F1555" i="1"/>
  <c r="F1602" i="1"/>
  <c r="F1511" i="1"/>
  <c r="F1160" i="1"/>
  <c r="G1652" i="1"/>
  <c r="G1602" i="1"/>
  <c r="G1555" i="1"/>
  <c r="G1554" i="1" s="1"/>
  <c r="G1553" i="1" s="1"/>
  <c r="G1511" i="1"/>
  <c r="G1510" i="1" s="1"/>
  <c r="G1509" i="1" s="1"/>
  <c r="G1160" i="1"/>
  <c r="G1159" i="1" s="1"/>
  <c r="G1158" i="1" s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I1652" i="1"/>
  <c r="I1555" i="1"/>
  <c r="I1602" i="1"/>
  <c r="I1511" i="1"/>
  <c r="I1510" i="1" s="1"/>
  <c r="I1509" i="1" s="1"/>
  <c r="I1160" i="1"/>
  <c r="I1159" i="1" s="1"/>
  <c r="I1158" i="1" s="1"/>
  <c r="F1658" i="1"/>
  <c r="F1659" i="1" s="1"/>
  <c r="F1609" i="1"/>
  <c r="F1608" i="1" s="1"/>
  <c r="F1607" i="1" s="1"/>
  <c r="F1562" i="1"/>
  <c r="F1561" i="1" s="1"/>
  <c r="F1560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413" i="1" s="1"/>
  <c r="I1412" i="1" s="1"/>
  <c r="I1330" i="1"/>
  <c r="I1329" i="1" s="1"/>
  <c r="I1328" i="1" s="1"/>
  <c r="I1183" i="1"/>
  <c r="I1182" i="1" s="1"/>
  <c r="I1181" i="1" s="1"/>
  <c r="G1651" i="1"/>
  <c r="G1601" i="1"/>
  <c r="G1600" i="1" s="1"/>
  <c r="F1651" i="1"/>
  <c r="F1601" i="1"/>
  <c r="F1600" i="1" s="1"/>
  <c r="F1554" i="1"/>
  <c r="F1553" i="1" s="1"/>
  <c r="F1510" i="1"/>
  <c r="F1509" i="1" s="1"/>
  <c r="F1159" i="1"/>
  <c r="F1158" i="1" s="1"/>
  <c r="H1182" i="1"/>
  <c r="H1181" i="1" s="1"/>
  <c r="I1608" i="1"/>
  <c r="I1607" i="1" s="1"/>
  <c r="F33" i="1"/>
  <c r="F1723" i="1" s="1"/>
  <c r="H33" i="1"/>
  <c r="H1723" i="1" s="1"/>
  <c r="G33" i="1"/>
  <c r="G1723" i="1" s="1"/>
  <c r="I33" i="1"/>
  <c r="I1723" i="1" s="1"/>
  <c r="I1651" i="1"/>
  <c r="I1601" i="1"/>
  <c r="I1600" i="1" s="1"/>
  <c r="I1554" i="1"/>
  <c r="I155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652" i="1" s="1"/>
  <c r="K39" i="1"/>
  <c r="K1555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562" i="1" s="1"/>
  <c r="K38" i="1"/>
  <c r="K1330" i="1" s="1"/>
  <c r="J1183" i="1" l="1"/>
  <c r="J1414" i="1"/>
  <c r="J1658" i="1"/>
  <c r="J1659" i="1" s="1"/>
  <c r="K1414" i="1"/>
  <c r="J1330" i="1"/>
  <c r="K1183" i="1"/>
  <c r="K1609" i="1"/>
  <c r="K1562" i="1"/>
  <c r="J1609" i="1"/>
  <c r="K1658" i="1"/>
  <c r="K1659" i="1" s="1"/>
  <c r="K1160" i="1"/>
  <c r="J1602" i="1"/>
  <c r="J1555" i="1"/>
  <c r="K1511" i="1"/>
  <c r="K1602" i="1"/>
  <c r="J1161" i="1"/>
  <c r="J1512" i="1"/>
  <c r="J1556" i="1"/>
  <c r="J1603" i="1"/>
  <c r="J1653" i="1"/>
  <c r="K1415" i="1"/>
  <c r="K1331" i="1"/>
  <c r="K1563" i="1"/>
  <c r="K1184" i="1"/>
  <c r="K1610" i="1"/>
  <c r="J1160" i="1"/>
  <c r="J1415" i="1"/>
  <c r="J1331" i="1"/>
  <c r="J1563" i="1"/>
  <c r="J1184" i="1"/>
  <c r="J1610" i="1"/>
  <c r="K1512" i="1"/>
  <c r="K1556" i="1"/>
  <c r="K1603" i="1"/>
  <c r="K1161" i="1"/>
  <c r="K1653" i="1"/>
  <c r="J1511" i="1"/>
  <c r="K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266" i="1"/>
  <c r="J255" i="1" s="1"/>
  <c r="K107" i="1"/>
  <c r="K335" i="1" s="1"/>
  <c r="K351" i="1" s="1"/>
  <c r="K496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J485" i="1"/>
  <c r="K485" i="1"/>
  <c r="I3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I330" i="1"/>
  <c r="I346" i="1" s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J492" i="1"/>
  <c r="K492" i="1"/>
  <c r="K342" i="1"/>
  <c r="K326" i="1" s="1"/>
  <c r="J342" i="1"/>
  <c r="J326" i="1" s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409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G482" i="1"/>
  <c r="G481" i="1" s="1"/>
  <c r="G492" i="1"/>
  <c r="H482" i="1"/>
  <c r="H481" i="1" s="1"/>
  <c r="H492" i="1"/>
  <c r="I482" i="1"/>
  <c r="I481" i="1" s="1"/>
  <c r="J482" i="1"/>
  <c r="J481" i="1" s="1"/>
  <c r="G425" i="1"/>
  <c r="J469" i="1"/>
  <c r="G469" i="1"/>
  <c r="H469" i="1"/>
  <c r="K469" i="1"/>
  <c r="I469" i="1"/>
  <c r="F412" i="1"/>
  <c r="F411" i="1" s="1"/>
  <c r="F410" i="1" s="1"/>
  <c r="F469" i="1"/>
  <c r="K425" i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H9" i="4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<sst xmlns="http://schemas.openxmlformats.org/spreadsheetml/2006/main" count="5204" uniqueCount="2482">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</sst>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TEM_Results/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  <cell r="I4">
            <v>4.3406325919510609E-2</v>
          </cell>
          <cell r="J4">
            <v>0.46969966349258013</v>
          </cell>
          <cell r="K4">
            <v>4.3311720077448905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  <cell r="I5">
            <v>1.245823526953189E-2</v>
          </cell>
          <cell r="J5">
            <v>2.6315628829774854E-2</v>
          </cell>
          <cell r="K5">
            <v>0.891662662272795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  <cell r="I6">
            <v>4.6954275341083065E-3</v>
          </cell>
          <cell r="J6">
            <v>3.8415631330797444E-2</v>
          </cell>
          <cell r="K6">
            <v>0.13658168418401578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  <cell r="I7">
            <v>4.9526851705990107E-3</v>
          </cell>
          <cell r="J7">
            <v>4.2343399489156108E-2</v>
          </cell>
          <cell r="K7">
            <v>0.14712867932820464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  <cell r="I8">
            <v>4.846254153373938E-3</v>
          </cell>
          <cell r="J8">
            <v>3.271846119546188E-2</v>
          </cell>
          <cell r="K8">
            <v>0.12144051780856918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  <cell r="I9">
            <v>5.5514974801576617E-3</v>
          </cell>
          <cell r="J9">
            <v>0.14590929328446933</v>
          </cell>
          <cell r="K9">
            <v>1.4679714262735033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  <cell r="I10">
            <v>6.1906053649479677E-3</v>
          </cell>
          <cell r="J10">
            <v>0.14606199529001537</v>
          </cell>
          <cell r="K10">
            <v>1.4321954158614858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  <cell r="I11">
            <v>4.7116209467918928E-3</v>
          </cell>
          <cell r="J11">
            <v>3.7935254072905163E-2</v>
          </cell>
          <cell r="K11">
            <v>0.13419162201631493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  <cell r="I12">
            <v>0.55495254173363573</v>
          </cell>
          <cell r="J12">
            <v>1.8059741917129553</v>
          </cell>
          <cell r="K12">
            <v>2.7090105829790603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  <cell r="I13">
            <v>0.55495254173363573</v>
          </cell>
          <cell r="J13">
            <v>1.8059741917129553</v>
          </cell>
          <cell r="K13">
            <v>2.7090105829790603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  <cell r="I14">
            <v>3.5060638341814797E-2</v>
          </cell>
          <cell r="J14">
            <v>5.4338931213984802E-2</v>
          </cell>
          <cell r="K14">
            <v>0.169994845563264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  <cell r="I15">
            <v>5.9880796405499502E-2</v>
          </cell>
          <cell r="J15">
            <v>0.208607830024231</v>
          </cell>
          <cell r="K15">
            <v>0.31392786515631199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  <cell r="I16">
            <v>0.80474304292388488</v>
          </cell>
          <cell r="J16">
            <v>0.87226819948009149</v>
          </cell>
          <cell r="K16">
            <v>0.75456453628067766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  <cell r="I17">
            <v>0.80474304292388488</v>
          </cell>
          <cell r="J17">
            <v>0.87226819948009149</v>
          </cell>
          <cell r="K17">
            <v>0.75456453628067766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  <cell r="I18">
            <v>0.64716630244332529</v>
          </cell>
          <cell r="J18">
            <v>0.12329770143304647</v>
          </cell>
          <cell r="K18">
            <v>0.42038606631953468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  <cell r="I19">
            <v>1.0532575869333389</v>
          </cell>
          <cell r="J19">
            <v>0.13964797497740317</v>
          </cell>
          <cell r="K19">
            <v>0.46463723119527633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  <cell r="I20">
            <v>102.060440390407</v>
          </cell>
          <cell r="J20">
            <v>19.813265849816101</v>
          </cell>
          <cell r="K20">
            <v>87.862233849695102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  <cell r="I21">
            <v>1.8095822764256506</v>
          </cell>
          <cell r="J21">
            <v>0.35129903989035632</v>
          </cell>
          <cell r="K21">
            <v>1.5578410257038129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  <cell r="I22">
            <v>2.7414078943392001E-2</v>
          </cell>
          <cell r="J22">
            <v>1.1883533789306099E-5</v>
          </cell>
          <cell r="K22">
            <v>1.9421345050420698E-2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  <cell r="I23">
            <v>3.2584099268885079E-2</v>
          </cell>
          <cell r="J23">
            <v>2.9313373259832999E-2</v>
          </cell>
          <cell r="K23">
            <v>4.1361289606748855E-2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  <cell r="I24">
            <v>5.0179717259101753E-3</v>
          </cell>
          <cell r="J24">
            <v>3.4855412201795274E-3</v>
          </cell>
          <cell r="K24">
            <v>2.5979670712723019E-3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  <cell r="I25">
            <v>5.0179717259101753E-3</v>
          </cell>
          <cell r="J25">
            <v>3.4855412201795274E-3</v>
          </cell>
          <cell r="K25">
            <v>2.5979670712723019E-3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  <cell r="I26">
            <v>2.9123546330877899E-5</v>
          </cell>
          <cell r="J26">
            <v>3.9601461996702399E-5</v>
          </cell>
          <cell r="K26">
            <v>7.17942872473557E-5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  <cell r="I27">
            <v>9.0599902324468573E-3</v>
          </cell>
          <cell r="J27">
            <v>9.0191129479271215E-3</v>
          </cell>
          <cell r="K27">
            <v>9.0331157045344668E-3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  <cell r="I28">
            <v>0.55232393176982408</v>
          </cell>
          <cell r="J28">
            <v>0.91866836822057385</v>
          </cell>
          <cell r="K28">
            <v>1.1367015984134203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  <cell r="I29">
            <v>0.55232393176982364</v>
          </cell>
          <cell r="J29">
            <v>0.91866836822057285</v>
          </cell>
          <cell r="K29">
            <v>1.1367015984134194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  <cell r="I30">
            <v>0.61080936727851431</v>
          </cell>
          <cell r="J30">
            <v>1.0159321864311197</v>
          </cell>
          <cell r="K30">
            <v>1.2570474601382133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  <cell r="I31">
            <v>0.61080936727851431</v>
          </cell>
          <cell r="J31">
            <v>1.0159321864311197</v>
          </cell>
          <cell r="K31">
            <v>1.2570474601382133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  <cell r="I32">
            <v>8.0535418705815195E-2</v>
          </cell>
          <cell r="J32">
            <v>0.40961973065635598</v>
          </cell>
          <cell r="K32">
            <v>0.39179558834231598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  <cell r="I33">
            <v>0.22662222476584262</v>
          </cell>
          <cell r="J33">
            <v>0.50558330126835171</v>
          </cell>
          <cell r="K33">
            <v>0.61134884290510572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  <cell r="I34">
            <v>1.1311866253070533E-3</v>
          </cell>
          <cell r="J34">
            <v>1.1688928461426364E-3</v>
          </cell>
          <cell r="K34">
            <v>6.2215264392593227E-4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  <cell r="I35">
            <v>1.1299297512789351E-3</v>
          </cell>
          <cell r="J35">
            <v>1.1688928461426374E-3</v>
          </cell>
          <cell r="K35">
            <v>6.2215264392593227E-4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  <cell r="I36">
            <v>1.1311866253070533E-3</v>
          </cell>
          <cell r="J36">
            <v>1.1688928461426364E-3</v>
          </cell>
          <cell r="K36">
            <v>6.2215264392593227E-4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  <cell r="I37">
            <v>1.1311866253070533E-3</v>
          </cell>
          <cell r="J37">
            <v>1.1688928461426364E-3</v>
          </cell>
          <cell r="K37">
            <v>6.2215264392593227E-4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  <cell r="I38">
            <v>4.1380876481377504E-3</v>
          </cell>
          <cell r="J38">
            <v>7.7124994511076298E-3</v>
          </cell>
          <cell r="K38">
            <v>3.00572849917517E-3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  <cell r="I39">
            <v>4.0723510988674994E-2</v>
          </cell>
          <cell r="J39">
            <v>1.7782168329065498E-2</v>
          </cell>
          <cell r="K39">
            <v>1.0086588603324526E-2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  <cell r="I40">
            <v>3.8382358005098413E-2</v>
          </cell>
          <cell r="J40">
            <v>1.6383782933706993E-2</v>
          </cell>
          <cell r="K40">
            <v>0.64156947946189757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  <cell r="I41">
            <v>1.346898507337666E-2</v>
          </cell>
          <cell r="J41">
            <v>5.796020438133505E-3</v>
          </cell>
          <cell r="K41">
            <v>7.6245851553127962E-3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  <cell r="I42">
            <v>2.976398559187775E-3</v>
          </cell>
          <cell r="J42">
            <v>1.4987930881081881E-3</v>
          </cell>
          <cell r="K42">
            <v>1.4708532967493337E-3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  <cell r="I43">
            <v>2.9066086888661327E-3</v>
          </cell>
          <cell r="J43">
            <v>1.4762061415799319E-3</v>
          </cell>
          <cell r="K43">
            <v>1.4513719346307085E-3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  <cell r="I44">
            <v>2.7381018749375926E-3</v>
          </cell>
          <cell r="J44">
            <v>1.451125066689227E-3</v>
          </cell>
          <cell r="K44">
            <v>1.4338941000431116E-3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  <cell r="I45">
            <v>6.1198419703552692E-3</v>
          </cell>
          <cell r="J45">
            <v>2.2791968324810709E-3</v>
          </cell>
          <cell r="K45">
            <v>0.30487243405448955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  <cell r="I46">
            <v>7.2009610509699336E-3</v>
          </cell>
          <cell r="J46">
            <v>2.3857099416523496E-3</v>
          </cell>
          <cell r="K46">
            <v>0.32324662534176718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  <cell r="I47">
            <v>2.9714607874050587E-3</v>
          </cell>
          <cell r="J47">
            <v>1.4967314250627257E-3</v>
          </cell>
          <cell r="K47">
            <v>1.4697155789060222E-3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0.61232654842610823</v>
          </cell>
          <cell r="K48">
            <v>0.6812803750313271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0.61851166507687727</v>
          </cell>
          <cell r="K49">
            <v>0.68816199498113839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  <cell r="I50">
            <v>5.29424932935146E-5</v>
          </cell>
          <cell r="J50">
            <v>7.4075419918628094E-2</v>
          </cell>
          <cell r="K50">
            <v>2.31108261890313E-3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  <cell r="I51">
            <v>7.0934691121453099E-5</v>
          </cell>
          <cell r="J51">
            <v>7.4146354609749596E-2</v>
          </cell>
          <cell r="K51">
            <v>7.6457437228652697E-2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  <cell r="I52">
            <v>0.32738672389152801</v>
          </cell>
          <cell r="J52">
            <v>0.44392967071571798</v>
          </cell>
          <cell r="K52">
            <v>0.66304111871097826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  <cell r="I53">
            <v>0.32738672389152768</v>
          </cell>
          <cell r="J53">
            <v>0.44392967071571765</v>
          </cell>
          <cell r="K53">
            <v>0.66304111871097726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  <cell r="I54">
            <v>0.36205922769401672</v>
          </cell>
          <cell r="J54">
            <v>0.49093537338981164</v>
          </cell>
          <cell r="K54">
            <v>0.73324301020765281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  <cell r="I55">
            <v>0.36205922769401672</v>
          </cell>
          <cell r="J55">
            <v>0.49093537338981164</v>
          </cell>
          <cell r="K55">
            <v>0.73324301020765281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  <cell r="I56">
            <v>5.6602432487714502E-2</v>
          </cell>
          <cell r="J56">
            <v>0.19447998666533101</v>
          </cell>
          <cell r="K56">
            <v>0.20534537229862801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  <cell r="I57">
            <v>0.13413330401820167</v>
          </cell>
          <cell r="J57">
            <v>0.25923053919456135</v>
          </cell>
          <cell r="K57">
            <v>0.31280494133834486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2.4725687256146593</v>
          </cell>
          <cell r="K58">
            <v>10.135442039837722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634.77541075704914</v>
          </cell>
          <cell r="K59">
            <v>2602.0426924403841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-634.77541075704903</v>
          </cell>
          <cell r="K60">
            <v>-2602.0426924403901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685.53517743504995</v>
          </cell>
          <cell r="K61">
            <v>2755.01454441742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7.3872325154639027</v>
          </cell>
          <cell r="K62">
            <v>29.687656728635989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0.104275490592505</v>
          </cell>
          <cell r="K63">
            <v>0.27388772877636203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0.104275490592505</v>
          </cell>
          <cell r="K64">
            <v>0.37816258210636661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  <cell r="I65">
            <v>0.17518280883366746</v>
          </cell>
          <cell r="J65">
            <v>0.18826841729994523</v>
          </cell>
          <cell r="K65">
            <v>0.21820988630940233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  <cell r="I66">
            <v>6.0641437326656504</v>
          </cell>
          <cell r="J66">
            <v>6.3514152994795117</v>
          </cell>
          <cell r="K66">
            <v>5.7495669418962772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  <cell r="I67">
            <v>2.3209061975364316</v>
          </cell>
          <cell r="J67">
            <v>2.5044595268295273</v>
          </cell>
          <cell r="K67">
            <v>2.3857098775142527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  <cell r="I68">
            <v>3.0197157449949295</v>
          </cell>
          <cell r="J68">
            <v>3.4769324430318589</v>
          </cell>
          <cell r="K68">
            <v>3.7365714020276655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  <cell r="I69">
            <v>0.29846840245504824</v>
          </cell>
          <cell r="J69">
            <v>0.3458342880857227</v>
          </cell>
          <cell r="K69">
            <v>0.42544631432208502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  <cell r="I70">
            <v>13.003351143329136</v>
          </cell>
          <cell r="J70">
            <v>14.033967387605387</v>
          </cell>
          <cell r="K70">
            <v>13.551321454953005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  <cell r="I71">
            <v>5.1768526931827497E-4</v>
          </cell>
          <cell r="J71">
            <v>1.5454269930811299E-2</v>
          </cell>
          <cell r="K71">
            <v>5.90256082814464E-6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  <cell r="I72">
            <v>0.62926934972833704</v>
          </cell>
          <cell r="J72">
            <v>0.64472361965914804</v>
          </cell>
          <cell r="K72">
            <v>0.64472952221997604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  <cell r="I73">
            <v>2.2065482431554129E-3</v>
          </cell>
          <cell r="J73">
            <v>2.3423864321733966E-3</v>
          </cell>
          <cell r="K73">
            <v>2.7161658165981372E-3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  <cell r="I74">
            <v>2.2045220280560991E-3</v>
          </cell>
          <cell r="J74">
            <v>2.3423864321734048E-3</v>
          </cell>
          <cell r="K74">
            <v>2.7161658165981398E-3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  <cell r="I75">
            <v>1.7937550434887952E-3</v>
          </cell>
          <cell r="J75">
            <v>1.8433895435444902E-3</v>
          </cell>
          <cell r="K75">
            <v>2.3150042229462529E-3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  <cell r="I76">
            <v>1.7937550434887952E-3</v>
          </cell>
          <cell r="J76">
            <v>1.8433895435444902E-3</v>
          </cell>
          <cell r="K76">
            <v>2.3150042229462529E-3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  <cell r="I77">
            <v>1.5794954756612901E-2</v>
          </cell>
          <cell r="J77">
            <v>4.7854034673302003E-3</v>
          </cell>
          <cell r="K77">
            <v>2.3998269645108799E-3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  <cell r="I78">
            <v>2.6178630716096121E-2</v>
          </cell>
          <cell r="J78">
            <v>2.0577378765459831E-2</v>
          </cell>
          <cell r="K78">
            <v>1.230393710373727E-2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  <cell r="I79">
            <v>7.78523313012024E-5</v>
          </cell>
          <cell r="J79">
            <v>1.1708679794806E-5</v>
          </cell>
          <cell r="K79">
            <v>4.2028452402363101E-5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  <cell r="I80">
            <v>1.6098671949426018E-4</v>
          </cell>
          <cell r="J80">
            <v>1.4488219934432768E-4</v>
          </cell>
          <cell r="K80">
            <v>8.229486459588166E-5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  <cell r="I81">
            <v>3.876612328033311E-2</v>
          </cell>
          <cell r="J81">
            <v>6.0437062319505354E-3</v>
          </cell>
          <cell r="K81">
            <v>3.5054025893484758E-5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  <cell r="I82">
            <v>3.5936196280868802</v>
          </cell>
          <cell r="J82">
            <v>0.56025156770181495</v>
          </cell>
          <cell r="K82">
            <v>3.24950820032604E-3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  <cell r="I83">
            <v>3.876612328033311E-2</v>
          </cell>
          <cell r="J83">
            <v>6.0437062319505354E-3</v>
          </cell>
          <cell r="K83">
            <v>3.5054025893484758E-5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  <cell r="I84">
            <v>2.2098944848310638E-3</v>
          </cell>
          <cell r="J84">
            <v>2.5577059643640469E-3</v>
          </cell>
          <cell r="K84">
            <v>3.1933237968347732E-3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  <cell r="I85">
            <v>2.2078651969662088E-3</v>
          </cell>
          <cell r="J85">
            <v>2.5577059643640539E-3</v>
          </cell>
          <cell r="K85">
            <v>3.1933237968347762E-3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  <cell r="I86">
            <v>1.7957949533649209E-3</v>
          </cell>
          <cell r="J86">
            <v>2.0072961832227169E-3</v>
          </cell>
          <cell r="K86">
            <v>2.7324509965612662E-3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  <cell r="I87">
            <v>1.7957949533649209E-3</v>
          </cell>
          <cell r="J87">
            <v>2.0072961832227169E-3</v>
          </cell>
          <cell r="K87">
            <v>2.7324509965612662E-3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  <cell r="I88">
            <v>2.9138313568159699E-2</v>
          </cell>
          <cell r="J88">
            <v>4.1622434975298597E-3</v>
          </cell>
          <cell r="K88">
            <v>4.4379930394075904E-3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  <cell r="I89">
            <v>3.9761021977937988E-2</v>
          </cell>
          <cell r="J89">
            <v>3.3387449016560308E-2</v>
          </cell>
          <cell r="K89">
            <v>1.9391770705259298E-2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  <cell r="J90">
            <v>0.41359462682895859</v>
          </cell>
          <cell r="K90">
            <v>1.3595332212857232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  <cell r="J91">
            <v>708.07606726667245</v>
          </cell>
          <cell r="K91">
            <v>2079.3808854153799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  <cell r="J92">
            <v>-708.076067266672</v>
          </cell>
          <cell r="K92">
            <v>-2079.3808854153799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  <cell r="J93">
            <v>3.8806217187362244</v>
          </cell>
          <cell r="K93">
            <v>12.045464340591504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  <cell r="J94">
            <v>795.59108681648695</v>
          </cell>
          <cell r="K94">
            <v>2336.3830173206502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  <cell r="J95">
            <v>8.5731798148328338</v>
          </cell>
          <cell r="K95">
            <v>25.176541134920789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  <cell r="J96">
            <v>4.19043150048347E-2</v>
          </cell>
          <cell r="K96">
            <v>3.2383881882186098E-2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  <cell r="J97">
            <v>4.19043150048347E-2</v>
          </cell>
          <cell r="K97">
            <v>7.4287557331899998E-2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  <cell r="J98"/>
          <cell r="K98"/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  <cell r="J99">
            <v>4.7359082730923997E-4</v>
          </cell>
          <cell r="K99">
            <v>0.27834393371731803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  <cell r="J100">
            <v>1.5958439996660901E-4</v>
          </cell>
          <cell r="K100">
            <v>7.0897288862848242E-3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  <cell r="J101"/>
          <cell r="K101"/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  <cell r="J102">
            <v>4.7411643000073176E-4</v>
          </cell>
          <cell r="K102">
            <v>0.27938732744373312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  <cell r="J103">
            <v>5.4603686750517618E-5</v>
          </cell>
          <cell r="K103">
            <v>6.910761224278401E-3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  <cell r="I104">
            <v>3.1509775258191098E-5</v>
          </cell>
          <cell r="J104">
            <v>1.8791227427663999E-4</v>
          </cell>
          <cell r="K104">
            <v>1.4281168050053199E-4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  <cell r="I105">
            <v>1.0280237056176549</v>
          </cell>
          <cell r="J105">
            <v>1.0282116178919314</v>
          </cell>
          <cell r="K105">
            <v>0.72551911634621191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  <cell r="I106">
            <v>427.39924934688497</v>
          </cell>
          <cell r="J106">
            <v>214.16070331970701</v>
          </cell>
          <cell r="K106">
            <v>6.1843559261606897E-3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  <cell r="I107">
            <v>5.9378421040516258</v>
          </cell>
          <cell r="J107">
            <v>3.0927423014255768</v>
          </cell>
          <cell r="K107">
            <v>0.23557516834349768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  <cell r="I108">
            <v>5.7991757034855516</v>
          </cell>
          <cell r="J108">
            <v>2.9058440070516554</v>
          </cell>
          <cell r="K108">
            <v>8.3912563448584657E-5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  <cell r="I109">
            <v>0.23952855198835835</v>
          </cell>
          <cell r="J109">
            <v>0.23954403498987087</v>
          </cell>
          <cell r="K109">
            <v>0.23961982334371595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  <cell r="J110"/>
          <cell r="K110"/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  <cell r="J111"/>
          <cell r="K111"/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  <cell r="J112"/>
          <cell r="K112"/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  <cell r="I113">
            <v>7.4866598223609305E-5</v>
          </cell>
          <cell r="J113">
            <v>4.65371080026879E-5</v>
          </cell>
          <cell r="K113">
            <v>3.3284578444968399E-5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  <cell r="I114">
            <v>1.6481908381740372E-5</v>
          </cell>
          <cell r="J114">
            <v>2.0174493245699032E-5</v>
          </cell>
          <cell r="K114">
            <v>5.8664119452879492E-5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  <cell r="I115">
            <v>0.89667507489087206</v>
          </cell>
          <cell r="J115">
            <v>0.47545615173688738</v>
          </cell>
          <cell r="K115">
            <v>7.2437676472399009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  <cell r="I116">
            <v>0.89667507489087206</v>
          </cell>
          <cell r="J116">
            <v>0.47545615173688738</v>
          </cell>
          <cell r="K116">
            <v>7.2437676472399009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  <cell r="I117">
            <v>0.43343043529543701</v>
          </cell>
          <cell r="J117">
            <v>0.68724528715849897</v>
          </cell>
          <cell r="K117">
            <v>1.0460046353232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  <cell r="I118">
            <v>0.10147193472126936</v>
          </cell>
          <cell r="J118">
            <v>0.10145426985964145</v>
          </cell>
          <cell r="K118">
            <v>1.1991806074519602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  <cell r="I119">
            <v>1.279868407642794</v>
          </cell>
          <cell r="J119">
            <v>0.97342173563319301</v>
          </cell>
          <cell r="K119">
            <v>2.7663572646401467E-3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  <cell r="I120">
            <v>12.343056493757814</v>
          </cell>
          <cell r="J120">
            <v>9.1332944959902704</v>
          </cell>
          <cell r="K120">
            <v>2.4509925364711676E-2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  <cell r="I121">
            <v>2535.9541290258899</v>
          </cell>
          <cell r="J121">
            <v>1928.7552181313899</v>
          </cell>
          <cell r="K121">
            <v>5.4813097078827999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  <cell r="I122">
            <v>27.327091907606587</v>
          </cell>
          <cell r="J122">
            <v>20.784000195381317</v>
          </cell>
          <cell r="K122">
            <v>5.9065837369426687E-2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  <cell r="I123">
            <v>2.45780984233514E-3</v>
          </cell>
          <cell r="J123">
            <v>3.0142689743556501E-3</v>
          </cell>
          <cell r="K123">
            <v>8.3482384217614804E-7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  <cell r="I124">
            <v>6.9939670992402489E-2</v>
          </cell>
          <cell r="J124">
            <v>5.3185107947213962E-2</v>
          </cell>
          <cell r="K124">
            <v>8.4804665406883542E-4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  <cell r="J125"/>
          <cell r="K125"/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  <cell r="J126"/>
          <cell r="K126"/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  <cell r="J127"/>
          <cell r="K127"/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  <cell r="J128"/>
          <cell r="K128"/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  <cell r="J129"/>
          <cell r="K129"/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  <cell r="I130">
            <v>5.2654300135283926E-4</v>
          </cell>
          <cell r="J130">
            <v>1.9503795296389772E-4</v>
          </cell>
          <cell r="K130"/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  <cell r="I131">
            <v>1.35953171526349E-4</v>
          </cell>
          <cell r="J131">
            <v>1.81614351699146E-5</v>
          </cell>
          <cell r="K131">
            <v>6.1226887196650401E-5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  <cell r="I132">
            <v>2.5784369280987404E-4</v>
          </cell>
          <cell r="J132">
            <v>2.3465493612884471E-4</v>
          </cell>
          <cell r="K132">
            <v>1.2980893126555423E-4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  <cell r="I133">
            <v>17.587138208020555</v>
          </cell>
          <cell r="J133">
            <v>8.9645457725127997</v>
          </cell>
          <cell r="K133">
            <v>6.2170443100722643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  <cell r="I134">
            <v>17.587138208020555</v>
          </cell>
          <cell r="J134">
            <v>8.9645457725127997</v>
          </cell>
          <cell r="K134">
            <v>6.2170443100722643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  <cell r="I135">
            <v>3.8016339558475999E-5</v>
          </cell>
          <cell r="J135">
            <v>5.7424086579359199E-5</v>
          </cell>
          <cell r="K135">
            <v>8.6156184216204702E-5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  <cell r="I136">
            <v>1.700155258465369</v>
          </cell>
          <cell r="J136">
            <v>1.1999885869509892</v>
          </cell>
          <cell r="K136">
            <v>1.1999909958906567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  <cell r="J137">
            <v>183.79263024134573</v>
          </cell>
          <cell r="K137">
            <v>385.29493181443507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  <cell r="J138">
            <v>-183.79263024134599</v>
          </cell>
          <cell r="K138">
            <v>-385.29493181443502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  <cell r="J139">
            <v>0.73231249646362995</v>
          </cell>
          <cell r="K139">
            <v>1.083598552311555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  <cell r="J140">
            <v>0.14458180996779427</v>
          </cell>
          <cell r="K140">
            <v>0.3194338320167267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  <cell r="J141">
            <v>240.55758363977</v>
          </cell>
          <cell r="K141">
            <v>531.47924195894802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  <cell r="J142">
            <v>2.5922153409457969</v>
          </cell>
          <cell r="K142">
            <v>5.727147003867973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  <cell r="J143">
            <v>1.45386787597509E-2</v>
          </cell>
          <cell r="K143">
            <v>1.7531756155241399E-2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  <cell r="J144">
            <v>1.45386787597509E-2</v>
          </cell>
          <cell r="K144">
            <v>3.2069808927440921E-2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  <cell r="I145">
            <v>9.7841359150142387E-2</v>
          </cell>
          <cell r="J145">
            <v>0.10681779479180822</v>
          </cell>
          <cell r="K145">
            <v>0.11169371213297793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  <cell r="I146">
            <v>9.7841359150142387E-2</v>
          </cell>
          <cell r="J146">
            <v>0.10681779479180822</v>
          </cell>
          <cell r="K146">
            <v>0.11169371213297793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  <cell r="I147">
            <v>1.8768237682977501E-7</v>
          </cell>
          <cell r="J147">
            <v>7.8387484563952797E-8</v>
          </cell>
          <cell r="K147">
            <v>2.0235959911682E-7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  <cell r="I148">
            <v>8.9739559558873697E-3</v>
          </cell>
          <cell r="J148">
            <v>8.9740343433719304E-3</v>
          </cell>
          <cell r="K148">
            <v>8.9742367029710494E-3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  <cell r="I149">
            <v>0.15232682477378787</v>
          </cell>
          <cell r="J149">
            <v>0.16815317421359641</v>
          </cell>
          <cell r="K149">
            <v>0.19689795978460251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  <cell r="I150">
            <v>7.6163412386893876</v>
          </cell>
          <cell r="J150">
            <v>8.4076587106798328</v>
          </cell>
          <cell r="K150">
            <v>9.8448979892301214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  <cell r="I151">
            <v>13.095754735552198</v>
          </cell>
          <cell r="J151">
            <v>14.456368605963188</v>
          </cell>
          <cell r="K151">
            <v>16.927598885481977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  <cell r="I152">
            <v>0.14357609304920399</v>
          </cell>
          <cell r="J152">
            <v>6.4128669660136403E-2</v>
          </cell>
          <cell r="K152">
            <v>0.16906098717510301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  <cell r="I153">
            <v>0.2877522463215525</v>
          </cell>
          <cell r="J153">
            <v>0.31763525351220112</v>
          </cell>
          <cell r="K153">
            <v>0.37192057467569606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  <cell r="J154">
            <v>6.3289179876968378</v>
          </cell>
          <cell r="K154">
            <v>37.676624095358548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  <cell r="J155">
            <v>-6.3289179876968404</v>
          </cell>
          <cell r="K155">
            <v>-37.676624095358498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  <cell r="J156">
            <v>4.0851251653792553E-2</v>
          </cell>
          <cell r="K156">
            <v>0.24319121457678222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  <cell r="J157">
            <v>4.6268458393299947E-2</v>
          </cell>
          <cell r="K157">
            <v>0.26879028979539132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  <cell r="J158">
            <v>7.5725058968682797</v>
          </cell>
          <cell r="K158">
            <v>63.492159157515196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  <cell r="J159">
            <v>0.13426428895156525</v>
          </cell>
          <cell r="K159">
            <v>1.1257475027928221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  <cell r="J160">
            <v>7.8520998961936293E-3</v>
          </cell>
          <cell r="K160">
            <v>1.9306364747431599E-2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  <cell r="J161">
            <v>7.8520998961936293E-3</v>
          </cell>
          <cell r="K161">
            <v>2.7155616276223357E-2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  <cell r="I162">
            <v>18.816434126692929</v>
          </cell>
          <cell r="J162">
            <v>40.475904279502352</v>
          </cell>
          <cell r="K162">
            <v>44.710639120894001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  <cell r="I163">
            <v>18.816434126692929</v>
          </cell>
          <cell r="J163">
            <v>40.475904279502352</v>
          </cell>
          <cell r="K163">
            <v>44.710639120894001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  <cell r="I164">
            <v>18.816434126692901</v>
          </cell>
          <cell r="J164">
            <v>40.475904279502302</v>
          </cell>
          <cell r="K164">
            <v>44.710639120894001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  <cell r="I165">
            <v>0.73034961100075002</v>
          </cell>
          <cell r="J165">
            <v>6.6512555900033501</v>
          </cell>
          <cell r="K165">
            <v>5.1184674131606496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  <cell r="I166">
            <v>5.4242539105723084</v>
          </cell>
          <cell r="J166">
            <v>11.668058313326789</v>
          </cell>
          <cell r="K166">
            <v>12.8888052626467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  <cell r="I167">
            <v>8.3305403502838278</v>
          </cell>
          <cell r="J167">
            <v>9.2533105005175731</v>
          </cell>
          <cell r="K167">
            <v>8.9440405195947381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  <cell r="I168">
            <v>9.0385249008194926</v>
          </cell>
          <cell r="J168">
            <v>10.033137343820743</v>
          </cell>
          <cell r="K168">
            <v>9.6851067143521306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  <cell r="I169">
            <v>6.4644833772158899E-6</v>
          </cell>
          <cell r="J169">
            <v>8.7275361588910693E-6</v>
          </cell>
          <cell r="K169">
            <v>4.4355477584625003E-6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  <cell r="I170">
            <v>0.84971787373266605</v>
          </cell>
          <cell r="J170">
            <v>0.84972660126882504</v>
          </cell>
          <cell r="K170">
            <v>0.84973103681658302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  <cell r="I171">
            <v>0.13424334111606273</v>
          </cell>
          <cell r="J171">
            <v>0.14916452083988599</v>
          </cell>
          <cell r="K171">
            <v>0.15593017415167332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  <cell r="I172">
            <v>0.13424334111606273</v>
          </cell>
          <cell r="J172">
            <v>0.14916452083988599</v>
          </cell>
          <cell r="K172">
            <v>0.15593017415167332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  <cell r="I173">
            <v>1.57728045961734E-5</v>
          </cell>
          <cell r="J173">
            <v>2.1140500984607099E-5</v>
          </cell>
          <cell r="K173">
            <v>7.2995714735582407E-5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  <cell r="I174">
            <v>9.4293017144887192E-3</v>
          </cell>
          <cell r="J174">
            <v>9.4504422154733196E-3</v>
          </cell>
          <cell r="K174">
            <v>9.5234379302089108E-3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  <cell r="I175">
            <v>5.594574699658162E-2</v>
          </cell>
          <cell r="J175">
            <v>6.1565456886059453E-2</v>
          </cell>
          <cell r="K175">
            <v>5.883546215811683E-2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  <cell r="I176">
            <v>5.594574699658162E-2</v>
          </cell>
          <cell r="J176">
            <v>6.1565456886059453E-2</v>
          </cell>
          <cell r="K176">
            <v>5.883546215811683E-2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  <cell r="I177">
            <v>3.7775032993975101E-8</v>
          </cell>
          <cell r="J177">
            <v>1.8577300051401001E-8</v>
          </cell>
          <cell r="K177">
            <v>3.7318029810718501E-7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  <cell r="I178">
            <v>5.02432939134154E-3</v>
          </cell>
          <cell r="J178">
            <v>5.0243479686415899E-3</v>
          </cell>
          <cell r="K178">
            <v>5.0247211489396898E-3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  <cell r="I179">
            <v>6.752686732531676</v>
          </cell>
          <cell r="J179">
            <v>6.6146471241137226</v>
          </cell>
          <cell r="K179">
            <v>4.9795800384003917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  <cell r="I180">
            <v>3.1921791826513326</v>
          </cell>
          <cell r="J180">
            <v>3.1269240950355677</v>
          </cell>
          <cell r="K180">
            <v>2.3539832908801812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  <cell r="I181">
            <v>9.2508010576763979</v>
          </cell>
          <cell r="J181">
            <v>8.8817824111831012</v>
          </cell>
          <cell r="K181">
            <v>6.4105725950704437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  <cell r="I182">
            <v>6.3583502824622801E-2</v>
          </cell>
          <cell r="J182">
            <v>4.0859961139840702E-2</v>
          </cell>
          <cell r="K182">
            <v>5.9119843292811503E-2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  <cell r="I183">
            <v>0.14958476537363813</v>
          </cell>
          <cell r="J183">
            <v>0.14267830097606982</v>
          </cell>
          <cell r="K183">
            <v>0.11566477171575644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  <cell r="I184">
            <v>0.35559471357849043</v>
          </cell>
          <cell r="J184">
            <v>1.9879285470471115</v>
          </cell>
          <cell r="K184">
            <v>6.8559415430765167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  <cell r="I185">
            <v>0.35559471357849043</v>
          </cell>
          <cell r="J185">
            <v>1.9879285470471115</v>
          </cell>
          <cell r="K185">
            <v>6.8559415430765167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  <cell r="I186">
            <v>6.5511044126220802E-2</v>
          </cell>
          <cell r="J186">
            <v>0.39653328751660599</v>
          </cell>
          <cell r="K186">
            <v>2.5341717522323898E-5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  <cell r="I187">
            <v>2.5346270538144099E-2</v>
          </cell>
          <cell r="J187">
            <v>0.14133114670253</v>
          </cell>
          <cell r="K187">
            <v>0.48740522448752499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  <cell r="I188">
            <v>1.1299297512784817E-3</v>
          </cell>
          <cell r="J188">
            <v>1.1688928461403333E-3</v>
          </cell>
          <cell r="K188">
            <v>6.2215264371329041E-4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  <cell r="I189">
            <v>1.1311866253065983E-3</v>
          </cell>
          <cell r="J189">
            <v>1.1688928461403324E-3</v>
          </cell>
          <cell r="K189">
            <v>6.221526437132903E-4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  <cell r="I190">
            <v>1.1311866253065983E-3</v>
          </cell>
          <cell r="J190">
            <v>1.1688928461403324E-3</v>
          </cell>
          <cell r="K190">
            <v>6.221526437132903E-4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  <cell r="I191">
            <v>1.1311866253065983E-3</v>
          </cell>
          <cell r="J191">
            <v>1.1688928461403324E-3</v>
          </cell>
          <cell r="K191">
            <v>6.221526437132903E-4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  <cell r="I192">
            <v>1.6470731242720499E-2</v>
          </cell>
          <cell r="J192">
            <v>2.2345872652460201E-3</v>
          </cell>
          <cell r="K192">
            <v>1.8419083912477299E-3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  <cell r="I193">
            <v>2.236975124381933E-2</v>
          </cell>
          <cell r="J193">
            <v>1.8734576004133079E-2</v>
          </cell>
          <cell r="K193">
            <v>1.0122282812490046E-2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  <cell r="I194">
            <v>1.5541406263529036</v>
          </cell>
          <cell r="J194">
            <v>5.1907444964495388</v>
          </cell>
          <cell r="K194">
            <v>5.733855807103013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  <cell r="I195">
            <v>1.5541406263529036</v>
          </cell>
          <cell r="J195">
            <v>5.1907444964495388</v>
          </cell>
          <cell r="K195">
            <v>5.733855807103013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  <cell r="I196">
            <v>1.5541406263529001</v>
          </cell>
          <cell r="J196">
            <v>5.1907444964495397</v>
          </cell>
          <cell r="K196">
            <v>5.7338558071030103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  <cell r="I197">
            <v>2.2046876879362898E-2</v>
          </cell>
          <cell r="J197">
            <v>1.0484897916926601</v>
          </cell>
          <cell r="K197">
            <v>0.58574339947410903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  <cell r="I198">
            <v>0.448031751702752</v>
          </cell>
          <cell r="J198">
            <v>1.4963639624496201</v>
          </cell>
          <cell r="K198">
            <v>1.6529190871693999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  <cell r="J199"/>
          <cell r="K199"/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  <cell r="J200"/>
          <cell r="K200"/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  <cell r="J201">
            <v>1.01900144597682E-3</v>
          </cell>
          <cell r="K201"/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  <cell r="J202">
            <v>1.8067401524411639E-5</v>
          </cell>
          <cell r="K202"/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  <cell r="J203"/>
          <cell r="K203"/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  <cell r="I204">
            <v>-8.4764105778979519E-6</v>
          </cell>
          <cell r="J204"/>
          <cell r="K204"/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  <cell r="I205">
            <v>12.799407264517724</v>
          </cell>
          <cell r="J205">
            <v>13.418672382315227</v>
          </cell>
          <cell r="K205">
            <v>13.770749837607726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  <cell r="I206">
            <v>12.799407264517724</v>
          </cell>
          <cell r="J206">
            <v>13.418672382315227</v>
          </cell>
          <cell r="K206">
            <v>13.770749837607726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  <cell r="I207">
            <v>15.99924067589467</v>
          </cell>
          <cell r="J207">
            <v>16.77332922437752</v>
          </cell>
          <cell r="K207">
            <v>17.21342602265949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  <cell r="I208">
            <v>15.99924067589467</v>
          </cell>
          <cell r="J208">
            <v>16.77332922437752</v>
          </cell>
          <cell r="K208">
            <v>17.21342602265949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  <cell r="I209">
            <v>4.3594499999999998</v>
          </cell>
          <cell r="J209">
            <v>4.3594499999999998</v>
          </cell>
          <cell r="K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  <cell r="I210">
            <v>2.2065505843188384E-3</v>
          </cell>
          <cell r="J210">
            <v>2.341873485153034E-3</v>
          </cell>
          <cell r="K210">
            <v>2.7160171977662828E-3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  <cell r="I211">
            <v>2.2045243670696965E-3</v>
          </cell>
          <cell r="J211">
            <v>2.3418734851530418E-3</v>
          </cell>
          <cell r="K211">
            <v>2.7160171977662836E-3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  <cell r="I212">
            <v>1.7937584288943498E-3</v>
          </cell>
          <cell r="J212">
            <v>1.8430028121479559E-3</v>
          </cell>
          <cell r="K212">
            <v>2.3148782956246344E-3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  <cell r="I213">
            <v>1.7937584288943498E-3</v>
          </cell>
          <cell r="J213">
            <v>1.8430028121479559E-3</v>
          </cell>
          <cell r="K213">
            <v>2.3148782956246344E-3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  <cell r="I214">
            <v>1.6660399565049201E-2</v>
          </cell>
          <cell r="J214">
            <v>4.0648690007255303E-3</v>
          </cell>
          <cell r="K214">
            <v>2.5400320998504198E-3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  <cell r="I215">
            <v>2.5936265690809378E-2</v>
          </cell>
          <cell r="J215">
            <v>2.0735482971524232E-2</v>
          </cell>
          <cell r="K215">
            <v>1.2287635376400829E-2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I216">
            <v>2.2874820986115717E-2</v>
          </cell>
          <cell r="J216">
            <v>2.7693397661653373E-2</v>
          </cell>
          <cell r="K216">
            <v>6.981274668063555E-3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I217">
            <v>1.086029344983018E-2</v>
          </cell>
          <cell r="J217">
            <v>1.2449325554321246E-2</v>
          </cell>
          <cell r="K217">
            <v>2.8170055678151213E-3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I218">
            <v>2.4227979410646499</v>
          </cell>
          <cell r="J218">
            <v>2.8658855561784402</v>
          </cell>
          <cell r="K218">
            <v>0.69077875662944699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I219">
            <v>4.2957410302564704E-2</v>
          </cell>
          <cell r="J219">
            <v>5.0813573691107068E-2</v>
          </cell>
          <cell r="K219">
            <v>1.2247850294848343E-2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  <cell r="I220">
            <v>3.1635555395582199E-3</v>
          </cell>
          <cell r="J220">
            <v>2.8332358780190299E-5</v>
          </cell>
          <cell r="K220">
            <v>8.3102174219230003E-5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  <cell r="I221">
            <v>3.1635555395582199E-3</v>
          </cell>
          <cell r="J221">
            <v>3.1877657749021307E-3</v>
          </cell>
          <cell r="K221">
            <v>1.438320326605851E-3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  <cell r="I222">
            <v>0.35805925458537619</v>
          </cell>
          <cell r="J222">
            <v>0.20584468757779448</v>
          </cell>
          <cell r="K222">
            <v>0.46159394326901554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  <cell r="I223">
            <v>0.35766141096917042</v>
          </cell>
          <cell r="J223">
            <v>0.20584468757779478</v>
          </cell>
          <cell r="K223">
            <v>0.46159394326901554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  <cell r="I224">
            <v>0.39792682341312241</v>
          </cell>
          <cell r="J224">
            <v>0.22139074349092577</v>
          </cell>
          <cell r="K224">
            <v>0.46630887810372085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  <cell r="I225">
            <v>0.39792682341312241</v>
          </cell>
          <cell r="J225">
            <v>0.22139074349092577</v>
          </cell>
          <cell r="K225">
            <v>0.46630887810372085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  <cell r="I226">
            <v>8.1700552617073596E-2</v>
          </cell>
          <cell r="J226">
            <v>1.5524497014964399E-3</v>
          </cell>
          <cell r="K226">
            <v>2.4775279407868701E-2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  <cell r="I227">
            <v>9.4690717464055288E-2</v>
          </cell>
          <cell r="J227">
            <v>8.3283927943372041E-2</v>
          </cell>
          <cell r="K227">
            <v>6.0213840257575785E-2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  <cell r="I228">
            <v>13.6087770570084</v>
          </cell>
          <cell r="J228">
            <v>10.6558185430089</v>
          </cell>
          <cell r="K228">
            <v>0.18744710254843999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  <cell r="I229">
            <v>0.1815670911879243</v>
          </cell>
          <cell r="J229">
            <v>0.14216898175167764</v>
          </cell>
          <cell r="K229">
            <v>2.5009025439062128E-3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  <cell r="I230">
            <v>0.18465097770703398</v>
          </cell>
          <cell r="J230">
            <v>0.14458369800554854</v>
          </cell>
          <cell r="K230">
            <v>2.543379953167437E-3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  <cell r="I231">
            <v>71.346030205268136</v>
          </cell>
          <cell r="J231">
            <v>71.375238844210685</v>
          </cell>
          <cell r="K231">
            <v>71.406625436452941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  <cell r="I232">
            <v>71.346030205268136</v>
          </cell>
          <cell r="J232">
            <v>71.375238844210685</v>
          </cell>
          <cell r="K232">
            <v>71.406625436452941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  <cell r="I233">
            <v>7.3394300010600002</v>
          </cell>
          <cell r="J233">
            <v>7.3394300010600002</v>
          </cell>
          <cell r="K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  <cell r="I234">
            <v>2.204510319807985E-3</v>
          </cell>
          <cell r="J234">
            <v>2.3423615288582756E-3</v>
          </cell>
          <cell r="K234">
            <v>2.7161229626666357E-3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  <cell r="I235">
            <v>2.2065365241460415E-3</v>
          </cell>
          <cell r="J235">
            <v>2.3423615288582669E-3</v>
          </cell>
          <cell r="K235">
            <v>2.7161229626666335E-3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  <cell r="I236">
            <v>1.7937406853292402E-3</v>
          </cell>
          <cell r="J236">
            <v>1.8433743012906533E-3</v>
          </cell>
          <cell r="K236">
            <v>2.3149671725143234E-3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  <cell r="I237">
            <v>1.7937406853292402E-3</v>
          </cell>
          <cell r="J237">
            <v>1.8433743012906533E-3</v>
          </cell>
          <cell r="K237">
            <v>2.3149671725143234E-3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  <cell r="I238">
            <v>1.8503792822712199E-2</v>
          </cell>
          <cell r="J238">
            <v>2.6746701347861901E-3</v>
          </cell>
          <cell r="K238">
            <v>2.7492982925807199E-3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  <cell r="I239">
            <v>2.5222488588107026E-2</v>
          </cell>
          <cell r="J239">
            <v>2.1220747484773591E-2</v>
          </cell>
          <cell r="K239">
            <v>1.226829260539916E-2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  <cell r="I240">
            <v>1.2716317423704575</v>
          </cell>
          <cell r="J240">
            <v>3.5986175383740866</v>
          </cell>
          <cell r="K240">
            <v>10.797130202701691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  <cell r="I241">
            <v>1.2716317423704575</v>
          </cell>
          <cell r="J241">
            <v>3.5986175383740866</v>
          </cell>
          <cell r="K241">
            <v>10.797130202701691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  <cell r="I242">
            <v>1.2716317423704599</v>
          </cell>
          <cell r="J242">
            <v>3.5986175383740902</v>
          </cell>
          <cell r="K242">
            <v>10.7971302027017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  <cell r="I243">
            <v>0.43709110810986401</v>
          </cell>
          <cell r="J243">
            <v>2.8750115430247799E-5</v>
          </cell>
          <cell r="K243">
            <v>1.7941402486660301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  <cell r="I244">
            <v>0.19655642050608599</v>
          </cell>
          <cell r="J244">
            <v>0.55623361173691899</v>
          </cell>
          <cell r="K244">
            <v>1.6688964938658899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  <cell r="I245">
            <v>4.9262801600713627E-2</v>
          </cell>
          <cell r="J245">
            <v>2.9194262818201221E-2</v>
          </cell>
          <cell r="K245">
            <v>2.1193277275952778E-2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  <cell r="I246">
            <v>58.975391619427711</v>
          </cell>
          <cell r="J246">
            <v>47.822463697951484</v>
          </cell>
          <cell r="K246">
            <v>49.100373344445678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  <cell r="I247">
            <v>3.4807373771703572E-2</v>
          </cell>
          <cell r="J247">
            <v>2.3605441302519889E-2</v>
          </cell>
          <cell r="K247">
            <v>2.0355210444603446E-2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  <cell r="I248">
            <v>58.92256149026074</v>
          </cell>
          <cell r="J248">
            <v>21.744806786594555</v>
          </cell>
          <cell r="K248">
            <v>22.176349639023908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  <cell r="I249">
            <v>0.13667532372418634</v>
          </cell>
          <cell r="J249">
            <v>26.130456615477623</v>
          </cell>
          <cell r="K249">
            <v>26.965338455317411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  <cell r="I250">
            <v>8.68714422325636E-5</v>
          </cell>
          <cell r="J250">
            <v>5.11508570561703E-5</v>
          </cell>
          <cell r="K250">
            <v>6.7371494417146997E-5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  <cell r="I251">
            <v>4.4929921673082749</v>
          </cell>
          <cell r="J251">
            <v>4.4930827471295265</v>
          </cell>
          <cell r="K251">
            <v>4.4931591218913889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  <cell r="I252">
            <v>7.7367046441443641</v>
          </cell>
          <cell r="J252">
            <v>8.9865362558323376</v>
          </cell>
          <cell r="K252">
            <v>7.9556468467417334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  <cell r="I253">
            <v>7.7367046441443641</v>
          </cell>
          <cell r="J253">
            <v>8.9865362558323376</v>
          </cell>
          <cell r="K253">
            <v>7.9556468467417334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  <cell r="I254">
            <v>0.27367187743653099</v>
          </cell>
          <cell r="J254">
            <v>0.38541004069599599</v>
          </cell>
          <cell r="K254">
            <v>0.168504971435156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  <cell r="I255">
            <v>0.273679767693216</v>
          </cell>
          <cell r="J255">
            <v>0.43388332997002199</v>
          </cell>
          <cell r="K255">
            <v>0.300516099082136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  <cell r="I256">
            <v>1.2074342378324385E-3</v>
          </cell>
          <cell r="J256">
            <v>14.716942008553557</v>
          </cell>
          <cell r="K256">
            <v>14.717001966950349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  <cell r="I257">
            <v>1.2074342378324385E-3</v>
          </cell>
          <cell r="J257">
            <v>14.716942008553557</v>
          </cell>
          <cell r="K257">
            <v>14.717001966950349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  <cell r="I258">
            <v>1.20743423783244E-3</v>
          </cell>
          <cell r="J258">
            <v>14.7169420085536</v>
          </cell>
          <cell r="K258">
            <v>14.7170019669504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  <cell r="I259">
            <v>2.9623422149836401E-4</v>
          </cell>
          <cell r="J259">
            <v>4.2421210227612303</v>
          </cell>
          <cell r="K259">
            <v>2.8142663758970201E-5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  <cell r="I260">
            <v>3.4806807741583599E-4</v>
          </cell>
          <cell r="J260">
            <v>4.2424690908386404</v>
          </cell>
          <cell r="K260">
            <v>4.2424972335023998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  <cell r="I261">
            <v>7.4919367498173788</v>
          </cell>
          <cell r="J261">
            <v>5.8192927750583126</v>
          </cell>
          <cell r="K261">
            <v>3.4745532112275102E-2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  <cell r="I262">
            <v>1944.9942799253199</v>
          </cell>
          <cell r="J262">
            <v>1510.75636896895</v>
          </cell>
          <cell r="K262">
            <v>9.0203459356466098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  <cell r="I263">
            <v>20.958990085402188</v>
          </cell>
          <cell r="J263">
            <v>16.279702251820598</v>
          </cell>
          <cell r="K263">
            <v>9.7202003616881499E-2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  <cell r="I264">
            <v>7.82858469753408E-2</v>
          </cell>
          <cell r="J264">
            <v>1.6334243021939301E-6</v>
          </cell>
          <cell r="K264">
            <v>7.8210665007428E-7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  <cell r="I265">
            <v>0.27956661873706845</v>
          </cell>
          <cell r="J265">
            <v>0.24067691584068535</v>
          </cell>
          <cell r="K265">
            <v>2.1430180369656771E-3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  <cell r="I266">
            <v>3.8185844985630042</v>
          </cell>
          <cell r="J266">
            <v>3.818847952737721</v>
          </cell>
          <cell r="K266">
            <v>4.2657637804033888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  <cell r="I267">
            <v>3.8185844985630042</v>
          </cell>
          <cell r="J267">
            <v>3.818847952737721</v>
          </cell>
          <cell r="K267">
            <v>4.2657637804033888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  <cell r="I268">
            <v>5.6042504641948261</v>
          </cell>
          <cell r="J268">
            <v>5.8244380678167778</v>
          </cell>
          <cell r="K268">
            <v>9.9137445867059029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  <cell r="I269">
            <v>5.6042504641948261</v>
          </cell>
          <cell r="J269">
            <v>5.8244380678167778</v>
          </cell>
          <cell r="K269">
            <v>9.9137445867059029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  <cell r="I270">
            <v>2.2793123961241379</v>
          </cell>
          <cell r="J270">
            <v>1.7638171459902026</v>
          </cell>
          <cell r="K270">
            <v>1.7267805754752044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  <cell r="I271">
            <v>3.2561605658916211</v>
          </cell>
          <cell r="J271">
            <v>2.5197387799860014</v>
          </cell>
          <cell r="K271">
            <v>2.4668293935360093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  <cell r="I272">
            <v>3.8313958512174398E-4</v>
          </cell>
          <cell r="J272">
            <v>0.114825198964393</v>
          </cell>
          <cell r="K272">
            <v>0.14383435210748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  <cell r="I273">
            <v>0.31238334353086</v>
          </cell>
          <cell r="J273">
            <v>0.22444694444152299</v>
          </cell>
          <cell r="K273">
            <v>0.25897907988039898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  <cell r="I274"/>
          <cell r="J274">
            <v>1.3142695331109044E-4</v>
          </cell>
          <cell r="K274">
            <v>5.2144788179264163E-2</v>
          </cell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  <cell r="I275"/>
          <cell r="J275">
            <v>1.55222364317641E-2</v>
          </cell>
          <cell r="K275">
            <v>5.0133535994348399</v>
          </cell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  <cell r="I276"/>
          <cell r="J276">
            <v>2.752169580100019E-4</v>
          </cell>
          <cell r="K276">
            <v>8.8889248216929853E-2</v>
          </cell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  <cell r="I277"/>
          <cell r="J277">
            <v>4.7845431381232602E-5</v>
          </cell>
          <cell r="K277">
            <v>5.9850176817321946E-3</v>
          </cell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  <cell r="I278"/>
          <cell r="J278">
            <v>9.9369728050227693E-5</v>
          </cell>
          <cell r="K278">
            <v>7.9601144761427302E-3</v>
          </cell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  <cell r="I279"/>
          <cell r="J279">
            <v>4.7845431381232602E-5</v>
          </cell>
          <cell r="K279">
            <v>5.9850176817321963E-3</v>
          </cell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  <cell r="I280">
            <v>834.86501578619198</v>
          </cell>
          <cell r="J280">
            <v>543.00896231093202</v>
          </cell>
          <cell r="K280">
            <v>263.70548510773102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  <cell r="I281">
            <v>15.462820983186859</v>
          </cell>
          <cell r="J281">
            <v>11.242040823696239</v>
          </cell>
          <cell r="K281">
            <v>7.2065225099801955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  <cell r="I282">
            <v>3.0270575377137818E-2</v>
          </cell>
          <cell r="J282">
            <v>2.5125220766896123E-2</v>
          </cell>
          <cell r="K282">
            <v>1.5513765882720314E-2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  <cell r="I283">
            <v>14.802571201882854</v>
          </cell>
          <cell r="J283">
            <v>9.62781848069028</v>
          </cell>
          <cell r="K283">
            <v>4.6756291685767861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  <cell r="I284">
            <v>0.70990859704857467</v>
          </cell>
          <cell r="J284">
            <v>1.6503659972371556</v>
          </cell>
          <cell r="K284">
            <v>2.5555947411727264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  <cell r="I285">
            <v>3.0242251047196508E-2</v>
          </cell>
          <cell r="J285">
            <v>2.4998379325259446E-2</v>
          </cell>
          <cell r="K285">
            <v>1.5452002930860792E-2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  <cell r="I286">
            <v>1.7687120010580299E-5</v>
          </cell>
          <cell r="J286">
            <v>1.5264873978039999E-5</v>
          </cell>
          <cell r="K286">
            <v>4.2695806898921401E-5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  <cell r="I287">
            <v>2.235317704771878</v>
          </cell>
          <cell r="J287">
            <v>2.2353329696458561</v>
          </cell>
          <cell r="K287">
            <v>1.1212139663164746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  <cell r="I288">
            <v>4.84415768350788E-5</v>
          </cell>
          <cell r="J288">
            <v>7.8270282185959693E-6</v>
          </cell>
          <cell r="K288">
            <v>2.65936679109938E-5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  <cell r="I289">
            <v>1.0342351194555159E-4</v>
          </cell>
          <cell r="J289">
            <v>9.280906352313235E-5</v>
          </cell>
          <cell r="K289">
            <v>5.1960768467182619E-5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  <cell r="I290">
            <v>11.056395492209946</v>
          </cell>
          <cell r="J290">
            <v>9.6862149629080907</v>
          </cell>
          <cell r="K290">
            <v>8.2587108196642518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  <cell r="I291">
            <v>2.8215689647919227E-2</v>
          </cell>
          <cell r="J291">
            <v>0.4270739548090049</v>
          </cell>
          <cell r="K291">
            <v>0.4424894676538238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  <cell r="I292">
            <v>15.200722652493379</v>
          </cell>
          <cell r="J292">
            <v>13.542944039987873</v>
          </cell>
          <cell r="K292">
            <v>11.213015026246476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  <cell r="I293">
            <v>12.157113066667232</v>
          </cell>
          <cell r="J293">
            <v>9.9500448624264717</v>
          </cell>
          <cell r="K293">
            <v>8.5242380317156563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  <cell r="I294">
            <v>14.662932064909265</v>
          </cell>
          <cell r="J294">
            <v>12.212453872238184</v>
          </cell>
          <cell r="K294">
            <v>10.420102499441789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  <cell r="I295">
            <v>53.105378965927741</v>
          </cell>
          <cell r="J295">
            <v>45.818454140151495</v>
          </cell>
          <cell r="K295">
            <v>38.858296134375649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  <cell r="I296">
            <v>4.5758472771238597E-6</v>
          </cell>
          <cell r="J296">
            <v>5.8798847572804999E-6</v>
          </cell>
          <cell r="K296">
            <v>6.5056660479845399E-6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  <cell r="I297">
            <v>4.3301072755208301</v>
          </cell>
          <cell r="J297">
            <v>4.3301135805221413</v>
          </cell>
          <cell r="K297">
            <v>4.3301214432656687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  <cell r="I298"/>
          <cell r="J298"/>
          <cell r="K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  <cell r="I299"/>
          <cell r="J299"/>
          <cell r="K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  <cell r="I300"/>
          <cell r="J300"/>
          <cell r="K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  <cell r="I301"/>
          <cell r="J301"/>
          <cell r="K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  <cell r="I302"/>
          <cell r="J302"/>
          <cell r="K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  <cell r="I303">
            <v>4.2348487030435394E-3</v>
          </cell>
          <cell r="J303">
            <v>2.1819643951564004E-3</v>
          </cell>
          <cell r="K303"/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  <cell r="I304">
            <v>0.7986271678501381</v>
          </cell>
          <cell r="J304">
            <v>0.79716085850232588</v>
          </cell>
          <cell r="K304">
            <v>0.79392216964138729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  <cell r="I305">
            <v>0.7986271678501381</v>
          </cell>
          <cell r="J305">
            <v>0.79716085850232588</v>
          </cell>
          <cell r="K305">
            <v>0.79392216964138729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  <cell r="I306">
            <v>1.9608389966476257E-2</v>
          </cell>
          <cell r="J306">
            <v>2.5892779231828797E-2</v>
          </cell>
          <cell r="K306">
            <v>0.50356710298441332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  <cell r="I307">
            <v>1.9626412383724819E-2</v>
          </cell>
          <cell r="J307">
            <v>2.589277923182871E-2</v>
          </cell>
          <cell r="K307">
            <v>0.50356710298441287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  <cell r="I308">
            <v>2.3791429725190775E-2</v>
          </cell>
          <cell r="J308">
            <v>3.0442975124038752E-2</v>
          </cell>
          <cell r="K308">
            <v>0.55953580256698698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  <cell r="I309">
            <v>2.3791429725190775E-2</v>
          </cell>
          <cell r="J309">
            <v>3.0442975124038752E-2</v>
          </cell>
          <cell r="K309">
            <v>0.55953580256698698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  <cell r="I310">
            <v>6.84106159460236E-5</v>
          </cell>
          <cell r="J310">
            <v>2.8587471460148201E-3</v>
          </cell>
          <cell r="K310">
            <v>5.4195962773037898E-2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  <cell r="I311">
            <v>4.8042394015152959E-3</v>
          </cell>
          <cell r="J311">
            <v>4.566790021882379E-3</v>
          </cell>
          <cell r="K311">
            <v>5.7080745725358158E-2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  <cell r="I312">
            <v>0.68865051168808733</v>
          </cell>
          <cell r="J312"/>
          <cell r="K312"/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  <cell r="I313">
            <v>0.13889698933842837</v>
          </cell>
          <cell r="J313"/>
          <cell r="K313"/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  <cell r="I314">
            <v>39.520334137890899</v>
          </cell>
          <cell r="J314"/>
          <cell r="K314"/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  <cell r="I315">
            <v>0.53623248491032494</v>
          </cell>
          <cell r="J315"/>
          <cell r="K315"/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  <cell r="I316"/>
          <cell r="J316"/>
          <cell r="K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  <cell r="I317">
            <v>1.190447694247034E-2</v>
          </cell>
          <cell r="J317"/>
          <cell r="K317"/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  <cell r="I318">
            <v>22.558658402770607</v>
          </cell>
          <cell r="J318"/>
          <cell r="K318"/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  <cell r="I319">
            <v>68.008023009995313</v>
          </cell>
          <cell r="J319"/>
          <cell r="K319"/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  <cell r="I320">
            <v>0.76677491189481894</v>
          </cell>
          <cell r="J320"/>
          <cell r="K320"/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  <cell r="I321">
            <v>1659.4374674758701</v>
          </cell>
          <cell r="J321">
            <v>1057.6162876262599</v>
          </cell>
          <cell r="K321">
            <v>635.81364064013098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  <cell r="I322">
            <v>30.301154190359281</v>
          </cell>
          <cell r="J322">
            <v>21.806504233273397</v>
          </cell>
          <cell r="K322">
            <v>14.838894287435116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  <cell r="I323">
            <v>4.4403568076779552E-2</v>
          </cell>
          <cell r="J323">
            <v>5.4321789831727821E-2</v>
          </cell>
          <cell r="K323">
            <v>3.6990610505636727E-2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  <cell r="I324">
            <v>29.42265013255092</v>
          </cell>
          <cell r="J324">
            <v>18.752061837345039</v>
          </cell>
          <cell r="K324">
            <v>11.273291500711549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  <cell r="I325">
            <v>0.97572603226075039</v>
          </cell>
          <cell r="J325">
            <v>3.1245230681570666</v>
          </cell>
          <cell r="K325">
            <v>3.6148515378167376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  <cell r="I326">
            <v>4.437524374684168E-2</v>
          </cell>
          <cell r="J326">
            <v>5.4296772153765625E-2</v>
          </cell>
          <cell r="K326">
            <v>3.6939966380338522E-2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  <cell r="I327">
            <v>3.2806967102163999E-6</v>
          </cell>
          <cell r="J327">
            <v>4.0993302161479303E-6</v>
          </cell>
          <cell r="K327">
            <v>7.0078713760835503E-6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  <cell r="I328">
            <v>3.0972638741121816</v>
          </cell>
          <cell r="J328">
            <v>3.0972679734423978</v>
          </cell>
          <cell r="K328">
            <v>1.5533172219540738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  <cell r="I329">
            <v>7.8062977584509793E-2</v>
          </cell>
          <cell r="J329">
            <v>0.11497502697645205</v>
          </cell>
          <cell r="K329">
            <v>0.1654083130185959</v>
          </cell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  <cell r="I330">
            <v>0.11586558891853782</v>
          </cell>
          <cell r="J330">
            <v>0.19162504496075325</v>
          </cell>
          <cell r="K330">
            <v>0.33081662603719197</v>
          </cell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  <cell r="I331">
            <v>0.22175232328906777</v>
          </cell>
          <cell r="J331">
            <v>0.34840917265591487</v>
          </cell>
          <cell r="K331">
            <v>0.55136104339531988</v>
          </cell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  <cell r="I332">
            <v>9.1434651464004507E-3</v>
          </cell>
          <cell r="J332">
            <v>1.27300128578139E-2</v>
          </cell>
          <cell r="K332">
            <v>1.53300280639751E-2</v>
          </cell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  <cell r="I333">
            <v>9.1434651464004507E-3</v>
          </cell>
          <cell r="J333">
            <v>2.1872144221438319E-2</v>
          </cell>
          <cell r="K333">
            <v>2.8432910494421166E-2</v>
          </cell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  <cell r="I334">
            <v>42.722523901389003</v>
          </cell>
          <cell r="J334">
            <v>33.362373102943081</v>
          </cell>
          <cell r="K334">
            <v>34.766557054094172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  <cell r="I335">
            <v>42.443157974674605</v>
          </cell>
          <cell r="J335">
            <v>17.417121252271748</v>
          </cell>
          <cell r="K335">
            <v>15.953008774821697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  <cell r="I336">
            <v>0.27936592671443944</v>
          </cell>
          <cell r="J336">
            <v>15.945251850671307</v>
          </cell>
          <cell r="K336">
            <v>18.813548279272474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  <cell r="I337">
            <v>3.7267404623548297E-5</v>
          </cell>
          <cell r="J337">
            <v>2.73732343577209E-5</v>
          </cell>
          <cell r="K337">
            <v>3.04249337463955E-5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  <cell r="I338">
            <v>1.3758260490242131</v>
          </cell>
          <cell r="J338">
            <v>1.3758675216829599</v>
          </cell>
          <cell r="K338">
            <v>1.375904228361432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  <cell r="I339">
            <v>10.492758577932914</v>
          </cell>
          <cell r="J339">
            <v>13.38929323623902</v>
          </cell>
          <cell r="K339">
            <v>99.762634664346763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  <cell r="I340">
            <v>10.50443016700736</v>
          </cell>
          <cell r="J340">
            <v>13.389293236239</v>
          </cell>
          <cell r="K340">
            <v>99.762634664346749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  <cell r="I341">
            <v>11.671519717272171</v>
          </cell>
          <cell r="J341">
            <v>14.397050601446562</v>
          </cell>
          <cell r="K341">
            <v>100.77037918741878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  <cell r="I342">
            <v>11.671519717272171</v>
          </cell>
          <cell r="J342">
            <v>14.397050601446562</v>
          </cell>
          <cell r="K342">
            <v>100.77037918741878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  <cell r="I343">
            <v>0.145937590512764</v>
          </cell>
          <cell r="J343">
            <v>0.56887191138192506</v>
          </cell>
          <cell r="K343">
            <v>5.7248363105725799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  <cell r="I344">
            <v>0.6576793981355834</v>
          </cell>
          <cell r="J344">
            <v>0.83606789737338383</v>
          </cell>
          <cell r="K344">
            <v>6.1991764858982368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  <cell r="I345">
            <v>0.26219405919439581</v>
          </cell>
          <cell r="J345">
            <v>0.3817622867647581</v>
          </cell>
          <cell r="K345">
            <v>1.8539273465049981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  <cell r="I346">
            <v>0.26248570998326559</v>
          </cell>
          <cell r="J346">
            <v>0.3817622867647576</v>
          </cell>
          <cell r="K346">
            <v>1.8539273465049979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  <cell r="I347">
            <v>0.29156113871206063</v>
          </cell>
          <cell r="J347">
            <v>0.41044774774009235</v>
          </cell>
          <cell r="K347">
            <v>1.8726759710870517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  <cell r="I348">
            <v>0.29156113871206063</v>
          </cell>
          <cell r="J348">
            <v>0.41044774774009235</v>
          </cell>
          <cell r="K348">
            <v>1.8726759710870517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  <cell r="I349">
            <v>3.5939889422270402E-2</v>
          </cell>
          <cell r="J349">
            <v>2.6381461714729002E-3</v>
          </cell>
          <cell r="K349">
            <v>9.8709776019057602E-2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  <cell r="I350">
            <v>4.4384529800830248E-2</v>
          </cell>
          <cell r="J350">
            <v>3.9053931951620255E-2</v>
          </cell>
          <cell r="K350">
            <v>0.11558733968056475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  <cell r="I351">
            <v>4.9045550123723398</v>
          </cell>
          <cell r="J351">
            <v>0.47831390300676302</v>
          </cell>
          <cell r="K351"/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  <cell r="I352">
            <v>6.2631730232724711E-2</v>
          </cell>
          <cell r="J352">
            <v>6.1081234208015898E-3</v>
          </cell>
          <cell r="K352"/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  <cell r="I353">
            <v>6.36955196411991E-2</v>
          </cell>
          <cell r="J353">
            <v>6.2118688702177049E-3</v>
          </cell>
          <cell r="K353"/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  <cell r="I354"/>
          <cell r="J354"/>
          <cell r="K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  <cell r="I355"/>
          <cell r="J355"/>
          <cell r="K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  <cell r="I356"/>
          <cell r="J356"/>
          <cell r="K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  <cell r="I357"/>
          <cell r="J357"/>
          <cell r="K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  <cell r="I358"/>
          <cell r="J358"/>
          <cell r="K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  <cell r="I359">
            <v>1.4430633398004229E-3</v>
          </cell>
          <cell r="J359">
            <v>7.4303702456662423E-4</v>
          </cell>
          <cell r="K359"/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  <cell r="I360">
            <v>1.7164705100923362E-2</v>
          </cell>
          <cell r="J360">
            <v>3.7307409574012115E-2</v>
          </cell>
          <cell r="K360">
            <v>1.226578029448815E-2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  <cell r="I361">
            <v>1.7164705100923362E-2</v>
          </cell>
          <cell r="J361">
            <v>3.7307409574012115E-2</v>
          </cell>
          <cell r="K361">
            <v>1.226578029448815E-2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  <cell r="I362">
            <v>1.77652979579294E-4</v>
          </cell>
          <cell r="J362">
            <v>2.5440017931415701E-4</v>
          </cell>
          <cell r="K362">
            <v>4.3250364093437203E-4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  <cell r="I363">
            <v>1.5485037391963274E-2</v>
          </cell>
          <cell r="J363">
            <v>1.7492575670219779E-2</v>
          </cell>
          <cell r="K363">
            <v>1.0529301515837641E-2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  <cell r="I364">
            <v>0.33171331871492926</v>
          </cell>
          <cell r="J364">
            <v>1.4264477176898558</v>
          </cell>
          <cell r="K364">
            <v>2.5588033124627967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  <cell r="I365">
            <v>0.33171331871492843</v>
          </cell>
          <cell r="J365">
            <v>1.4264477176898511</v>
          </cell>
          <cell r="K365">
            <v>2.5588033124627887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  <cell r="I366">
            <v>0.3826119871522628</v>
          </cell>
          <cell r="J366">
            <v>1.6452239372624449</v>
          </cell>
          <cell r="K366">
            <v>2.9512047270310044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  <cell r="I367">
            <v>0.3826119871522628</v>
          </cell>
          <cell r="J367">
            <v>1.6452239372624449</v>
          </cell>
          <cell r="K367">
            <v>2.9512047270310044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  <cell r="I368">
            <v>3.4424352522005597E-2</v>
          </cell>
          <cell r="J368">
            <v>0.90421692212286897</v>
          </cell>
          <cell r="K368">
            <v>0.48573331524111801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  <cell r="I369">
            <v>5.6982845087896035E-2</v>
          </cell>
          <cell r="J369">
            <v>0.94260557156285751</v>
          </cell>
          <cell r="K369">
            <v>0.94523031398624779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  <cell r="I370">
            <v>0.82934060880943883</v>
          </cell>
          <cell r="J370">
            <v>1.4213050098435176</v>
          </cell>
          <cell r="K370">
            <v>5.866881122864001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  <cell r="I371">
            <v>0.82934060880943883</v>
          </cell>
          <cell r="J371">
            <v>1.4213050098435176</v>
          </cell>
          <cell r="K371">
            <v>5.866881122864001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  <cell r="I372">
            <v>0.82934060880943905</v>
          </cell>
          <cell r="J372">
            <v>1.42130500984352</v>
          </cell>
          <cell r="K372">
            <v>5.8668811228640001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  <cell r="I373">
            <v>0.17045670114772901</v>
          </cell>
          <cell r="J373">
            <v>0.17067039166386</v>
          </cell>
          <cell r="K373">
            <v>1.37862432884748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  <cell r="I374">
            <v>0.23909731650514901</v>
          </cell>
          <cell r="J374">
            <v>0.40976770816900898</v>
          </cell>
          <cell r="K374">
            <v>1.69130743539719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  <cell r="I375">
            <v>2.2099178751856302E-3</v>
          </cell>
          <cell r="J375">
            <v>2.5601844312604172E-3</v>
          </cell>
          <cell r="K375">
            <v>3.19367151453671E-3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  <cell r="I376">
            <v>2.2078885658420272E-3</v>
          </cell>
          <cell r="J376">
            <v>2.5601844312604263E-3</v>
          </cell>
          <cell r="K376">
            <v>3.1936715145367135E-3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  <cell r="I377">
            <v>1.7958223302288999E-3</v>
          </cell>
          <cell r="J377">
            <v>2.0091401684741677E-3</v>
          </cell>
          <cell r="K377">
            <v>2.732748597325068E-3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  <cell r="I378">
            <v>1.7958223302288999E-3</v>
          </cell>
          <cell r="J378">
            <v>2.0091401684741677E-3</v>
          </cell>
          <cell r="K378">
            <v>2.732748597325068E-3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  <cell r="I379">
            <v>2.4767535102777499E-2</v>
          </cell>
          <cell r="J379">
            <v>7.5780947097382799E-3</v>
          </cell>
          <cell r="K379">
            <v>3.8649736570392701E-3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  <cell r="I380">
            <v>4.132877668317559E-2</v>
          </cell>
          <cell r="J380">
            <v>3.2344602138851014E-2</v>
          </cell>
          <cell r="K380">
            <v>1.9447800151456425E-2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  <cell r="I381">
            <v>7.1823043107364972</v>
          </cell>
          <cell r="J381">
            <v>7.5488919528892193</v>
          </cell>
          <cell r="K381">
            <v>8.3387031261782401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  <cell r="I382">
            <v>7.1823043107364972</v>
          </cell>
          <cell r="J382">
            <v>7.5488919528892193</v>
          </cell>
          <cell r="K382">
            <v>8.3387031261782401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  <cell r="I383">
            <v>7.1823043107364901</v>
          </cell>
          <cell r="J383">
            <v>7.5488919528892202</v>
          </cell>
          <cell r="K383">
            <v>8.3387031261782401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  <cell r="I384">
            <v>0.10055070569597301</v>
          </cell>
          <cell r="J384">
            <v>0.10581537956583301</v>
          </cell>
          <cell r="K384">
            <v>1.7571345939057399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  <cell r="I385">
            <v>2.07046722839066</v>
          </cell>
          <cell r="J385">
            <v>2.1761490770909901</v>
          </cell>
          <cell r="K385">
            <v>2.40382057230623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  <cell r="I386">
            <v>0.17234774155565014</v>
          </cell>
          <cell r="J386">
            <v>0.29511845655518831</v>
          </cell>
          <cell r="K386">
            <v>0.34712817591274436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  <cell r="I387">
            <v>0.17250614940634429</v>
          </cell>
          <cell r="J387">
            <v>0.29511845655518748</v>
          </cell>
          <cell r="K387">
            <v>0.34712817591274392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  <cell r="I388">
            <v>0.20920605809996265</v>
          </cell>
          <cell r="J388">
            <v>0.34722438514882276</v>
          </cell>
          <cell r="K388">
            <v>0.38585129668398138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  <cell r="I389">
            <v>0.20920605809996265</v>
          </cell>
          <cell r="J389">
            <v>0.34722438514882276</v>
          </cell>
          <cell r="K389">
            <v>0.38585129668398138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  <cell r="I390">
            <v>0.130692566614971</v>
          </cell>
          <cell r="J390">
            <v>0.117369446830956</v>
          </cell>
          <cell r="K390">
            <v>1.74689572578381E-3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  <cell r="I391">
            <v>0.15220771163631563</v>
          </cell>
          <cell r="J391">
            <v>0.24810178961803148</v>
          </cell>
          <cell r="K391">
            <v>0.13891380687635066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  <cell r="I392">
            <v>2.9544201411321504E-2</v>
          </cell>
          <cell r="J392">
            <v>0.4684262168565716</v>
          </cell>
          <cell r="K392">
            <v>0.45712293567034568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  <cell r="I393">
            <v>39.369298037980052</v>
          </cell>
          <cell r="J393">
            <v>30.521509890231929</v>
          </cell>
          <cell r="K393">
            <v>27.322754168932669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  <cell r="I394">
            <v>39.398842239391399</v>
          </cell>
          <cell r="J394">
            <v>30.989865150965898</v>
          </cell>
          <cell r="K394">
            <v>27.779797587476949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  <cell r="I395">
            <v>7.5004196257885002E-6</v>
          </cell>
          <cell r="J395">
            <v>9.5970448198639404E-6</v>
          </cell>
          <cell r="K395">
            <v>9.7742416675261193E-6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  <cell r="I396">
            <v>4.3684058683664899</v>
          </cell>
          <cell r="J396">
            <v>4.3684161834225446</v>
          </cell>
          <cell r="K396">
            <v>4.3684283921827056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  <cell r="I397">
            <v>0.67792487176990468</v>
          </cell>
          <cell r="J397">
            <v>0.98725933266746646</v>
          </cell>
          <cell r="K397">
            <v>1.2129797832572704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  <cell r="I398">
            <v>1.7728987764537931</v>
          </cell>
          <cell r="J398">
            <v>2.581865536750529</v>
          </cell>
          <cell r="K398">
            <v>3.1721662136182873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  <cell r="I399">
            <v>2.3480898983031961</v>
          </cell>
          <cell r="J399">
            <v>3.2323099478317885</v>
          </cell>
          <cell r="K399">
            <v>3.9714556554239198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  <cell r="I400">
            <v>2.3287498206874799E-2</v>
          </cell>
          <cell r="J400">
            <v>3.5687429971284497E-2</v>
          </cell>
          <cell r="K400">
            <v>4.9608535162484098E-2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  <cell r="I401">
            <v>2.7077213337389813E-2</v>
          </cell>
          <cell r="J401">
            <v>6.2028603460130297E-2</v>
          </cell>
          <cell r="K401">
            <v>0.10444716417374753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  <cell r="I402"/>
          <cell r="J402">
            <v>7.5231098083459319E-2</v>
          </cell>
          <cell r="K402">
            <v>7.2695614714307355E-2</v>
          </cell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  <cell r="I403"/>
          <cell r="J403">
            <v>7.5231098083459319E-2</v>
          </cell>
          <cell r="K403">
            <v>7.2695614714307355E-2</v>
          </cell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  <cell r="I404">
            <v>2.4974600786690299E-5</v>
          </cell>
          <cell r="J404">
            <v>7.8927152429410907E-3</v>
          </cell>
          <cell r="K404">
            <v>4.12788610555703E-3</v>
          </cell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  <cell r="I405">
            <v>2.4974600786690299E-5</v>
          </cell>
          <cell r="J405">
            <v>7.8971387922651091E-3</v>
          </cell>
          <cell r="K405">
            <v>6.8313087707672897E-3</v>
          </cell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  <cell r="I406">
            <v>139.67141107590311</v>
          </cell>
          <cell r="J406">
            <v>101.95900311138205</v>
          </cell>
          <cell r="K406">
            <v>72.771870559061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  <cell r="I407">
            <v>141.95345854656736</v>
          </cell>
          <cell r="J407">
            <v>103.25399574628049</v>
          </cell>
          <cell r="K407">
            <v>73.172371987900092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  <cell r="I408">
            <v>7.8960895374045702E-6</v>
          </cell>
          <cell r="J408">
            <v>1.3225600862646999E-5</v>
          </cell>
          <cell r="K408">
            <v>5.4306608968899997E-5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  <cell r="I409">
            <v>15.305620787675393</v>
          </cell>
          <cell r="J409">
            <v>15.305624971365656</v>
          </cell>
          <cell r="K409">
            <v>15.305652594835689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  <cell r="I410">
            <v>12.16661031290157</v>
          </cell>
          <cell r="J410">
            <v>12.165850360330955</v>
          </cell>
          <cell r="K410">
            <v>12.177335629852188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  <cell r="I411">
            <v>12.16661031290157</v>
          </cell>
          <cell r="J411">
            <v>12.165850360330955</v>
          </cell>
          <cell r="K411">
            <v>12.177335629852188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  <cell r="I412">
            <v>0.89707999999999899</v>
          </cell>
          <cell r="J412">
            <v>0.89707999999999899</v>
          </cell>
          <cell r="K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  <cell r="I413">
            <v>2.2045107734250911E-3</v>
          </cell>
          <cell r="J413">
            <v>2.3422120469023507E-3</v>
          </cell>
          <cell r="K413">
            <v>2.7160817582455739E-3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  <cell r="I414">
            <v>2.2065369781800745E-3</v>
          </cell>
          <cell r="J414">
            <v>2.3422120469023433E-3</v>
          </cell>
          <cell r="K414">
            <v>2.7160817582455713E-3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  <cell r="I415">
            <v>1.7937407751130797E-3</v>
          </cell>
          <cell r="J415">
            <v>1.8432616652677984E-3</v>
          </cell>
          <cell r="K415">
            <v>2.3149322640840407E-3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  <cell r="I416">
            <v>1.7937407751130797E-3</v>
          </cell>
          <cell r="J416">
            <v>1.8432616652677984E-3</v>
          </cell>
          <cell r="K416">
            <v>2.3149322640840407E-3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  <cell r="I417">
            <v>1.8504568937571401E-2</v>
          </cell>
          <cell r="J417">
            <v>2.6734630945743402E-3</v>
          </cell>
          <cell r="K417">
            <v>2.7498376941936099E-3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  <cell r="I418">
            <v>2.5223104743696243E-2</v>
          </cell>
          <cell r="J418">
            <v>2.1220294561790441E-2</v>
          </cell>
          <cell r="K418">
            <v>1.2268283030839922E-2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  <cell r="I419">
            <v>1.9843051713479519E-3</v>
          </cell>
          <cell r="J419">
            <v>3.6858605267420059E-3</v>
          </cell>
          <cell r="K419">
            <v>7.0587040434117433E-5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  <cell r="I420">
            <v>0.17115388080893401</v>
          </cell>
          <cell r="J420">
            <v>0.31791951277525299</v>
          </cell>
          <cell r="K420">
            <v>6.0884011590361603E-3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  <cell r="I421">
            <v>2.3223050313288182E-3</v>
          </cell>
          <cell r="J421">
            <v>4.3136975953222897E-3</v>
          </cell>
          <cell r="K421">
            <v>8.2610599172810905E-5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  <cell r="I422">
            <v>6.8330855382843902E-3</v>
          </cell>
          <cell r="J422">
            <v>7.0403830802849305E-4</v>
          </cell>
          <cell r="K422">
            <v>4.8474418013814199E-4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  <cell r="I423">
            <v>8.5647485720990145E-3</v>
          </cell>
          <cell r="J423">
            <v>8.3451991680346758E-3</v>
          </cell>
          <cell r="K423">
            <v>6.5763076078843609E-3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  <cell r="I424">
            <v>0.60386437588028996</v>
          </cell>
          <cell r="J424">
            <v>1.6620295532685849</v>
          </cell>
          <cell r="K424">
            <v>1.6955179148267896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  <cell r="I425">
            <v>9.3787737123654132E-3</v>
          </cell>
          <cell r="J425">
            <v>8.8171356304115982E-3</v>
          </cell>
          <cell r="K425">
            <v>5.1376469539817895E-3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  <cell r="I426">
            <v>1.0202229440015004E-2</v>
          </cell>
          <cell r="J426">
            <v>9.7719410880679966E-3</v>
          </cell>
          <cell r="K426">
            <v>5.0660655208647973E-3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  <cell r="I427">
            <v>2.9724098460915511E-3</v>
          </cell>
          <cell r="J427">
            <v>4.1797510896226641E-3</v>
          </cell>
          <cell r="K427">
            <v>3.4788490982191793E-3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  <cell r="I428">
            <v>4.4558144482590854E-4</v>
          </cell>
          <cell r="J428">
            <v>3.2465444203102034E-3</v>
          </cell>
          <cell r="K428">
            <v>3.0597615837400227E-3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  <cell r="I429">
            <v>4.3671326979897264E-2</v>
          </cell>
          <cell r="J429">
            <v>0.44164004933100254</v>
          </cell>
          <cell r="K429">
            <v>0.43944711245732632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  <cell r="I430">
            <v>2.1190685421425867E-2</v>
          </cell>
          <cell r="J430">
            <v>0.15604153863730508</v>
          </cell>
          <cell r="K430">
            <v>0.15845141365500587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  <cell r="I431">
            <v>2.5155725085972785E-2</v>
          </cell>
          <cell r="J431">
            <v>0.15845966392330818</v>
          </cell>
          <cell r="K431">
            <v>0.15699394058106683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  <cell r="I432">
            <v>2.055961140881421E-2</v>
          </cell>
          <cell r="J432">
            <v>0.15814580121546354</v>
          </cell>
          <cell r="K432">
            <v>0.14931865234779956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  <cell r="I433">
            <v>3.8669552515819029E-2</v>
          </cell>
          <cell r="J433">
            <v>2.9620184157331024E-2</v>
          </cell>
          <cell r="K433">
            <v>6.5597840946976099E-3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  <cell r="I434">
            <v>9.077477102421707E-3</v>
          </cell>
          <cell r="J434">
            <v>9.3373631732971071E-3</v>
          </cell>
          <cell r="K434">
            <v>2.0342791608690021E-2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  <cell r="I435">
            <v>2.3232871302776688E-2</v>
          </cell>
          <cell r="J435">
            <v>0.21711768084762831</v>
          </cell>
          <cell r="K435">
            <v>0.42693430347175193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  <cell r="I436">
            <v>4.0862048319447813E-2</v>
          </cell>
          <cell r="J436">
            <v>2.8680497445038991E-2</v>
          </cell>
          <cell r="K436">
            <v>1.837694265598289E-2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  <cell r="I437">
            <v>4.8202300912853505E-2</v>
          </cell>
          <cell r="J437">
            <v>6.1416523545194016E-2</v>
          </cell>
          <cell r="K437">
            <v>2.0526823877671435E-2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  <cell r="I438">
            <v>6.4049972555715151E-2</v>
          </cell>
          <cell r="J438">
            <v>5.4262841013843051E-2</v>
          </cell>
          <cell r="K438">
            <v>3.6684918987167345E-2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  <cell r="I439">
            <v>9.3636362377863172E-2</v>
          </cell>
          <cell r="J439">
            <v>8.9496159963599414E-2</v>
          </cell>
          <cell r="K439">
            <v>5.6730376872125871E-2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  <cell r="I440">
            <v>9.1910405345987031E-2</v>
          </cell>
          <cell r="J440">
            <v>0.10276565642182367</v>
          </cell>
          <cell r="K440">
            <v>8.2860385632541694E-2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  <cell r="I441">
            <v>7.4193000021052441E-3</v>
          </cell>
          <cell r="J441">
            <v>5.5353545727673346E-3</v>
          </cell>
          <cell r="K441">
            <v>3.5487667726131584E-3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  <cell r="I442">
            <v>7.3216072055231497E-3</v>
          </cell>
          <cell r="J442">
            <v>5.4265852912362888E-3</v>
          </cell>
          <cell r="K442">
            <v>3.7632147741156127E-3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  <cell r="I443">
            <v>2.3713808918610982E-3</v>
          </cell>
          <cell r="J443">
            <v>2.0587597752031411E-3</v>
          </cell>
          <cell r="K443">
            <v>1.5518285090910309E-3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  <cell r="I444">
            <v>5.7709882665116959E-3</v>
          </cell>
          <cell r="J444">
            <v>4.4591416951136635E-3</v>
          </cell>
          <cell r="K444">
            <v>3.0103462652579763E-3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  <cell r="I445">
            <v>1.2755306214925511E-2</v>
          </cell>
          <cell r="J445">
            <v>9.0537667259829435E-3</v>
          </cell>
          <cell r="K445">
            <v>5.5920673879328846E-3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  <cell r="I446">
            <v>2.6941582170013773E-2</v>
          </cell>
          <cell r="J446">
            <v>0.10428822800312157</v>
          </cell>
          <cell r="K446">
            <v>8.9554205827155189E-2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  <cell r="I447">
            <v>0.54051915090979397</v>
          </cell>
          <cell r="J447">
            <v>3.8413273089854698</v>
          </cell>
          <cell r="K447">
            <v>2.6196021598396202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  <cell r="I448">
            <v>0.64460714629294091</v>
          </cell>
          <cell r="J448">
            <v>4.4527075257458355</v>
          </cell>
          <cell r="K448">
            <v>5.6358891498031696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  <cell r="I449">
            <v>1.4525430442184375</v>
          </cell>
          <cell r="J449">
            <v>1.4525383751509955</v>
          </cell>
          <cell r="K449">
            <v>1.4525392664812986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  <cell r="I450">
            <v>1.4525430442184375</v>
          </cell>
          <cell r="J450">
            <v>1.4525383751509955</v>
          </cell>
          <cell r="K450">
            <v>1.4525392664812986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  <cell r="I451">
            <v>83.729800434892397</v>
          </cell>
          <cell r="J451">
            <v>109.29956684598521</v>
          </cell>
          <cell r="K451">
            <v>86.790541548783779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  <cell r="I452">
            <v>101.3657194649353</v>
          </cell>
          <cell r="J452">
            <v>39.16192803886635</v>
          </cell>
          <cell r="K452">
            <v>38.129358413845594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  <cell r="I453">
            <v>9.6260604892681095E-2</v>
          </cell>
          <cell r="J453">
            <v>1.9148589117622856</v>
          </cell>
          <cell r="K453">
            <v>3.7899824925281278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  <cell r="I454">
            <v>191.18806649156542</v>
          </cell>
          <cell r="J454">
            <v>154.40879438130352</v>
          </cell>
          <cell r="K454">
            <v>130.75244849689039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  <cell r="I455">
            <v>1.1035160007911601E-5</v>
          </cell>
          <cell r="J455">
            <v>1.6480280783521801E-5</v>
          </cell>
          <cell r="K455">
            <v>7.1005601671933605E-5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  <cell r="I456">
            <v>13.914229645440463</v>
          </cell>
          <cell r="J456">
            <v>13.914235858390517</v>
          </cell>
          <cell r="K456">
            <v>13.914272153042493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  <cell r="I457">
            <v>1.1063524483682934</v>
          </cell>
          <cell r="J457">
            <v>1.1063488920990194</v>
          </cell>
          <cell r="K457">
            <v>1.1063495709948841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  <cell r="I458">
            <v>1.4525430442184375</v>
          </cell>
          <cell r="J458">
            <v>1.4525383751509955</v>
          </cell>
          <cell r="K458">
            <v>1.4525392664812986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  <cell r="I459">
            <v>7.7521402938501294E-2</v>
          </cell>
          <cell r="J459">
            <v>1.62026114541815E-3</v>
          </cell>
          <cell r="K459">
            <v>8.0781029930076298E-2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  <cell r="I460">
            <v>0.14064124591306901</v>
          </cell>
          <cell r="J460">
            <v>0.14106631749654439</v>
          </cell>
          <cell r="K460">
            <v>0.16002766575888933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  <cell r="I461">
            <v>92.588084044208429</v>
          </cell>
          <cell r="J461">
            <v>116.62731282879082</v>
          </cell>
          <cell r="K461">
            <v>110.30514903040765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  <cell r="I462">
            <v>9.6978846907695801E-2</v>
          </cell>
          <cell r="J462">
            <v>0.63673428008753885</v>
          </cell>
          <cell r="K462">
            <v>2.6779750965940154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  <cell r="I463">
            <v>96.161902939859431</v>
          </cell>
          <cell r="J463">
            <v>121.22746061781757</v>
          </cell>
          <cell r="K463">
            <v>115.97169833897068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  <cell r="I464">
            <v>1.61180741336495</v>
          </cell>
          <cell r="J464">
            <v>1.3578789936842699</v>
          </cell>
          <cell r="K464">
            <v>0.99900053425326596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  <cell r="I465">
            <v>13.141243979516863</v>
          </cell>
          <cell r="J465">
            <v>14.69140905829089</v>
          </cell>
          <cell r="K465">
            <v>17.398929740741913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  <cell r="I466">
            <v>835.08316785970499</v>
          </cell>
          <cell r="J466">
            <v>406.77483808935301</v>
          </cell>
          <cell r="K466">
            <v>6.1128812110336599E-3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  <cell r="I467">
            <v>11.151242568810867</v>
          </cell>
          <cell r="J467">
            <v>5.4348603302027643</v>
          </cell>
          <cell r="K467">
            <v>0.42254364967528873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  <cell r="I468">
            <v>11.330843525911881</v>
          </cell>
          <cell r="J468">
            <v>5.5193329455814641</v>
          </cell>
          <cell r="K468">
            <v>8.2942757273183945E-5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  <cell r="I469">
            <v>9.8297696972346749E-3</v>
          </cell>
          <cell r="J469">
            <v>7.8570146721838457E-3</v>
          </cell>
          <cell r="K469">
            <v>0.42965812067712278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  <cell r="I473">
            <v>51.057285411923516</v>
          </cell>
          <cell r="J473">
            <v>49.958643804726925</v>
          </cell>
          <cell r="K473">
            <v>47.775305990608345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  <cell r="I474">
            <v>51.057285411923516</v>
          </cell>
          <cell r="J474">
            <v>49.958643804726925</v>
          </cell>
          <cell r="K474">
            <v>47.775305990608345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  <cell r="I475">
            <v>3.9647700000000001</v>
          </cell>
          <cell r="J475">
            <v>3.9647700000000001</v>
          </cell>
          <cell r="K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  <cell r="I476">
            <v>12.109410946190044</v>
          </cell>
          <cell r="J476">
            <v>13.299387265692555</v>
          </cell>
          <cell r="K476">
            <v>14.690826604651573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  <cell r="I477">
            <v>4.0364703153966834</v>
          </cell>
          <cell r="J477">
            <v>4.4331290885641845</v>
          </cell>
          <cell r="K477">
            <v>4.8969422015505284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  <cell r="I478">
            <v>24.218821892380099</v>
          </cell>
          <cell r="J478">
            <v>26.5987745313851</v>
          </cell>
          <cell r="K478">
            <v>29.381653209303199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  <cell r="I479">
            <v>3.7049702859190799E-2</v>
          </cell>
          <cell r="J479">
            <v>0.199850642421702</v>
          </cell>
          <cell r="K479">
            <v>0.56319264991941498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  <cell r="I480">
            <v>0.74701580621390007</v>
          </cell>
          <cell r="J480">
            <v>0.82355244197714894</v>
          </cell>
          <cell r="K480">
            <v>0.90855428944607663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  <cell r="I481">
            <v>7.6290127759654762</v>
          </cell>
          <cell r="J481">
            <v>7.6291573282089677</v>
          </cell>
          <cell r="K481">
            <v>9.2515740336308152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  <cell r="I482">
            <v>8.2773768621005175</v>
          </cell>
          <cell r="J482">
            <v>8.272107943125409</v>
          </cell>
          <cell r="K482">
            <v>10.018121183053829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  <cell r="I483">
            <v>3.9169626751716997E-6</v>
          </cell>
          <cell r="J483">
            <v>4.8140304447772898E-6</v>
          </cell>
          <cell r="K483">
            <v>4.17569298799618E-6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  <cell r="I484">
            <v>0.79549055296401905</v>
          </cell>
          <cell r="J484">
            <v>0.79549536699446399</v>
          </cell>
          <cell r="K484">
            <v>0.79549954268745204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  <cell r="I485">
            <v>1.8020925740833194</v>
          </cell>
          <cell r="J485">
            <v>1.4969975177465877</v>
          </cell>
          <cell r="K485">
            <v>2.7453645560192528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  <cell r="I486">
            <v>1.8158216145576791</v>
          </cell>
          <cell r="J486">
            <v>1.5084022256992917</v>
          </cell>
          <cell r="K486">
            <v>2.7662798084588403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  <cell r="I487">
            <v>7.7214001736610194E-2</v>
          </cell>
          <cell r="J487">
            <v>0.17707174888438501</v>
          </cell>
          <cell r="K487">
            <v>0.132127333901777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  <cell r="I488">
            <v>7.7228037908117206E-2</v>
          </cell>
          <cell r="J488">
            <v>0.25429978679250298</v>
          </cell>
          <cell r="K488">
            <v>0.38642712069427998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  <cell r="I489">
            <v>1.7727136329659601</v>
          </cell>
          <cell r="J489">
            <v>5.7775447766560344</v>
          </cell>
          <cell r="K489">
            <v>6.3820483970644757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  <cell r="I490">
            <v>1.7727136329659601</v>
          </cell>
          <cell r="J490">
            <v>5.7775447766560344</v>
          </cell>
          <cell r="K490">
            <v>6.3820483970644757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  <cell r="I491">
            <v>1.7727136329659601</v>
          </cell>
          <cell r="J491">
            <v>5.7775447766560299</v>
          </cell>
          <cell r="K491">
            <v>6.3820483970644704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  <cell r="I492">
            <v>0.113550430313914</v>
          </cell>
          <cell r="J492">
            <v>1.3794705770832401</v>
          </cell>
          <cell r="K492">
            <v>0.36887256490005699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  <cell r="I493">
            <v>0.51104005291884802</v>
          </cell>
          <cell r="J493">
            <v>1.6655213915276921</v>
          </cell>
          <cell r="K493">
            <v>1.83977410727615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  <cell r="I494">
            <v>0.6454821686476091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  <cell r="I495">
            <v>0.6454821686476091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  <cell r="I496">
            <v>8.85558611937695E-2</v>
          </cell>
          <cell r="J496">
            <v>1.56851844506808E-2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  <cell r="J497">
            <v>122.77655937195325</v>
          </cell>
          <cell r="K497">
            <v>406.53544875629956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  <cell r="J498">
            <v>-122.776559371953</v>
          </cell>
          <cell r="K498">
            <v>-406.53544875629899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  <cell r="J499">
            <v>0.87403052990432994</v>
          </cell>
          <cell r="K499">
            <v>3.0136633717387959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  <cell r="J500">
            <v>0.4131780686820461</v>
          </cell>
          <cell r="K500">
            <v>1.4246408666401562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  <cell r="J501">
            <v>1.2561854998676671</v>
          </cell>
          <cell r="K501">
            <v>4.0871124320369283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  <cell r="J502">
            <v>3.0912959543070901E-2</v>
          </cell>
          <cell r="K502">
            <v>3.88073299931724E-2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  <cell r="J503">
            <v>3.0912959543070901E-2</v>
          </cell>
          <cell r="K503">
            <v>6.1241901055793198E-2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  <cell r="I504">
            <v>2.8228528315165865E-4</v>
          </cell>
          <cell r="J504">
            <v>4.9755329892005443E-2</v>
          </cell>
          <cell r="K504">
            <v>4.9765123738024823E-2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  <cell r="I505">
            <v>7.0571320787914549E-3</v>
          </cell>
          <cell r="J505">
            <v>1.2438832473001347</v>
          </cell>
          <cell r="K505">
            <v>1.2441280934506185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  <cell r="I506">
            <v>8.4685584945497563E-4</v>
          </cell>
          <cell r="J506">
            <v>0.14926598967601618</v>
          </cell>
          <cell r="K506">
            <v>0.14929537121407424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  <cell r="I507">
            <v>9.5271283063684785E-3</v>
          </cell>
          <cell r="J507">
            <v>1.6792423838551827</v>
          </cell>
          <cell r="K507">
            <v>1.6795729261583376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  <cell r="I508">
            <v>2.7354869858140602E-4</v>
          </cell>
          <cell r="J508">
            <v>4.9503583777765002E-2</v>
          </cell>
          <cell r="K508">
            <v>4.05404052679743E-4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  <cell r="I509">
            <v>9.3683926639821335E-4</v>
          </cell>
          <cell r="J509">
            <v>5.0120433294551327E-2</v>
          </cell>
          <cell r="K509">
            <v>5.0122690445962674E-2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  <cell r="I510">
            <v>1169.0017719447701</v>
          </cell>
          <cell r="J510">
            <v>448.21032044476601</v>
          </cell>
          <cell r="K510">
            <v>9.6669529286845992E-3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  <cell r="I511">
            <v>15.606402500061549</v>
          </cell>
          <cell r="J511">
            <v>5.9877899721881045</v>
          </cell>
          <cell r="K511">
            <v>0.57819385632436648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  <cell r="I512">
            <v>15.861625128151564</v>
          </cell>
          <cell r="J512">
            <v>6.0815511593591127</v>
          </cell>
          <cell r="K512">
            <v>1.3116625412055096E-4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  <cell r="I513">
            <v>9.8517512132436352E-3</v>
          </cell>
          <cell r="J513">
            <v>7.9418117323097788E-3</v>
          </cell>
          <cell r="K513">
            <v>0.58794408155540623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  <cell r="I514">
            <v>36.290220339864483</v>
          </cell>
          <cell r="J514">
            <v>27.284340326122795</v>
          </cell>
          <cell r="K514">
            <v>20.810379761670387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  <cell r="I515">
            <v>36.290220339864483</v>
          </cell>
          <cell r="J515">
            <v>27.284340326122795</v>
          </cell>
          <cell r="K515">
            <v>20.810379761670387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  <cell r="I516">
            <v>4.1243577111741301E-5</v>
          </cell>
          <cell r="J516">
            <v>6.2434278525782603E-5</v>
          </cell>
          <cell r="K516">
            <v>9.0448745500454201E-5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  <cell r="I517">
            <v>3.749822043265342</v>
          </cell>
          <cell r="J517">
            <v>2.3999999491509216</v>
          </cell>
          <cell r="K517">
            <v>2.4000008058931099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  <cell r="J518">
            <v>6.8593206025135673</v>
          </cell>
          <cell r="K518">
            <v>404.06346523065383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  <cell r="J519">
            <v>-6.85932060251357</v>
          </cell>
          <cell r="K519">
            <v>-404.063465230654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  <cell r="J520">
            <v>1.5202609448251686E-2</v>
          </cell>
          <cell r="K520">
            <v>0.89554336503207788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  <cell r="J521">
            <v>7.2389339998988556E-2</v>
          </cell>
          <cell r="K521">
            <v>3.4757743216646984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  <cell r="J522">
            <v>4.4851894963744299E-3</v>
          </cell>
          <cell r="K522">
            <v>0.124663302001081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  <cell r="J523">
            <v>2.1595694231158402E-3</v>
          </cell>
          <cell r="K523">
            <v>9.6730294301649672E-2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  <cell r="I524">
            <v>2.3670686934412415E-2</v>
          </cell>
          <cell r="J524">
            <v>2.1422887783133521E-2</v>
          </cell>
          <cell r="K524">
            <v>4.3481494917616421E-4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  <cell r="I525">
            <v>6.1749247464261998</v>
          </cell>
          <cell r="J525">
            <v>5.0657614936198003</v>
          </cell>
          <cell r="K525">
            <v>0.10969416578390299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  <cell r="I526">
            <v>8.3784596288008203E-2</v>
          </cell>
          <cell r="J526">
            <v>6.8734891365261883E-2</v>
          </cell>
          <cell r="K526">
            <v>1.4883875954396619E-3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  <cell r="I527">
            <v>3.5980330441291199E-4</v>
          </cell>
          <cell r="J527">
            <v>4.2452764580317298E-5</v>
          </cell>
          <cell r="K527">
            <v>5.3555702193731295E-4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  <cell r="I528">
            <v>4.0421957375681425E-2</v>
          </cell>
          <cell r="J528">
            <v>4.017020889679835E-2</v>
          </cell>
          <cell r="K528">
            <v>9.7392571727999179E-3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  <cell r="I529">
            <v>8.4536948091823874</v>
          </cell>
          <cell r="J529">
            <v>7.1453071659315377</v>
          </cell>
          <cell r="K529">
            <v>4.7599824851355077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  <cell r="I530">
            <v>8.4536948091823874</v>
          </cell>
          <cell r="J530">
            <v>7.1453071659315377</v>
          </cell>
          <cell r="K530">
            <v>4.7599824851355077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  <cell r="I531">
            <v>1.47801532934622E-4</v>
          </cell>
          <cell r="J531">
            <v>1.9861341522750999E-5</v>
          </cell>
          <cell r="K531">
            <v>1.08228535583132E-4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  <cell r="I532">
            <v>4.0153789963978063E-4</v>
          </cell>
          <cell r="J532">
            <v>3.3719348559145171E-4</v>
          </cell>
          <cell r="K532">
            <v>1.8231318789987125E-4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  <cell r="I533">
            <v>32.820791757201178</v>
          </cell>
          <cell r="J533">
            <v>32.820825967896944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  <cell r="I534">
            <v>98.945474556938336</v>
          </cell>
          <cell r="J534">
            <v>98.94557769258337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  <cell r="I535">
            <v>1.2199995955901854</v>
          </cell>
          <cell r="J535">
            <v>1.2200009919299133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  <cell r="I536">
            <v>4.2570541080911069E-3</v>
          </cell>
          <cell r="J536">
            <v>2.4843779430640213E-3</v>
          </cell>
          <cell r="K536">
            <v>2.5110577823140934E-3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  <cell r="I537">
            <v>4.2570541080911069E-3</v>
          </cell>
          <cell r="J537">
            <v>2.4843779430640213E-3</v>
          </cell>
          <cell r="K537">
            <v>2.5110577823140934E-3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  <cell r="I538">
            <v>9.3505739772183104E-4</v>
          </cell>
          <cell r="J538">
            <v>1.1154525941372501E-3</v>
          </cell>
          <cell r="K538">
            <v>5.0247870232865205E-4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  <cell r="I539">
            <v>1.6388651338120901E-3</v>
          </cell>
          <cell r="J539">
            <v>1.2810717587812301E-3</v>
          </cell>
          <cell r="K539">
            <v>8.84544915556755E-4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  <cell r="J540">
            <v>7.2850471756345436E-5</v>
          </cell>
          <cell r="K540">
            <v>7.7650812067599453E-2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  <cell r="J541">
            <v>1.3014720192461599E-2</v>
          </cell>
          <cell r="K541">
            <v>10.6852442622219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  <cell r="J542">
            <v>2.307574502209495E-4</v>
          </cell>
          <cell r="K542">
            <v>0.18945468550038813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  <cell r="I543">
            <v>2.6303736771403699E-3</v>
          </cell>
          <cell r="J543">
            <v>1.0954707899943322E-2</v>
          </cell>
          <cell r="K543">
            <v>4.8762738635217615E-2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  <cell r="I544">
            <v>1.09226678758174E-2</v>
          </cell>
          <cell r="J544">
            <v>1.32273935519283E-4</v>
          </cell>
          <cell r="K544">
            <v>5.1025413839403101E-2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  <cell r="I545">
            <v>2.6303736771403699E-3</v>
          </cell>
          <cell r="J545">
            <v>1.0954707899943315E-2</v>
          </cell>
          <cell r="K545">
            <v>4.8762738635217628E-2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  <cell r="I546">
            <v>4.0287454459152668E-3</v>
          </cell>
          <cell r="J546">
            <v>2.6385838545148455E-3</v>
          </cell>
          <cell r="K546">
            <v>2.8839600496561664E-3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  <cell r="I547">
            <v>4.0594379919494184E-3</v>
          </cell>
          <cell r="J547">
            <v>2.6586856101375031E-3</v>
          </cell>
          <cell r="K547">
            <v>2.9059311763438753E-3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  <cell r="I548">
            <v>5.1066817579369496E-4</v>
          </cell>
          <cell r="J548">
            <v>3.4455384746115597E-5</v>
          </cell>
          <cell r="K548">
            <v>1.6942437411373901E-5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  <cell r="I549">
            <v>1.7232691708438999E-3</v>
          </cell>
          <cell r="J549">
            <v>1.75772455559002E-3</v>
          </cell>
          <cell r="K549">
            <v>1.7746669930013899E-3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  <cell r="I550">
            <v>12.719797254982412</v>
          </cell>
          <cell r="J550">
            <v>10.590821377812407</v>
          </cell>
          <cell r="K550">
            <v>6.1682967456821167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  <cell r="I551">
            <v>12.719797254982412</v>
          </cell>
          <cell r="J551">
            <v>10.590821377812407</v>
          </cell>
          <cell r="K551">
            <v>6.1682967456821167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  <cell r="I552">
            <v>9.1093553907035281E-3</v>
          </cell>
          <cell r="J552">
            <v>7.4604739283213196E-3</v>
          </cell>
          <cell r="K552">
            <v>9.8437413149095548E-5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  <cell r="I553">
            <v>4.6848113437903786E-2</v>
          </cell>
          <cell r="J553">
            <v>3.8368151631366726E-2</v>
          </cell>
          <cell r="K553">
            <v>5.0624955333820562E-4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  <cell r="I554">
            <v>7.0437938151140003</v>
          </cell>
          <cell r="J554">
            <v>5.1067315006671796</v>
          </cell>
          <cell r="K554">
            <v>7.7330173613071707E-2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  <cell r="I555">
            <v>9.5573864519864382E-2</v>
          </cell>
          <cell r="J555">
            <v>6.9290793767532971E-2</v>
          </cell>
          <cell r="K555">
            <v>1.0492560870158983E-3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  <cell r="I556">
            <v>8.2602566367191395E-4</v>
          </cell>
          <cell r="J556">
            <v>9.0131516138907504E-4</v>
          </cell>
          <cell r="K556">
            <v>1.09682322511896E-4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  <cell r="I557">
            <v>5.4101565024212662E-3</v>
          </cell>
          <cell r="J557">
            <v>2.5322359493624982E-3</v>
          </cell>
          <cell r="K557">
            <v>1.6585427853124148E-3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  <cell r="J558">
            <v>0.28869300650102619</v>
          </cell>
          <cell r="K558">
            <v>0.3194823345780442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  <cell r="J559">
            <v>0.35055579360838768</v>
          </cell>
          <cell r="K559">
            <v>0.40315627934848325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  <cell r="J560">
            <v>0.68736430119291902</v>
          </cell>
          <cell r="K560">
            <v>0.76067222518581923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  <cell r="J561">
            <v>3.1957810513894298E-2</v>
          </cell>
          <cell r="K561">
            <v>1.3489830501508199E-3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  <cell r="J562">
            <v>3.1957810513894298E-2</v>
          </cell>
          <cell r="K562">
            <v>3.3305032800860959E-2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  <cell r="I563">
            <v>22.030854314465664</v>
          </cell>
          <cell r="J563">
            <v>40.847538663106917</v>
          </cell>
          <cell r="K563">
            <v>45.196384433288969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  <cell r="I564">
            <v>22.030854314465664</v>
          </cell>
          <cell r="J564">
            <v>40.847538663106917</v>
          </cell>
          <cell r="K564">
            <v>45.196384433288969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  <cell r="I565">
            <v>22.0308543144656</v>
          </cell>
          <cell r="J565">
            <v>40.847538663107002</v>
          </cell>
          <cell r="K565">
            <v>45.196384433288998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  <cell r="I566">
            <v>1.2485582600556</v>
          </cell>
          <cell r="J566">
            <v>6.1367425075801902</v>
          </cell>
          <cell r="K566">
            <v>5.3452392992908004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  <cell r="I567">
            <v>6.35087922140454</v>
          </cell>
          <cell r="J567">
            <v>11.775190537933437</v>
          </cell>
          <cell r="K567">
            <v>13.0288314538181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  <cell r="I573">
            <v>8.1707460589375855E-4</v>
          </cell>
          <cell r="J573">
            <v>4.2223838147369434E-4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  <cell r="I577">
            <v>1.3595317152641299E-4</v>
          </cell>
          <cell r="J577">
            <v>1.8161435168661899E-5</v>
          </cell>
          <cell r="K577">
            <v>6.1226887177437796E-5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  <cell r="I578">
            <v>2.5784369281180863E-4</v>
          </cell>
          <cell r="J578">
            <v>2.3465493612889157E-4</v>
          </cell>
          <cell r="K578">
            <v>1.2980893124545499E-4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  <cell r="I579">
            <v>2.2078880218232202E-3</v>
          </cell>
          <cell r="J579">
            <v>2.5589541776024189E-3</v>
          </cell>
          <cell r="K579">
            <v>3.19357131273083E-3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  <cell r="I580">
            <v>2.2099173306668043E-3</v>
          </cell>
          <cell r="J580">
            <v>2.5589541776024115E-3</v>
          </cell>
          <cell r="K580">
            <v>3.193571312730827E-3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  <cell r="I581">
            <v>1.7958218541179309E-3</v>
          </cell>
          <cell r="J581">
            <v>2.008217948233373E-3</v>
          </cell>
          <cell r="K581">
            <v>2.7326631527178351E-3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  <cell r="I582">
            <v>1.7958218541179309E-3</v>
          </cell>
          <cell r="J582">
            <v>2.008217948233373E-3</v>
          </cell>
          <cell r="K582">
            <v>2.7326631527178351E-3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  <cell r="I583">
            <v>2.6133981736952999E-2</v>
          </cell>
          <cell r="J583">
            <v>6.4422254106152703E-3</v>
          </cell>
          <cell r="K583">
            <v>4.0854888990729202E-3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  <cell r="I584">
            <v>4.094419060398434E-2</v>
          </cell>
          <cell r="J584">
            <v>3.259663388773907E-2</v>
          </cell>
          <cell r="K584">
            <v>1.9422369599610596E-2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  <cell r="I585">
            <v>1.5766492693265407E-2</v>
          </cell>
          <cell r="J585">
            <v>3.9582078742189407E-2</v>
          </cell>
          <cell r="K585">
            <v>2.8687099472210108E-2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  <cell r="I586">
            <v>6.1489321503734994E-3</v>
          </cell>
          <cell r="J586">
            <v>1.5437010709453851E-2</v>
          </cell>
          <cell r="K586">
            <v>1.1187968794161935E-2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  <cell r="I587">
            <v>4.4926620929459746E-2</v>
          </cell>
          <cell r="J587">
            <v>0.11278913337586863</v>
          </cell>
          <cell r="K587">
            <v>8.1743889946062701E-2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  <cell r="I588">
            <v>1.095771242181945E-3</v>
          </cell>
          <cell r="J588">
            <v>2.7509544725821625E-3</v>
          </cell>
          <cell r="K588">
            <v>1.9937534133186025E-3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  <cell r="I589">
            <v>7.9369680088496499E-4</v>
          </cell>
          <cell r="J589">
            <v>1.25921135373439E-3</v>
          </cell>
          <cell r="K589">
            <v>1.18144965535189E-5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  <cell r="I590">
            <v>1.2119140411578303E-3</v>
          </cell>
          <cell r="J590">
            <v>2.0757147260909033E-3</v>
          </cell>
          <cell r="K590">
            <v>1.8785905299202952E-3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  <cell r="I591">
            <v>0.43604593430207694</v>
          </cell>
          <cell r="J591">
            <v>0.31811417272968057</v>
          </cell>
          <cell r="K591">
            <v>0.46079376910404884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  <cell r="I592">
            <v>0.43604593430207755</v>
          </cell>
          <cell r="J592">
            <v>0.31811417272968101</v>
          </cell>
          <cell r="K592">
            <v>0.46079376910404929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  <cell r="I593">
            <v>0.48222162328749824</v>
          </cell>
          <cell r="J593">
            <v>0.3518004433303481</v>
          </cell>
          <cell r="K593">
            <v>0.50958478611987656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  <cell r="I594">
            <v>0.48222162328749824</v>
          </cell>
          <cell r="J594">
            <v>0.3518004433303481</v>
          </cell>
          <cell r="K594">
            <v>0.50958478611987656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  <cell r="I595">
            <v>5.3675495433636103E-2</v>
          </cell>
          <cell r="J595">
            <v>0.12995446604580299</v>
          </cell>
          <cell r="K595">
            <v>0.17206250844878501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  <cell r="I596">
            <v>0.18127281197803619</v>
          </cell>
          <cell r="J596">
            <v>0.20023739106174507</v>
          </cell>
          <cell r="K596">
            <v>0.24664855078766459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  <cell r="I597">
            <v>4.2709071076618386E-3</v>
          </cell>
          <cell r="J597">
            <v>4.5244798363738986E-3</v>
          </cell>
          <cell r="K597">
            <v>2.8339792402124553E-3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  <cell r="I598">
            <v>4.2709071076618386E-3</v>
          </cell>
          <cell r="J598">
            <v>4.5244798363738986E-3</v>
          </cell>
          <cell r="K598">
            <v>2.8339792402124553E-3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  <cell r="I599">
            <v>2.56891055004866E-5</v>
          </cell>
          <cell r="J599">
            <v>3.4446131460208701E-5</v>
          </cell>
          <cell r="K599">
            <v>5.8398101421458402E-5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  <cell r="I600">
            <v>9.5252851810643246E-3</v>
          </cell>
          <cell r="J600">
            <v>9.4774334086327183E-3</v>
          </cell>
          <cell r="K600">
            <v>9.5128842676190928E-3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  <cell r="I601">
            <v>34.906594115311684</v>
          </cell>
          <cell r="J601">
            <v>15.930340890083045</v>
          </cell>
          <cell r="K601">
            <v>5.3993211839710717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  <cell r="I602">
            <v>34.906594115311684</v>
          </cell>
          <cell r="J602">
            <v>15.930340890083045</v>
          </cell>
          <cell r="K602">
            <v>5.3993211839710717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  <cell r="I603">
            <v>3.4673695729674302E-5</v>
          </cell>
          <cell r="J603">
            <v>5.08001687573561E-5</v>
          </cell>
          <cell r="K603">
            <v>7.6418767859886798E-5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  <cell r="I604">
            <v>2.1407808848263707</v>
          </cell>
          <cell r="J604">
            <v>1.968436841314019</v>
          </cell>
          <cell r="K604">
            <v>1.0345344633709557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  <cell r="I605">
            <v>2.2078651657831566E-3</v>
          </cell>
          <cell r="J605">
            <v>2.5601113605901423E-3</v>
          </cell>
          <cell r="K605">
            <v>3.1935643528743017E-3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  <cell r="I606">
            <v>2.2098944536193491E-3</v>
          </cell>
          <cell r="J606">
            <v>2.560111360590131E-3</v>
          </cell>
          <cell r="K606">
            <v>3.1935643528743004E-3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  <cell r="I607">
            <v>1.7957946874538589E-3</v>
          </cell>
          <cell r="J607">
            <v>2.0091014427888591E-3</v>
          </cell>
          <cell r="K607">
            <v>2.7326563447738943E-3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  <cell r="I608">
            <v>1.7957946874538589E-3</v>
          </cell>
          <cell r="J608">
            <v>2.0091014427888591E-3</v>
          </cell>
          <cell r="K608">
            <v>2.7326563447738943E-3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  <cell r="I609">
            <v>2.9139791844180502E-2</v>
          </cell>
          <cell r="J609">
            <v>4.1641908135548597E-3</v>
          </cell>
          <cell r="K609">
            <v>4.4361117182333699E-3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  <cell r="I610">
            <v>3.9761431359188269E-2</v>
          </cell>
          <cell r="J610">
            <v>3.3390468818747902E-2</v>
          </cell>
          <cell r="K610">
            <v>1.9391913406110628E-2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  <cell r="I611">
            <v>1.2259904996983298E-2</v>
          </cell>
          <cell r="J611">
            <v>4.7510929183691396E-2</v>
          </cell>
          <cell r="K611">
            <v>3.7260700479092426E-2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  <cell r="I612">
            <v>1.2259904996983298E-2</v>
          </cell>
          <cell r="J612">
            <v>4.7510929183691396E-2</v>
          </cell>
          <cell r="K612">
            <v>3.7260700479092426E-2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  <cell r="I613">
            <v>8.6594399071091295E-5</v>
          </cell>
          <cell r="J613">
            <v>1.2842043725170199E-4</v>
          </cell>
          <cell r="K613">
            <v>2.0898501063585799E-4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  <cell r="I614">
            <v>2.1433094633074523E-2</v>
          </cell>
          <cell r="J614">
            <v>2.2038291507232577E-2</v>
          </cell>
          <cell r="K614">
            <v>2.2202437226793492E-2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  <cell r="I615">
            <v>4.9984784955797605E-2</v>
          </cell>
          <cell r="J615">
            <v>0.15681581685406953</v>
          </cell>
          <cell r="K615">
            <v>0.19906224149558019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  <cell r="I616">
            <v>4.9984784955797654E-2</v>
          </cell>
          <cell r="J616">
            <v>0.1568158168540697</v>
          </cell>
          <cell r="K616">
            <v>0.19906224149558044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  <cell r="I617">
            <v>5.5290188982486013E-2</v>
          </cell>
          <cell r="J617">
            <v>0.17342626985647056</v>
          </cell>
          <cell r="K617">
            <v>0.22014510363965104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  <cell r="I618">
            <v>5.5290188982486013E-2</v>
          </cell>
          <cell r="J618">
            <v>0.17342626985647056</v>
          </cell>
          <cell r="K618">
            <v>0.22014510363965104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  <cell r="I619">
            <v>1.2972759998800199E-2</v>
          </cell>
          <cell r="J619">
            <v>5.5016028832509403E-2</v>
          </cell>
          <cell r="K619">
            <v>5.2791837954821598E-2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  <cell r="I620">
            <v>2.043816928104435E-2</v>
          </cell>
          <cell r="J620">
            <v>6.8508473469440306E-2</v>
          </cell>
          <cell r="K620">
            <v>8.2652992460609628E-2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  <cell r="I621">
            <v>0.12538550931951228</v>
          </cell>
          <cell r="J621">
            <v>5.4346004668790429E-2</v>
          </cell>
          <cell r="K621">
            <v>7.75468639676603E-3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  <cell r="I622">
            <v>2.1246614524318998E-2</v>
          </cell>
          <cell r="J622">
            <v>1.072963216861089E-2</v>
          </cell>
          <cell r="K622">
            <v>2.2860026773962876E-3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  <cell r="I623">
            <v>31.815418734008599</v>
          </cell>
          <cell r="J623">
            <v>16.066923975841501</v>
          </cell>
          <cell r="K623">
            <v>3.4231398289445298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  <cell r="I624">
            <v>0.34283856394405782</v>
          </cell>
          <cell r="J624">
            <v>0.17313495663622344</v>
          </cell>
          <cell r="K624">
            <v>3.6887282639488407E-2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  <cell r="I625">
            <v>2.5870628327293802E-4</v>
          </cell>
          <cell r="J625">
            <v>3.9539265160419701E-6</v>
          </cell>
          <cell r="K625">
            <v>9.6513399006527695E-7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  <cell r="I626">
            <v>4.1505586014026E-3</v>
          </cell>
          <cell r="J626">
            <v>3.455745585151332E-3</v>
          </cell>
          <cell r="K626">
            <v>1.1288421860965439E-3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  <cell r="I627">
            <v>7.6932205723586111E-2</v>
          </cell>
          <cell r="J627">
            <v>3.5267057175217123E-2</v>
          </cell>
          <cell r="K627">
            <v>9.4467728895703401E-2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  <cell r="I628">
            <v>7.6932205723586014E-2</v>
          </cell>
          <cell r="J628">
            <v>3.5267057175217095E-2</v>
          </cell>
          <cell r="K628">
            <v>9.4467728895703276E-2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  <cell r="I629">
            <v>0.10994660622936449</v>
          </cell>
          <cell r="J629">
            <v>5.042937872910222E-2</v>
          </cell>
          <cell r="K629">
            <v>0.13498535365253481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  <cell r="I630">
            <v>0.10994660622936449</v>
          </cell>
          <cell r="J630">
            <v>5.042937872910222E-2</v>
          </cell>
          <cell r="K630">
            <v>0.13498535365253481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  <cell r="I631">
            <v>1.2388757447158899E-5</v>
          </cell>
          <cell r="J631">
            <v>1.5800455948837799E-5</v>
          </cell>
          <cell r="K631">
            <v>1.12019324975844E-5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  <cell r="I632">
            <v>9.9971635838239439E-2</v>
          </cell>
          <cell r="J632">
            <v>9.9976412373431314E-2</v>
          </cell>
          <cell r="K632">
            <v>9.9977425325151026E-2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  <cell r="I633">
            <v>1.3199244067002012E-3</v>
          </cell>
          <cell r="J633">
            <v>1.3423731862790931E-3</v>
          </cell>
          <cell r="K633">
            <v>1.363876365348643E-3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  <cell r="I634">
            <v>1.3199244067002012E-3</v>
          </cell>
          <cell r="J634">
            <v>1.3423731862790931E-3</v>
          </cell>
          <cell r="K634">
            <v>1.363876365348643E-3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  <cell r="I635">
            <v>1.3199244067002001E-3</v>
          </cell>
          <cell r="J635">
            <v>1.34237318627909E-3</v>
          </cell>
          <cell r="K635">
            <v>1.36387636534864E-3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  <cell r="I636">
            <v>5.03543584893611E-5</v>
          </cell>
          <cell r="J636">
            <v>7.4747514496086003E-6</v>
          </cell>
          <cell r="K636">
            <v>1.41873383657804E-4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  <cell r="I637">
            <v>3.1438372706947998E-4</v>
          </cell>
          <cell r="J637">
            <v>3.2185847851908802E-4</v>
          </cell>
          <cell r="K637">
            <v>2.58130666437916E-4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  <cell r="I643">
            <v>1.9870473304467251E-3</v>
          </cell>
          <cell r="J643">
            <v>6.9075808563816158E-4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  <cell r="I644">
            <v>8.9950832132922151E-4</v>
          </cell>
          <cell r="J644">
            <v>11.291573756062718</v>
          </cell>
          <cell r="K644">
            <v>11.947262196770296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  <cell r="I645">
            <v>9.0859426396891041E-4</v>
          </cell>
          <cell r="J645">
            <v>11.405630056629006</v>
          </cell>
          <cell r="K645">
            <v>12.067941612899292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  <cell r="I646">
            <v>8.5367746458727605E-4</v>
          </cell>
          <cell r="J646">
            <v>1.5153450950415801</v>
          </cell>
          <cell r="K646">
            <v>8.7962150521047194E-2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  <cell r="I647">
            <v>1.6200810930315701E-3</v>
          </cell>
          <cell r="J647">
            <v>1.5169651761346099</v>
          </cell>
          <cell r="K647">
            <v>1.6049273266556501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  <cell r="I648">
            <v>3.4372411322654908</v>
          </cell>
          <cell r="J648">
            <v>2.9588073401638466</v>
          </cell>
          <cell r="K648">
            <v>2.8823392248416515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  <cell r="I649">
            <v>3.4372411322654908</v>
          </cell>
          <cell r="J649">
            <v>2.9588073401638466</v>
          </cell>
          <cell r="K649">
            <v>2.8823392248416515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  <cell r="I650">
            <v>1.1670895502648069</v>
          </cell>
          <cell r="J650">
            <v>1.0077573652075671</v>
          </cell>
          <cell r="K650">
            <v>1.0077445230720385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  <cell r="I651">
            <v>1.1080079178808893</v>
          </cell>
          <cell r="J651">
            <v>1.107972605468118</v>
          </cell>
          <cell r="K651">
            <v>1.1079584862615972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  <cell r="I652">
            <v>3.4372411322654908</v>
          </cell>
          <cell r="J652">
            <v>2.9588073401638466</v>
          </cell>
          <cell r="K652">
            <v>2.8823392248416515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  <cell r="I653">
            <v>4.4111965564171497E-2</v>
          </cell>
          <cell r="J653">
            <v>3.1214669007619999E-2</v>
          </cell>
          <cell r="K653">
            <v>4.3604773919873503E-2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  <cell r="I654">
            <v>8.4992457195302629E-2</v>
          </cell>
          <cell r="J654">
            <v>8.492741324768413E-2</v>
          </cell>
          <cell r="K654">
            <v>8.4914076800622573E-2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  <cell r="I655">
            <v>4.2069369448235208E-2</v>
          </cell>
          <cell r="J655">
            <v>4.5559261549061349E-2</v>
          </cell>
          <cell r="K655">
            <v>3.31706434913226E-2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  <cell r="I656">
            <v>2.9075428728794907E-2</v>
          </cell>
          <cell r="J656">
            <v>2.8685460975334927E-2</v>
          </cell>
          <cell r="K656">
            <v>1.8748624582051919E-2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  <cell r="I657">
            <v>8.2895309257606367E-2</v>
          </cell>
          <cell r="J657">
            <v>8.4369002868632165E-2</v>
          </cell>
          <cell r="K657">
            <v>5.7688075637082822E-2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  <cell r="I658">
            <v>9.70136909327421E-4</v>
          </cell>
          <cell r="J658">
            <v>3.7315086244737902E-4</v>
          </cell>
          <cell r="K658">
            <v>1.5356369344324901E-3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  <cell r="I659">
            <v>3.5513499974512007E-3</v>
          </cell>
          <cell r="J659">
            <v>3.104493759339706E-3</v>
          </cell>
          <cell r="K659">
            <v>2.2151273325707291E-3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  <cell r="I660">
            <v>0.43433838212256032</v>
          </cell>
          <cell r="J660">
            <v>0.31616270814607528</v>
          </cell>
          <cell r="K660">
            <v>0.4576781392753233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  <cell r="I661">
            <v>0.43433838212256076</v>
          </cell>
          <cell r="J661">
            <v>0.31616270814607583</v>
          </cell>
          <cell r="K661">
            <v>0.45767813927532364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  <cell r="I662">
            <v>0.48033330144422226</v>
          </cell>
          <cell r="J662">
            <v>0.34964238734597541</v>
          </cell>
          <cell r="K662">
            <v>0.50613932077377943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  <cell r="I663">
            <v>0.48033330144422226</v>
          </cell>
          <cell r="J663">
            <v>0.34964238734597541</v>
          </cell>
          <cell r="K663">
            <v>0.50613932077377943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  <cell r="I664">
            <v>5.36052784764076E-2</v>
          </cell>
          <cell r="J664">
            <v>0.129043775587183</v>
          </cell>
          <cell r="K664">
            <v>0.17090013595297801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  <cell r="I665">
            <v>0.180566299773846</v>
          </cell>
          <cell r="J665">
            <v>0.19912826764911948</v>
          </cell>
          <cell r="K665">
            <v>0.24501714000169136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  <cell r="I666">
            <v>582.62910701102396</v>
          </cell>
          <cell r="J666">
            <v>191.33496807532299</v>
          </cell>
          <cell r="K666">
            <v>80.746559715032106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  <cell r="I667">
            <v>0.35761989542112516</v>
          </cell>
          <cell r="J667">
            <v>0.17700229004532306</v>
          </cell>
          <cell r="K667">
            <v>0.11752901646791306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  <cell r="I668">
            <v>12.662468128728481</v>
          </cell>
          <cell r="J668">
            <v>5.7468939493290883</v>
          </cell>
          <cell r="K668">
            <v>3.8100483070636191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  <cell r="I669">
            <v>10.330303315798306</v>
          </cell>
          <cell r="J669">
            <v>3.3924639729667234</v>
          </cell>
          <cell r="K669">
            <v>1.4316765906920563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  <cell r="I670">
            <v>2.3755499676361169</v>
          </cell>
          <cell r="J670">
            <v>2.3755623433613335</v>
          </cell>
          <cell r="K670">
            <v>2.3934303696814632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  <cell r="I671">
            <v>0.3576139012031524</v>
          </cell>
          <cell r="J671">
            <v>0.17699099884315608</v>
          </cell>
          <cell r="K671">
            <v>0.11745588517488839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  <cell r="I672">
            <v>1.02506867910183E-3</v>
          </cell>
          <cell r="J672">
            <v>5.06001920489503E-5</v>
          </cell>
          <cell r="K672">
            <v>2.4454668424117397E-4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  <cell r="I673">
            <v>1.985610516912131</v>
          </cell>
          <cell r="J673">
            <v>1.9856611171041798</v>
          </cell>
          <cell r="K673">
            <v>1.0968817309682408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  <cell r="I674">
            <v>3.6359471054522716</v>
          </cell>
          <cell r="J674">
            <v>7.1993856326405536</v>
          </cell>
          <cell r="K674">
            <v>15.677388249136101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  <cell r="I675">
            <v>3.6359471054522716</v>
          </cell>
          <cell r="J675">
            <v>7.1993856326405536</v>
          </cell>
          <cell r="K675">
            <v>15.677388249136101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  <cell r="I676">
            <v>0.74281286361422805</v>
          </cell>
          <cell r="J676">
            <v>1.01047073272452E-4</v>
          </cell>
          <cell r="K676">
            <v>2.6922662236449599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  <cell r="I677">
            <v>0.6045182943333548</v>
          </cell>
          <cell r="J677">
            <v>1.1969776754075667</v>
          </cell>
          <cell r="K677">
            <v>2.6065253590170698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  <cell r="J678">
            <v>0.15277868028697322</v>
          </cell>
          <cell r="K678">
            <v>3.3071935056231436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  <cell r="J679">
            <v>1.0185245352464896</v>
          </cell>
          <cell r="K679">
            <v>22.047956704154291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  <cell r="J680">
            <v>3.8740679483114097E-2</v>
          </cell>
          <cell r="K680">
            <v>0.16087019179811701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  <cell r="J681">
            <v>6.06485220147388E-3</v>
          </cell>
          <cell r="K681">
            <v>0.13148472081067286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  <cell r="I682">
            <v>0.82403515484801937</v>
          </cell>
          <cell r="J682">
            <v>1.0493339945128586</v>
          </cell>
          <cell r="K682">
            <v>1.0770210024951972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  <cell r="I683">
            <v>0.82403515484801937</v>
          </cell>
          <cell r="J683">
            <v>1.0493339945128586</v>
          </cell>
          <cell r="K683">
            <v>1.0770210024951972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  <cell r="I684">
            <v>4.6211368517343505</v>
          </cell>
          <cell r="J684">
            <v>4.9053427398779892</v>
          </cell>
          <cell r="K684">
            <v>5.5268394591200281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  <cell r="I685">
            <v>4.6211368517343505</v>
          </cell>
          <cell r="J685">
            <v>4.9053427398779892</v>
          </cell>
          <cell r="K685">
            <v>5.5268394591200281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  <cell r="I686">
            <v>4.6211368517343496</v>
          </cell>
          <cell r="J686">
            <v>4.9053427398779998</v>
          </cell>
          <cell r="K686">
            <v>5.5268394591200298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  <cell r="I687">
            <v>0.30005042327800202</v>
          </cell>
          <cell r="J687">
            <v>0.66504119746453505</v>
          </cell>
          <cell r="K687">
            <v>0.68846352634197805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  <cell r="I688">
            <v>1.3321578178603319</v>
          </cell>
          <cell r="J688">
            <v>1.414091138483188</v>
          </cell>
          <cell r="K688">
            <v>1.5932422771118899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  <cell r="J689">
            <v>8.4086411018913898E-2</v>
          </cell>
          <cell r="K689">
            <v>0.33411882067301157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  <cell r="J690">
            <v>-8.4086411018913898E-2</v>
          </cell>
          <cell r="K690">
            <v>-0.33411882067301202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  <cell r="J691">
            <v>5.5910570998805658E-4</v>
          </cell>
          <cell r="K691">
            <v>2.1295966799617524E-3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  <cell r="J692">
            <v>1.1659982327956053E-4</v>
          </cell>
          <cell r="K692">
            <v>3.0404812681244072E-4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  <cell r="J693">
            <v>2.9141024383265799E-2</v>
          </cell>
          <cell r="K693">
            <v>3.6985138845760303E-2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  <cell r="J694">
            <v>2.9141024383265799E-2</v>
          </cell>
          <cell r="K694">
            <v>5.7879609637824229E-2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  <cell r="I695">
            <v>0.71790734221919161</v>
          </cell>
          <cell r="J695">
            <v>0.70354360439356056</v>
          </cell>
          <cell r="K695">
            <v>0.7204777824416011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  <cell r="I696">
            <v>0.71790734221919161</v>
          </cell>
          <cell r="J696">
            <v>0.70354360439356056</v>
          </cell>
          <cell r="K696">
            <v>0.7204777824416011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  <cell r="I697">
            <v>3.18622636379137E-5</v>
          </cell>
          <cell r="J697">
            <v>1.2569192150337701E-5</v>
          </cell>
          <cell r="K697">
            <v>9.9322484814683994E-7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  <cell r="I698">
            <v>7.4130280127590403E-2</v>
          </cell>
          <cell r="J698">
            <v>7.41428493197408E-2</v>
          </cell>
          <cell r="K698">
            <v>7.4143842544588903E-2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  <cell r="I699">
            <v>0.30970833432001027</v>
          </cell>
          <cell r="J699">
            <v>0.765411357202334</v>
          </cell>
          <cell r="K699">
            <v>3.0429539673212664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  <cell r="I700">
            <v>0.3097083343200101</v>
          </cell>
          <cell r="J700">
            <v>0.76541135720233355</v>
          </cell>
          <cell r="K700">
            <v>3.0429539673212664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  <cell r="I701">
            <v>0.34635819884688995</v>
          </cell>
          <cell r="J701">
            <v>0.85591331957639216</v>
          </cell>
          <cell r="K701">
            <v>3.4027275540350623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  <cell r="I702">
            <v>0.34635819884688995</v>
          </cell>
          <cell r="J702">
            <v>0.85591331957639216</v>
          </cell>
          <cell r="K702">
            <v>3.4027275540350623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  <cell r="I703">
            <v>3.4055550465641703E-2</v>
          </cell>
          <cell r="J703">
            <v>0.192514676469933</v>
          </cell>
          <cell r="K703">
            <v>0.64912799283095901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  <cell r="I704">
            <v>4.4582527884066935E-2</v>
          </cell>
          <cell r="J704">
            <v>0.22841199654922234</v>
          </cell>
          <cell r="K704">
            <v>0.75164071046588921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  <cell r="I705">
            <v>4.9970670565681975E-2</v>
          </cell>
          <cell r="J705">
            <v>0.15677654331039581</v>
          </cell>
          <cell r="K705">
            <v>0.1990474109103724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  <cell r="I706">
            <v>4.9970670565682045E-2</v>
          </cell>
          <cell r="J706">
            <v>0.156776543310396</v>
          </cell>
          <cell r="K706">
            <v>0.19904741091037265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  <cell r="I707">
            <v>5.5274580375335051E-2</v>
          </cell>
          <cell r="J707">
            <v>0.17338283862708861</v>
          </cell>
          <cell r="K707">
            <v>0.22012870301757359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  <cell r="I708">
            <v>5.5274580375335051E-2</v>
          </cell>
          <cell r="J708">
            <v>0.17338283862708861</v>
          </cell>
          <cell r="K708">
            <v>0.22012870301757359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  <cell r="I709">
            <v>1.29674789212363E-2</v>
          </cell>
          <cell r="J709">
            <v>5.5007541749451501E-2</v>
          </cell>
          <cell r="K709">
            <v>5.2791354344726003E-2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  <cell r="I710">
            <v>2.043239952019503E-2</v>
          </cell>
          <cell r="J710">
            <v>6.8494814009736227E-2</v>
          </cell>
          <cell r="K710">
            <v>8.2647325750144385E-2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  <cell r="J711">
            <v>3.8730250919817512E-3</v>
          </cell>
          <cell r="K711">
            <v>3.9064641494892241E-3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  <cell r="J712">
            <v>4.5565001082138214E-3</v>
          </cell>
          <cell r="K712">
            <v>4.595840175869669E-3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  <cell r="J713">
            <v>2.48376929316434E-4</v>
          </cell>
          <cell r="K713">
            <v>5.88374752369126E-6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  <cell r="J714">
            <v>2.48376929316434E-4</v>
          </cell>
          <cell r="K714">
            <v>2.5426067684012498E-4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  <cell r="I715">
            <v>5.0828296352542497E-2</v>
          </cell>
          <cell r="J715">
            <v>4.734767364068046E-2</v>
          </cell>
          <cell r="K715">
            <v>4.3764504411382028E-2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  <cell r="I716">
            <v>5.0828296352542497E-2</v>
          </cell>
          <cell r="J716">
            <v>4.734767364068046E-2</v>
          </cell>
          <cell r="K716">
            <v>4.3764504411382028E-2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  <cell r="I717">
            <v>6.3516814763253882E-2</v>
          </cell>
          <cell r="J717">
            <v>5.9166097777715781E-2</v>
          </cell>
          <cell r="K717">
            <v>5.4687088614446523E-2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  <cell r="I718">
            <v>6.3516814763253882E-2</v>
          </cell>
          <cell r="J718">
            <v>5.9166097777715781E-2</v>
          </cell>
          <cell r="K718">
            <v>5.4687088614446523E-2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  <cell r="I719">
            <v>2.2090684653978302E-6</v>
          </cell>
          <cell r="J719">
            <v>3.2757123688252898E-6</v>
          </cell>
          <cell r="K719">
            <v>1.0719687188375301E-5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  <cell r="I720">
            <v>4.8744806632520501E-3</v>
          </cell>
          <cell r="J720">
            <v>4.8764543719609704E-3</v>
          </cell>
          <cell r="K720">
            <v>4.88299474588344E-3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  <cell r="I721">
            <v>2240.4609261607302</v>
          </cell>
          <cell r="J721">
            <v>2460.28170543435</v>
          </cell>
          <cell r="K721">
            <v>2552.93072757868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  <cell r="I722">
            <v>48.286081993008757</v>
          </cell>
          <cell r="J722">
            <v>53.02331261711965</v>
          </cell>
          <cell r="K722">
            <v>55.020058784023377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  <cell r="I723">
            <v>24.14289791121476</v>
          </cell>
          <cell r="J723">
            <v>26.511656308559822</v>
          </cell>
          <cell r="K723">
            <v>27.510029392011688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  <cell r="I724">
            <v>24.14289791121476</v>
          </cell>
          <cell r="J724">
            <v>26.511656308559822</v>
          </cell>
          <cell r="K724">
            <v>27.510029392011688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830.34033772953512</v>
          </cell>
          <cell r="E4">
            <v>1109.1342826580615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750.91998229746991</v>
          </cell>
          <cell r="E5">
            <v>980.4792421647885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74.171756432493197</v>
          </cell>
          <cell r="E6">
            <v>56.010414062915885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5.2485989995724482</v>
          </cell>
          <cell r="E7">
            <v>72.6446264303585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634.77541075704914</v>
          </cell>
          <cell r="E8">
            <v>2602.0426924403841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708.07606726667245</v>
          </cell>
          <cell r="E9">
            <v>2079.3808854153799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183.79263024134573</v>
          </cell>
          <cell r="E10">
            <v>385.29493181443507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6.3289179876968378</v>
          </cell>
          <cell r="E11">
            <v>37.676624095358548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122.77655937195325</v>
          </cell>
          <cell r="E12">
            <v>406.53544875629956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6.8593206025135673</v>
          </cell>
          <cell r="E13">
            <v>404.06346523065383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1.2960053381384309</v>
          </cell>
          <cell r="E14">
            <v>897.2367904952647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0.21139091231912177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8.4086411018913898E-2</v>
          </cell>
          <cell r="E16">
            <v>0.33411882067301157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1663.6578050858227</v>
          </cell>
          <cell r="E17">
            <v>6812.4114257384163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833.31746735628531</v>
          </cell>
          <cell r="E18">
            <v>3461.5454820411428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833.31746735628531</v>
          </cell>
          <cell r="E19">
            <v>3461.5454820411428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2241.7316610392004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2241.7316610392004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  <cell r="H4">
            <v>16.467915559200101</v>
          </cell>
          <cell r="I4">
            <v>26.6271689870198</v>
          </cell>
          <cell r="J4">
            <v>74.141169988107805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  <cell r="H5">
            <v>1.7164705100923362E-2</v>
          </cell>
          <cell r="I5">
            <v>3.7307409574012115E-2</v>
          </cell>
          <cell r="J5">
            <v>1.226578029448815E-2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  <cell r="H6">
            <v>31.383999616774684</v>
          </cell>
          <cell r="I6">
            <v>14.71478330887083</v>
          </cell>
        </row>
        <row r="7">
          <cell r="A7" t="str">
            <v>IMPH2</v>
          </cell>
          <cell r="C7" t="str">
            <v>H2</v>
          </cell>
          <cell r="I7">
            <v>6.216300683510439E-5</v>
          </cell>
          <cell r="J7">
            <v>5.6948935417625273E-5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  <cell r="H8">
            <v>0.89667507489087206</v>
          </cell>
          <cell r="I8">
            <v>0.47545615173688738</v>
          </cell>
          <cell r="J8">
            <v>7.2437676472399009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  <cell r="H9">
            <v>0.89667507489087206</v>
          </cell>
          <cell r="I9">
            <v>0.47545615173688738</v>
          </cell>
          <cell r="J9">
            <v>7.2437676472399009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  <cell r="H10">
            <v>17.587138208020555</v>
          </cell>
          <cell r="I10">
            <v>8.9645457725127997</v>
          </cell>
          <cell r="J10">
            <v>6.2170443100722643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  <cell r="H11">
            <v>17.587138208020555</v>
          </cell>
          <cell r="I11">
            <v>8.9645457725127997</v>
          </cell>
          <cell r="J11">
            <v>6.2170443100722643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  <cell r="H12">
            <v>63.867520885666323</v>
          </cell>
          <cell r="I12">
            <v>64.429970484622714</v>
          </cell>
          <cell r="J12">
            <v>67.135042511979833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  <cell r="H13">
            <v>36.290220339864483</v>
          </cell>
          <cell r="I13">
            <v>27.284340326122795</v>
          </cell>
          <cell r="J13">
            <v>20.810379761670387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  <cell r="H14">
            <v>2.3522189182508896E-2</v>
          </cell>
          <cell r="I14">
            <v>1.0588872551532055E-2</v>
          </cell>
          <cell r="J14">
            <v>8.3123074167622141E-5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  <cell r="H15">
            <v>6.4157641460626566E-2</v>
          </cell>
          <cell r="I15">
            <v>4.324291437932145E-2</v>
          </cell>
          <cell r="J15">
            <v>8.3962735858723788E-5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  <cell r="H16">
            <v>167.59897973558125</v>
          </cell>
          <cell r="I16">
            <v>98.94557769258337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  <cell r="H17">
            <v>4.2709071076618386E-3</v>
          </cell>
          <cell r="I17">
            <v>4.5244798363738986E-3</v>
          </cell>
          <cell r="J17">
            <v>2.8339792402124553E-3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  <cell r="H18">
            <v>1.2259904996983298E-2</v>
          </cell>
          <cell r="I18">
            <v>4.7510929183691396E-2</v>
          </cell>
          <cell r="J18">
            <v>3.7260700479092426E-2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  <cell r="H19">
            <v>0.87500745572533922</v>
          </cell>
          <cell r="I19">
            <v>0.87528572374594016</v>
          </cell>
          <cell r="J19">
            <v>0.87526161633952659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  <cell r="H20">
            <v>2.3010625398838886</v>
          </cell>
          <cell r="I20">
            <v>2.3064937234707092</v>
          </cell>
          <cell r="J20">
            <v>2.3070914098831286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  <cell r="H21">
            <v>12.540510057899459</v>
          </cell>
          <cell r="I21">
            <v>12.540442907848629</v>
          </cell>
          <cell r="J21">
            <v>12.540424203151042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  <cell r="H22">
            <v>0.40296533810493435</v>
          </cell>
          <cell r="I22">
            <v>3.9606040448293962</v>
          </cell>
          <cell r="J22">
            <v>6.1741195688748176</v>
          </cell>
        </row>
        <row r="23">
          <cell r="A23" t="str">
            <v>RNWMNR2</v>
          </cell>
          <cell r="C23" t="str">
            <v>MNR</v>
          </cell>
          <cell r="I23">
            <v>2.0900571464528412</v>
          </cell>
          <cell r="J23">
            <v>4.8471606364357092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  <cell r="H24">
            <v>3.7319880651252399E-2</v>
          </cell>
          <cell r="I24">
            <v>3.8807854632971775E-2</v>
          </cell>
          <cell r="J24">
            <v>6.2990904937919154</v>
          </cell>
        </row>
        <row r="25">
          <cell r="A25" t="str">
            <v>RNWMNR3</v>
          </cell>
          <cell r="C25" t="str">
            <v>MNR</v>
          </cell>
          <cell r="I25">
            <v>2.7296720765230464</v>
          </cell>
          <cell r="J25">
            <v>1.5892273287171316E-2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  <cell r="H26">
            <v>33.245196155575577</v>
          </cell>
          <cell r="I26">
            <v>14.650573313341594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  <cell r="H27">
            <v>2.0046328253079403E-2</v>
          </cell>
          <cell r="I27">
            <v>1.8483834866085229E-2</v>
          </cell>
          <cell r="J27">
            <v>2.206957071089876E-2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  <cell r="H28">
            <v>1.2778055103038914</v>
          </cell>
          <cell r="I28">
            <v>0.29380636787435743</v>
          </cell>
          <cell r="J28">
            <v>1.0741417717733495</v>
          </cell>
        </row>
        <row r="29">
          <cell r="A29" t="str">
            <v>RNWGEO1</v>
          </cell>
          <cell r="C29" t="str">
            <v>GEO</v>
          </cell>
          <cell r="I29">
            <v>0.74775723778035852</v>
          </cell>
          <cell r="J29">
            <v>21.256073853176463</v>
          </cell>
        </row>
        <row r="30">
          <cell r="A30" t="str">
            <v>RNWGEO2</v>
          </cell>
          <cell r="C30" t="str">
            <v>GEO</v>
          </cell>
          <cell r="I30">
            <v>0.14015779990037688</v>
          </cell>
          <cell r="J30">
            <v>0.51379534959850093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  <cell r="H31">
            <v>65.871662486806201</v>
          </cell>
          <cell r="I31">
            <v>51.672686566960301</v>
          </cell>
        </row>
        <row r="32">
          <cell r="A32" t="str">
            <v>RNWGEO3</v>
          </cell>
          <cell r="C32" t="str">
            <v>GEO</v>
          </cell>
          <cell r="I32">
            <v>5.9854502362921884E-2</v>
          </cell>
          <cell r="J32">
            <v>0.16728373018555964</v>
          </cell>
        </row>
        <row r="33">
          <cell r="A33" t="str">
            <v>RNWGEO4</v>
          </cell>
          <cell r="C33" t="str">
            <v>GEO</v>
          </cell>
          <cell r="I33">
            <v>4.2280868485528901E-2</v>
          </cell>
          <cell r="J33">
            <v>6.8185146778951725E-2</v>
          </cell>
        </row>
        <row r="34">
          <cell r="A34" t="str">
            <v>RNWGEO5</v>
          </cell>
          <cell r="C34" t="str">
            <v>GEO</v>
          </cell>
          <cell r="I34">
            <v>3.3318922846852311E-2</v>
          </cell>
          <cell r="J34">
            <v>4.744861571046758E-2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  <cell r="H35">
            <v>16.895739346649503</v>
          </cell>
          <cell r="I35">
            <v>2.7459052193073843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  <cell r="H36">
            <v>16.424584143284815</v>
          </cell>
          <cell r="I36">
            <v>17.113636845777538</v>
          </cell>
          <cell r="J36">
            <v>18.429679033914773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  <cell r="H37">
            <v>7.6690447777123971</v>
          </cell>
          <cell r="I37">
            <v>7.6690240318698546</v>
          </cell>
          <cell r="J37">
            <v>7.6690377041336681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  <cell r="H38">
            <v>4.805372032876341</v>
          </cell>
          <cell r="I38">
            <v>4.8053733093186235</v>
          </cell>
          <cell r="J38">
            <v>4.8053756334387661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  <cell r="H39">
            <v>24.230662556387379</v>
          </cell>
          <cell r="I39">
            <v>23.933151090500658</v>
          </cell>
          <cell r="J39">
            <v>22.62988835813432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  <cell r="H40">
            <v>0.41737386221700856</v>
          </cell>
          <cell r="I40">
            <v>3.1383886316754955E-2</v>
          </cell>
          <cell r="J40">
            <v>1.9850111609001138E-2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  <cell r="H41">
            <v>34.937706195037237</v>
          </cell>
          <cell r="I41">
            <v>38.08248340245337</v>
          </cell>
          <cell r="J41">
            <v>39.22173703108411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  <cell r="H42">
            <v>62.181031565852507</v>
          </cell>
          <cell r="I42">
            <v>128.40564794418628</v>
          </cell>
          <cell r="J42">
            <v>150.78715024420396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  <cell r="H43">
            <v>6.36955196411991E-2</v>
          </cell>
          <cell r="I43">
            <v>6.2118688702177049E-3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  <cell r="H44">
            <v>72.618890089221011</v>
          </cell>
          <cell r="I44">
            <v>73.884756640317164</v>
          </cell>
          <cell r="J44">
            <v>74.836113801873509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  <cell r="H45">
            <v>2.55194066228196</v>
          </cell>
          <cell r="I45">
            <v>2.1212289524533681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  <cell r="H46">
            <v>3.3021069317418554</v>
          </cell>
          <cell r="I46">
            <v>3.2800910779685553</v>
          </cell>
          <cell r="J46">
            <v>4.6128727716489815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  <cell r="H47">
            <v>3.876612328033311E-2</v>
          </cell>
          <cell r="I47">
            <v>6.0437062319505354E-3</v>
          </cell>
          <cell r="J47">
            <v>3.5054025893484758E-5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  <cell r="H48">
            <v>1.2810174421880534</v>
          </cell>
          <cell r="I48">
            <v>2.2870248114076479</v>
          </cell>
          <cell r="J48">
            <v>0.17389594712948933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  <cell r="H49">
            <v>34.906594115311684</v>
          </cell>
          <cell r="I49">
            <v>15.930340890083045</v>
          </cell>
          <cell r="J49">
            <v>5.3993211839710717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  <cell r="H50">
            <v>34.906594115311684</v>
          </cell>
          <cell r="I50">
            <v>15.930340890083045</v>
          </cell>
          <cell r="J50">
            <v>5.3993211839710717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  <cell r="H51">
            <v>37.238609896210896</v>
          </cell>
          <cell r="I51">
            <v>41.113203172275419</v>
          </cell>
          <cell r="J51">
            <v>44.606439194136406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  <cell r="H52">
            <v>54.559061237037241</v>
          </cell>
          <cell r="I52">
            <v>18.443004433415666</v>
          </cell>
          <cell r="J52">
            <v>3.0198696258824573E-5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  <cell r="H53">
            <v>5.0179717259101753E-3</v>
          </cell>
          <cell r="I53">
            <v>3.4855412201795274E-3</v>
          </cell>
          <cell r="J53">
            <v>2.5979670712723019E-3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  <cell r="H54">
            <v>5.0179717259101753E-3</v>
          </cell>
          <cell r="I54">
            <v>3.4855412201795274E-3</v>
          </cell>
          <cell r="J54">
            <v>2.5979670712723019E-3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  <cell r="L37"/>
          <cell r="M37"/>
          <cell r="N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  <cell r="L38"/>
          <cell r="M38"/>
          <cell r="N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  <cell r="L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  <cell r="L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  <cell r="L129"/>
          <cell r="M129"/>
          <cell r="N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  <cell r="L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  <cell r="L198"/>
          <cell r="M198"/>
          <cell r="N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  <cell r="M201"/>
          <cell r="N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  <cell r="L317"/>
          <cell r="M317"/>
          <cell r="N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830.34033772953512</v>
          </cell>
          <cell r="K4">
            <v>1109.1342826580615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750.91998229746991</v>
          </cell>
          <cell r="K5">
            <v>980.4792421647885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74.171756432493197</v>
          </cell>
          <cell r="K6">
            <v>56.010414062915885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5.2485989995724482</v>
          </cell>
          <cell r="K7">
            <v>72.6446264303585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  <cell r="J8">
            <v>-44.788339113305895</v>
          </cell>
          <cell r="K8">
            <v>-45.52601764583013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634.77541075704914</v>
          </cell>
          <cell r="K9">
            <v>2602.0426924403841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708.07606726667245</v>
          </cell>
          <cell r="K10">
            <v>2079.3808854153799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183.79263024134573</v>
          </cell>
          <cell r="K11">
            <v>385.29493181443507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6.3289179876968378</v>
          </cell>
          <cell r="K12">
            <v>37.676624095358548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122.77655937195325</v>
          </cell>
          <cell r="K13">
            <v>406.53544875629956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6.8593206025135673</v>
          </cell>
          <cell r="K14">
            <v>404.06346523065383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1.2960053381384309</v>
          </cell>
          <cell r="K15">
            <v>897.2367904952647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0.21139091231912177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8.4086411018913898E-2</v>
          </cell>
          <cell r="K17">
            <v>0.33411882067301157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1663.6578050858227</v>
          </cell>
          <cell r="K18">
            <v>6812.4114257384163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  <cell r="J19">
            <v>-45.549376054082579</v>
          </cell>
          <cell r="K19">
            <v>-46.311599296396615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833.31746735628531</v>
          </cell>
          <cell r="K20">
            <v>3461.5454820411428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833.31746735628531</v>
          </cell>
          <cell r="K21">
            <v>3461.5454820411428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-44.788339113305895</v>
          </cell>
          <cell r="K22">
            <v>-45.52601764583013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  <cell r="I23">
            <v>7.3635303119500399</v>
          </cell>
          <cell r="J23">
            <v>5.0625331698231504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  <cell r="I24">
            <v>21.4360389924645</v>
          </cell>
          <cell r="J24">
            <v>26.2223874258348</v>
          </cell>
          <cell r="K24">
            <v>30.724511805244799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  <cell r="I26">
            <v>566.40829486924599</v>
          </cell>
          <cell r="J26">
            <v>230.79134630894501</v>
          </cell>
          <cell r="K26">
            <v>85.864841403745402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  <cell r="I27">
            <v>105.87849778788301</v>
          </cell>
          <cell r="J27">
            <v>130.88737095673599</v>
          </cell>
          <cell r="K27">
            <v>120.992734954377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  <cell r="I28">
            <v>594.908090495073</v>
          </cell>
          <cell r="J28">
            <v>221.636171198727</v>
          </cell>
          <cell r="K28">
            <v>24.018413228654801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  <cell r="I29">
            <v>192.30692832864</v>
          </cell>
          <cell r="J29">
            <v>219.95004418458601</v>
          </cell>
          <cell r="K29">
            <v>191.39764413418899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  <cell r="I30">
            <v>5.1122419188940897</v>
          </cell>
          <cell r="J30">
            <v>4.7828460518915996</v>
          </cell>
          <cell r="K30">
            <v>2.0661375459898799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  <cell r="I31">
            <v>3.8568113294263799</v>
          </cell>
          <cell r="J31">
            <v>3.3760941398909998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  <cell r="I33">
            <v>27.881776346250199</v>
          </cell>
          <cell r="J33">
            <v>34.258100795292599</v>
          </cell>
          <cell r="K33">
            <v>39.493709347659298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  <cell r="I34">
            <v>298.71728509588098</v>
          </cell>
          <cell r="J34">
            <v>141.71026557558</v>
          </cell>
          <cell r="K34">
            <v>57.033778808755201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  <cell r="I35">
            <v>239.63320577790401</v>
          </cell>
          <cell r="J35">
            <v>143.715243163791</v>
          </cell>
          <cell r="K35">
            <v>63.631392220190698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  <cell r="I36">
            <v>194.827938128227</v>
          </cell>
          <cell r="J36">
            <v>96.612354264071996</v>
          </cell>
          <cell r="K36">
            <v>7.2910471320438504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  <cell r="I37">
            <v>349.248890560738</v>
          </cell>
          <cell r="J37">
            <v>114.619027356453</v>
          </cell>
          <cell r="K37">
            <v>11.3057494504595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  <cell r="I41">
            <v>243.077089247104</v>
          </cell>
          <cell r="J41">
            <v>292.38629029008302</v>
          </cell>
          <cell r="K41">
            <v>245.76344595453699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  <cell r="I42">
            <v>8.6095068416420499</v>
          </cell>
          <cell r="J42">
            <v>5.2243672522354903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  <cell r="I43">
            <v>2859.2661260313198</v>
          </cell>
          <cell r="J43">
            <v>1671.2344421339401</v>
          </cell>
          <cell r="K43">
            <v>879.58340598584596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  <cell r="I44">
            <v>236.773952801571</v>
          </cell>
          <cell r="J44">
            <v>295.82341577373103</v>
          </cell>
          <cell r="K44">
            <v>279.62555028187302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  <cell r="I46">
            <v>635.329150650168</v>
          </cell>
          <cell r="J46">
            <v>338.22768668273602</v>
          </cell>
          <cell r="K46">
            <v>126.82231928101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  <cell r="I47">
            <v>821.84657732135997</v>
          </cell>
          <cell r="J47">
            <v>400.54920633594401</v>
          </cell>
          <cell r="K47">
            <v>31.141466981068799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  <cell r="I48">
            <v>1693.9496807731</v>
          </cell>
          <cell r="J48">
            <v>1034.60030879241</v>
          </cell>
          <cell r="K48">
            <v>437.58933654395202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  <cell r="I50">
            <v>2.1467660793520409</v>
          </cell>
          <cell r="J50">
            <v>1.6066727467916819</v>
          </cell>
          <cell r="K50">
            <v>0.11454672514997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  <cell r="I51">
            <v>3.58224850680923</v>
          </cell>
          <cell r="J51">
            <v>1.7794781822364489</v>
          </cell>
          <cell r="K51">
            <v>0.22450589784370201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  <cell r="I52">
            <v>15.530200212797901</v>
          </cell>
          <cell r="J52">
            <v>8.8146226016928875</v>
          </cell>
          <cell r="K52">
            <v>1.5191967666033519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  <cell r="I53">
            <v>812.75963833925903</v>
          </cell>
          <cell r="J53">
            <v>353.391649649199</v>
          </cell>
          <cell r="K53">
            <v>58.523933593252494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  <cell r="I54">
            <v>16.862815379198249</v>
          </cell>
          <cell r="J54">
            <v>6.1120236581911849</v>
          </cell>
          <cell r="K54">
            <v>0.92375169644024901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  <cell r="I55">
            <v>46.424843657400309</v>
          </cell>
          <cell r="J55">
            <v>0.15573797650337301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  <cell r="I58">
            <v>6.2780014931805891E-2</v>
          </cell>
          <cell r="J58">
            <v>1.5244184202494919E-2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  <cell r="I59">
            <v>0.1736345986225441</v>
          </cell>
          <cell r="J59">
            <v>2.7201184764813379E-2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  <cell r="I60">
            <v>3.94041970006369</v>
          </cell>
          <cell r="J60">
            <v>0.140171442421656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  <cell r="I61">
            <v>0.13457757044823107</v>
          </cell>
          <cell r="J61">
            <v>3.2482866129908132E-2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  <cell r="I62">
            <v>0.14564326330779473</v>
          </cell>
          <cell r="J62">
            <v>2.9388078662632794E-2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  <cell r="I63">
            <v>0.6821756674334335</v>
          </cell>
          <cell r="J63">
            <v>0.1942923780015296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  <cell r="I64">
            <v>0.82466758989581845</v>
          </cell>
          <cell r="J64">
            <v>0.2117054993792481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  <cell r="I65">
            <v>0.51449925153062759</v>
          </cell>
          <cell r="J65">
            <v>0.1439309540297494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  <cell r="I66">
            <v>0.88368465810746</v>
          </cell>
          <cell r="J66">
            <v>0.21006481202949179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  <cell r="I67">
            <v>0.6216644040649032</v>
          </cell>
          <cell r="J67">
            <v>0.15867787892766319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  <cell r="I68">
            <v>1.067511931391113</v>
          </cell>
          <cell r="J68">
            <v>0.2500602296963797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  <cell r="I69">
            <v>0.64504039366274513</v>
          </cell>
          <cell r="J69">
            <v>0.15459120931444231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  <cell r="I70">
            <v>2.6838615557783409E-2</v>
          </cell>
          <cell r="J70">
            <v>2.8225594657060697E-2</v>
          </cell>
          <cell r="K70">
            <v>1.7594252805429939E-2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  <cell r="I71">
            <v>0.49147772516944011</v>
          </cell>
          <cell r="J71">
            <v>0.1216019676710093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  <cell r="I72">
            <v>3.2355903475859607E-2</v>
          </cell>
          <cell r="J72">
            <v>4.1835492648152388E-2</v>
          </cell>
          <cell r="K72">
            <v>2.7970638899737152E-2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  <cell r="I73">
            <v>1.6715911796021228E-2</v>
          </cell>
          <cell r="J73">
            <v>6.8469216744552102E-3</v>
          </cell>
          <cell r="K73">
            <v>2.4454076762306402E-3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  <cell r="I74">
            <v>1.871865062887907E-2</v>
          </cell>
          <cell r="J74">
            <v>1.524253431317639E-2</v>
          </cell>
          <cell r="K74">
            <v>6.1894699472932503E-3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  <cell r="I76">
            <v>4.4121116813853201</v>
          </cell>
          <cell r="J76">
            <v>5.0766284563649897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  <cell r="I77">
            <v>52.427968182972137</v>
          </cell>
          <cell r="J77">
            <v>27.757066107783771</v>
          </cell>
          <cell r="K77">
            <v>5.8587781666470482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  <cell r="I78">
            <v>974.56562661666499</v>
          </cell>
          <cell r="J78">
            <v>547.58146064438699</v>
          </cell>
          <cell r="K78">
            <v>149.67316635224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  <cell r="I79">
            <v>1.4654745324644307</v>
          </cell>
          <cell r="J79">
            <v>0.48167262605234606</v>
          </cell>
          <cell r="K79">
            <v>0.28958354942279563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  <cell r="I80">
            <v>3.044641095249307</v>
          </cell>
          <cell r="J80">
            <v>1.2021906101213888</v>
          </cell>
          <cell r="K80">
            <v>0.3057753908885133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  <cell r="I82">
            <v>2.6630444270769198</v>
          </cell>
          <cell r="J82">
            <v>2.3772981845848822</v>
          </cell>
          <cell r="K82">
            <v>0.458195191056464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  <cell r="I85">
            <v>0.1019453299639219</v>
          </cell>
          <cell r="J85">
            <v>1.50558439811635E-2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  <cell r="I86">
            <v>1.176168921384373E-2</v>
          </cell>
          <cell r="J86">
            <v>1.079915704327567E-2</v>
          </cell>
          <cell r="K86">
            <v>5.1986897054844602E-3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  <cell r="I87">
            <v>2.065232337735479E-2</v>
          </cell>
          <cell r="J87">
            <v>1.7965645697686501E-2</v>
          </cell>
          <cell r="K87">
            <v>1.173310927880469E-2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  <cell r="I88">
            <v>6.9654031769498803E-3</v>
          </cell>
          <cell r="J88">
            <v>4.5285282984507073E-3</v>
          </cell>
          <cell r="K88">
            <v>3.2081147084232495E-3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  <cell r="I89">
            <v>1.112791236636077E-2</v>
          </cell>
          <cell r="J89">
            <v>1.46742903877486E-2</v>
          </cell>
          <cell r="K89">
            <v>3.9129483561179401E-3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  <cell r="I90">
            <v>2.0333313803312228E-2</v>
          </cell>
          <cell r="J90">
            <v>8.1670816463226201E-3</v>
          </cell>
          <cell r="K90">
            <v>1.010190370517865E-2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  <cell r="I91">
            <v>1.7801923229120088E-2</v>
          </cell>
          <cell r="J91">
            <v>2.1929792774431581E-2</v>
          </cell>
          <cell r="K91">
            <v>6.4902447512415898E-3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  <cell r="I92">
            <v>1.8057572542185801E-2</v>
          </cell>
          <cell r="J92">
            <v>9.2367371940157601E-3</v>
          </cell>
          <cell r="K92">
            <v>2.0414480227629699E-2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  <cell r="I93">
            <v>2.596624005406644E-2</v>
          </cell>
          <cell r="J93">
            <v>8.6976760800152996E-3</v>
          </cell>
          <cell r="K93">
            <v>2.4337561560280899E-2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  <cell r="I98">
            <v>44.710463601177437</v>
          </cell>
          <cell r="J98">
            <v>5.9645270491151567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  <cell r="I99">
            <v>72.627782771280806</v>
          </cell>
          <cell r="J99">
            <v>0.191905996770763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  <cell r="I100">
            <v>36.504287540602981</v>
          </cell>
          <cell r="J100">
            <v>3.4103972735041719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  <cell r="I101">
            <v>0.75087549397524966</v>
          </cell>
          <cell r="J101">
            <v>0.15317937760041961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  <cell r="I102">
            <v>28.139289849865289</v>
          </cell>
          <cell r="J102">
            <v>1.102911365611851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  <cell r="I103">
            <v>2.3951300408966434</v>
          </cell>
          <cell r="J103">
            <v>0.163375310837272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  <cell r="I104">
            <v>175.43933976448398</v>
          </cell>
          <cell r="J104">
            <v>21.90326014581218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  <cell r="I105">
            <v>10.599421964201328</v>
          </cell>
          <cell r="J105">
            <v>0.1577264969591016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  <cell r="I106">
            <v>6.5899165398213446</v>
          </cell>
          <cell r="J106">
            <v>0.1238571905457105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  <cell r="I108">
            <v>9.9213090483806186E-3</v>
          </cell>
          <cell r="J108">
            <v>2.6481729234504401E-3</v>
          </cell>
          <cell r="K108">
            <v>3.5461566496399199E-3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  <cell r="I109">
            <v>1.6074028783659121E-2</v>
          </cell>
          <cell r="J109">
            <v>4.8681564126924048E-3</v>
          </cell>
          <cell r="K109">
            <v>8.8005233189275313E-3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  <cell r="I110">
            <v>2.6752313836879218E-2</v>
          </cell>
          <cell r="J110">
            <v>1.5186951269190719E-2</v>
          </cell>
          <cell r="K110">
            <v>1.9126323976743499E-2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  <cell r="I111">
            <v>0.93873151531070564</v>
          </cell>
          <cell r="J111">
            <v>0.20002089911904042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  <cell r="I112">
            <v>2.0582510069664741E-2</v>
          </cell>
          <cell r="J112">
            <v>1.2315096865086389E-2</v>
          </cell>
          <cell r="K112">
            <v>1.8257452506254501E-2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  <cell r="I113">
            <v>0.39911234391434097</v>
          </cell>
          <cell r="J113">
            <v>0.331308826222452</v>
          </cell>
          <cell r="K113">
            <v>0.18243572087778101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  <cell r="I114">
            <v>29.572961405074551</v>
          </cell>
          <cell r="J114">
            <v>3.2203765667471949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  <cell r="I115">
            <v>1.984431647431292</v>
          </cell>
          <cell r="J115">
            <v>0.1415871933262817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  <cell r="I116">
            <v>20.175035442531328</v>
          </cell>
          <cell r="J116">
            <v>0.13592122504613449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  <cell r="I117">
            <v>45.412480629206385</v>
          </cell>
          <cell r="J117">
            <v>3.6302336698860911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  <cell r="I118">
            <v>1.7937464655082929</v>
          </cell>
          <cell r="J118">
            <v>0.14254960791940952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  <cell r="I119">
            <v>1.044901173256447</v>
          </cell>
          <cell r="J119">
            <v>0.11332568558486139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  <cell r="I120">
            <v>1.5498469878465322</v>
          </cell>
          <cell r="J120">
            <v>0.11989237588275201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  <cell r="I121">
            <v>792.6438083094921</v>
          </cell>
          <cell r="J121">
            <v>473.21535838208769</v>
          </cell>
          <cell r="K121">
            <v>0.11098305573724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  <cell r="I122">
            <v>1.1579629789976829</v>
          </cell>
          <cell r="J122">
            <v>0.97935599774330506</v>
          </cell>
          <cell r="K122">
            <v>6.6513466899270193E-2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  <cell r="I123">
            <v>3.5703622529266048</v>
          </cell>
          <cell r="J123">
            <v>1.7664602796160112</v>
          </cell>
          <cell r="K123">
            <v>0.22031800402009322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  <cell r="I124">
            <v>15.346271307044745</v>
          </cell>
          <cell r="J124">
            <v>9.2168829697901504</v>
          </cell>
          <cell r="K124">
            <v>1.6083141905392329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  <cell r="I125">
            <v>559.77092405096721</v>
          </cell>
          <cell r="J125">
            <v>242.73825531705097</v>
          </cell>
          <cell r="K125">
            <v>39.259785460253639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  <cell r="I126">
            <v>1.6231636171768111E-2</v>
          </cell>
          <cell r="J126">
            <v>2.2770646311896812E-2</v>
          </cell>
          <cell r="K126">
            <v>1.202059482377549E-2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  <cell r="I127">
            <v>16.27880691672479</v>
          </cell>
          <cell r="J127">
            <v>6.2763022233002612</v>
          </cell>
          <cell r="K127">
            <v>0.94851719888400299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  <cell r="I128">
            <v>2.8027354723998012E-2</v>
          </cell>
          <cell r="J128">
            <v>3.3769339760528302E-2</v>
          </cell>
          <cell r="K128">
            <v>2.187387367754157E-2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  <cell r="I129">
            <v>1.1132654927086851E-2</v>
          </cell>
          <cell r="J129">
            <v>2.1027837234731339E-2</v>
          </cell>
          <cell r="K129">
            <v>6.12095591377162E-3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  <cell r="I130">
            <v>2.1300414991548201E-2</v>
          </cell>
          <cell r="J130">
            <v>1.77586222825818E-2</v>
          </cell>
          <cell r="K130">
            <v>8.7377183493580601E-3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  <cell r="I131">
            <v>1.520749382904802E-2</v>
          </cell>
          <cell r="J131">
            <v>5.0844102782964355E-3</v>
          </cell>
          <cell r="K131">
            <v>3.9377422906020903E-3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  <cell r="I132">
            <v>2.2826929480219062E-2</v>
          </cell>
          <cell r="J132">
            <v>1.0396408661963379E-2</v>
          </cell>
          <cell r="K132">
            <v>9.8697965772056896E-3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  <cell r="I134">
            <v>3.47681936677336E-2</v>
          </cell>
          <cell r="J134">
            <v>2.4454587870025232E-2</v>
          </cell>
          <cell r="K134">
            <v>1.8794386233103599E-2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  <cell r="I135">
            <v>3.2471765454683901E-2</v>
          </cell>
          <cell r="J135">
            <v>1.9126595834819571E-2</v>
          </cell>
          <cell r="K135">
            <v>2.0066813958777598E-2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  <cell r="I136">
            <v>4001.7293724107099</v>
          </cell>
          <cell r="J136">
            <v>1888.19960878245</v>
          </cell>
          <cell r="K136">
            <v>383.66748325216702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-634.77541075704903</v>
          </cell>
          <cell r="K137">
            <v>-2602.0426924403901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  <cell r="I138">
            <v>7029.1224457993103</v>
          </cell>
          <cell r="J138">
            <v>6216.6469327058903</v>
          </cell>
          <cell r="K138">
            <v>4243.7620565159104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  <cell r="I139">
            <v>3.5936196280868802</v>
          </cell>
          <cell r="J139">
            <v>0.56025156770181495</v>
          </cell>
          <cell r="K139">
            <v>3.24950820032604E-3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-708.076067266672</v>
          </cell>
          <cell r="K140">
            <v>-2079.3808854153799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  <cell r="I142">
            <v>427.39924934688497</v>
          </cell>
          <cell r="J142">
            <v>214.16070331970701</v>
          </cell>
          <cell r="K142">
            <v>6.1843559261606897E-3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-183.79263024134599</v>
          </cell>
          <cell r="K143">
            <v>-385.29493181443502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-6.3289179876968404</v>
          </cell>
          <cell r="K144">
            <v>-37.676624095358498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  <cell r="I145">
            <v>2300.44717190959</v>
          </cell>
          <cell r="J145">
            <v>1082.2810718707101</v>
          </cell>
          <cell r="K145">
            <v>72.644164960361294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  <cell r="I146">
            <v>2085.5443580044098</v>
          </cell>
          <cell r="J146">
            <v>2077.5818055649602</v>
          </cell>
          <cell r="K146">
            <v>2063.7661117810098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  <cell r="I147">
            <v>13.6087770570084</v>
          </cell>
          <cell r="J147">
            <v>10.6558185430089</v>
          </cell>
          <cell r="K147">
            <v>0.18744710254843999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  <cell r="I148">
            <v>2.2829314652586001</v>
          </cell>
          <cell r="J148">
            <v>1.3865879467169</v>
          </cell>
          <cell r="K148">
            <v>0.10313026318167701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  <cell r="I149">
            <v>834.86501578619198</v>
          </cell>
          <cell r="J149">
            <v>543.00896231093202</v>
          </cell>
          <cell r="K149">
            <v>263.70548510773102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  <cell r="I150">
            <v>-2352.2939232219001</v>
          </cell>
          <cell r="J150">
            <v>-581.34850016858002</v>
          </cell>
          <cell r="K150">
            <v>-4243.7593491838497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  <cell r="I151">
            <v>1659.4374674758701</v>
          </cell>
          <cell r="J151">
            <v>1057.6162876262599</v>
          </cell>
          <cell r="K151">
            <v>635.81364064013098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  <cell r="I152">
            <v>4.9045550123723398</v>
          </cell>
          <cell r="J152">
            <v>0.47831390300676302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  <cell r="I153">
            <v>835.08316785970499</v>
          </cell>
          <cell r="J153">
            <v>406.77483808935301</v>
          </cell>
          <cell r="K153">
            <v>6.1128812110336599E-3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-122.776559371953</v>
          </cell>
          <cell r="K155">
            <v>-406.53544875629899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  <cell r="I156">
            <v>1169.0017719447701</v>
          </cell>
          <cell r="J156">
            <v>448.21032044476601</v>
          </cell>
          <cell r="K156">
            <v>9.6669529286845992E-3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  <cell r="I157">
            <v>1246.90556378273</v>
          </cell>
          <cell r="J157">
            <v>276.819561617381</v>
          </cell>
          <cell r="K157">
            <v>56.010414062915899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-6.85932060251357</v>
          </cell>
          <cell r="K158">
            <v>-404.063465230654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-1.29600533813843</v>
          </cell>
          <cell r="K159">
            <v>-897.23679049526504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  <cell r="I160">
            <v>1001.75820873872</v>
          </cell>
          <cell r="J160">
            <v>1073.7819792759699</v>
          </cell>
          <cell r="K160">
            <v>1086.8531425791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-0.21139091231912199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  <cell r="I162">
            <v>185.78128021412701</v>
          </cell>
          <cell r="J162">
            <v>154.85875265963799</v>
          </cell>
          <cell r="K162">
            <v>4.5832218004243798E-4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  <cell r="I163">
            <v>582.62910701102396</v>
          </cell>
          <cell r="J163">
            <v>191.33496807532299</v>
          </cell>
          <cell r="K163">
            <v>80.746559715032106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-8.4086411018913898E-2</v>
          </cell>
          <cell r="K164">
            <v>-0.33411882067301202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  <cell r="I165">
            <v>2240.4609261607302</v>
          </cell>
          <cell r="J165">
            <v>2460.28170543435</v>
          </cell>
          <cell r="K165">
            <v>2552.93072757868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  <cell r="I166">
            <v>19270.531693974801</v>
          </cell>
          <cell r="J166">
            <v>13970.918125260099</v>
          </cell>
          <cell r="K166">
            <v>-7.3920970649327903E-4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  <cell r="I167">
            <v>-0.137937122794385</v>
          </cell>
          <cell r="J167">
            <v>-0.206594386823481</v>
          </cell>
          <cell r="K167">
            <v>-0.45000924662514302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K168">
            <v>2241.7316610392004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K169">
            <v>2241.7316610392004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-46.959528670036185</v>
          </cell>
          <cell r="K170">
            <v>12.091984067114906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833.31746735628531</v>
          </cell>
          <cell r="K171">
            <v>3461.5454820411428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833.31746735628531</v>
          </cell>
          <cell r="K172">
            <v>3461.5454820411428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  <cell r="I173">
            <v>4105.8290977414981</v>
          </cell>
          <cell r="J173">
            <v>3557.8980217066746</v>
          </cell>
          <cell r="K173">
            <v>3231.3752479392706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  <cell r="I174">
            <v>2828.4392394206425</v>
          </cell>
          <cell r="J174">
            <v>1505.8266080710277</v>
          </cell>
          <cell r="K174">
            <v>635.82330759306001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  <cell r="I175">
            <v>3732.6866862208376</v>
          </cell>
          <cell r="J175">
            <v>1513.0701536470297</v>
          </cell>
          <cell r="K175">
            <v>128.758160873088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  <cell r="I176">
            <v>2254.0697032177372</v>
          </cell>
          <cell r="J176">
            <v>2470.9375239773626</v>
          </cell>
          <cell r="K176">
            <v>2553.1181746812308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  <cell r="I177">
            <v>1669.9481836458974</v>
          </cell>
          <cell r="J177">
            <v>949.78380040028537</v>
          </cell>
          <cell r="K177">
            <v>263.71159798894149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  <cell r="I178">
            <v>2254.0697032177372</v>
          </cell>
          <cell r="J178">
            <v>1121.1286868140983</v>
          </cell>
          <cell r="K178">
            <v>-2532.4780778462191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-0.21139091231912177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  <cell r="I180">
            <v>4105.7060140152807</v>
          </cell>
          <cell r="J180">
            <v>3243.5938093135883</v>
          </cell>
          <cell r="K180">
            <v>1504.6431563833005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  <cell r="I181">
            <v>20950.748627479625</v>
          </cell>
          <cell r="J181">
            <v>14362.238603930058</v>
          </cell>
          <cell r="K181">
            <v>5784.7401767003485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8.0236671720732499E-4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K184">
            <v>2241.7316610391999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-1.2299308280075199E-5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  <cell r="I186">
            <v>2085.5443580044066</v>
          </cell>
          <cell r="J186">
            <v>2077.5818055649643</v>
          </cell>
          <cell r="K186">
            <v>2063.7661117810148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  <cell r="I187">
            <v>2085.5443580044066</v>
          </cell>
          <cell r="J187">
            <v>2077.5818055649643</v>
          </cell>
          <cell r="K187">
            <v>2063.7661117810148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685.53517743504995</v>
          </cell>
          <cell r="K188">
            <v>2755.01454441742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795.59108681648695</v>
          </cell>
          <cell r="K189">
            <v>2336.3830173206502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  <cell r="I191">
            <v>2535.9541290258899</v>
          </cell>
          <cell r="J191">
            <v>1928.7552181313899</v>
          </cell>
          <cell r="K191">
            <v>5.4813097078827999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  <cell r="J192">
            <v>1.01900144597682E-3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  <cell r="I193">
            <v>1944.9942799253199</v>
          </cell>
          <cell r="J193">
            <v>1510.75636896895</v>
          </cell>
          <cell r="K193">
            <v>9.0203459356466098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1.55222364317641E-2</v>
          </cell>
          <cell r="K194">
            <v>5.0133535994348399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  <cell r="I195">
            <v>0.17115388080893401</v>
          </cell>
          <cell r="J195">
            <v>0.31791951277525299</v>
          </cell>
          <cell r="K195">
            <v>6.0884011590361603E-3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  <cell r="I196">
            <v>6.1749247464261998</v>
          </cell>
          <cell r="J196">
            <v>5.0657614936198003</v>
          </cell>
          <cell r="K196">
            <v>0.10969416578390299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1.3014720192461599E-2</v>
          </cell>
          <cell r="K197">
            <v>10.6852442622219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  <cell r="I198">
            <v>7.0437938151140003</v>
          </cell>
          <cell r="J198">
            <v>5.1067315006671796</v>
          </cell>
          <cell r="K198">
            <v>7.7330173613071707E-2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  <cell r="I199">
            <v>4494.3382813935596</v>
          </cell>
          <cell r="J199">
            <v>4931.15781981701</v>
          </cell>
          <cell r="K199">
            <v>5121.7909279838104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  <cell r="I200">
            <v>102.060440390407</v>
          </cell>
          <cell r="J200">
            <v>19.813265849816101</v>
          </cell>
          <cell r="K200">
            <v>87.862233849695102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  <cell r="I201">
            <v>608.06978973267599</v>
          </cell>
          <cell r="J201">
            <v>293.04170371340501</v>
          </cell>
          <cell r="K201">
            <v>62.406371793599199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240.55758363977</v>
          </cell>
          <cell r="K202">
            <v>531.47924195894802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  <cell r="I203">
            <v>398.12074175802599</v>
          </cell>
          <cell r="J203">
            <v>227.93510761506499</v>
          </cell>
          <cell r="K203">
            <v>17.361889906915799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7.5725058968682797</v>
          </cell>
          <cell r="K204">
            <v>63.492159157515196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2.4227979410646499</v>
          </cell>
          <cell r="J205">
            <v>2.8658855561784402</v>
          </cell>
          <cell r="K205">
            <v>0.69077875662944699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  <cell r="I206">
            <v>3.5936196280868802</v>
          </cell>
          <cell r="J206">
            <v>0.56025156770181495</v>
          </cell>
          <cell r="K206">
            <v>3.24950820032604E-3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  <cell r="I207">
            <v>39.520334137890899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  <cell r="I208">
            <v>970.09328998956005</v>
          </cell>
          <cell r="J208">
            <v>817.346427535874</v>
          </cell>
          <cell r="K208">
            <v>552.05655049568395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  <cell r="I209">
            <v>1.63723383858445</v>
          </cell>
          <cell r="J209">
            <v>0.87688198534231299</v>
          </cell>
          <cell r="K209">
            <v>0.52661798049248498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  <cell r="I210">
            <v>31.815418734008599</v>
          </cell>
          <cell r="J210">
            <v>16.066923975841501</v>
          </cell>
          <cell r="K210">
            <v>3.4231398289445298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  <cell r="I211">
            <v>4.8226432279197997</v>
          </cell>
          <cell r="J211">
            <v>0.47032550340172202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  <cell r="I212">
            <v>2162.1563093782202</v>
          </cell>
          <cell r="J212">
            <v>1627.10686283926</v>
          </cell>
          <cell r="K212">
            <v>1319.3022332366199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  <cell r="I4">
            <v>2.3791839521473101E-5</v>
          </cell>
          <cell r="J4">
            <v>2.5455443920252499E-5</v>
          </cell>
          <cell r="K4">
            <v>1.1873636184125201E-3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3.7707855944431501E-3</v>
          </cell>
          <cell r="K5">
            <v>6.0676520306808697E-4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  <cell r="I6">
            <v>5.9085791514734698E-4</v>
          </cell>
          <cell r="J6">
            <v>0.31556035523451198</v>
          </cell>
          <cell r="K6">
            <v>0.18396746220906901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  <cell r="I7">
            <v>4.8820543406577802E-5</v>
          </cell>
          <cell r="J7">
            <v>1.62847856607738</v>
          </cell>
          <cell r="K7">
            <v>0.63042424393637397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  <cell r="I8">
            <v>3.1509775258191098E-5</v>
          </cell>
          <cell r="J8">
            <v>1.8791227427663999E-4</v>
          </cell>
          <cell r="K8">
            <v>1.4281168050053199E-4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0.12555161346621599</v>
          </cell>
          <cell r="K9">
            <v>7.0179731215267704E-5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  <cell r="I10">
            <v>0.14357609304920399</v>
          </cell>
          <cell r="J10">
            <v>6.4128669660136403E-2</v>
          </cell>
          <cell r="K10">
            <v>0.16906098717510301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  <cell r="I11">
            <v>2.2373057872601501E-5</v>
          </cell>
          <cell r="J11">
            <v>3.9629396596275402E-5</v>
          </cell>
          <cell r="K11">
            <v>6.0491332388520501E-3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  <cell r="I12">
            <v>1.8564388333403199E-2</v>
          </cell>
          <cell r="J12">
            <v>0.16001244201408699</v>
          </cell>
          <cell r="K12">
            <v>0.11386575084190501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  <cell r="I13">
            <v>4.3388521450865102E-2</v>
          </cell>
          <cell r="J13">
            <v>6.7286574376796901E-2</v>
          </cell>
          <cell r="K13">
            <v>1.3246004436543799E-3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  <cell r="I14">
            <v>0.43709110810986401</v>
          </cell>
          <cell r="J14">
            <v>2.8750115430247799E-5</v>
          </cell>
          <cell r="K14">
            <v>1.7941402486660301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  <cell r="I15">
            <v>7.5951126002456001E-6</v>
          </cell>
          <cell r="J15">
            <v>7.9348039932944704E-6</v>
          </cell>
          <cell r="K15">
            <v>1.6734654825151899E-5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  <cell r="I16">
            <v>1.4799146547924999E-4</v>
          </cell>
          <cell r="J16">
            <v>1.53148935413979</v>
          </cell>
          <cell r="K16">
            <v>8.9059677835027301E-2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  <cell r="I17">
            <v>1.11262321479981E-4</v>
          </cell>
          <cell r="J17">
            <v>9.8337659263618399E-2</v>
          </cell>
          <cell r="K17">
            <v>1.89334419244082E-5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  <cell r="I18">
            <v>2.9623422149836401E-4</v>
          </cell>
          <cell r="J18">
            <v>4.2421210227612303</v>
          </cell>
          <cell r="K18">
            <v>2.8142663758970201E-5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  <cell r="I19">
            <v>1.7687120010580299E-5</v>
          </cell>
          <cell r="J19">
            <v>1.5264873978039999E-5</v>
          </cell>
          <cell r="K19">
            <v>4.2695806898921401E-5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  <cell r="I20">
            <v>2.01750795164321E-4</v>
          </cell>
          <cell r="J20">
            <v>0.15200342729407401</v>
          </cell>
          <cell r="K20">
            <v>7.3304679780916496E-2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  <cell r="I21">
            <v>3.2806967102163999E-6</v>
          </cell>
          <cell r="J21">
            <v>4.0993302161479303E-6</v>
          </cell>
          <cell r="K21">
            <v>7.0078713760835503E-6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  <cell r="I22">
            <v>2.7354869858140602E-4</v>
          </cell>
          <cell r="J22">
            <v>4.9503583777765002E-2</v>
          </cell>
          <cell r="K22">
            <v>4.05404052679743E-4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2.87954026520797E-2</v>
          </cell>
          <cell r="K23">
            <v>2.5985071448437699E-2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9.1049377757410193E-6</v>
          </cell>
          <cell r="K24">
            <v>8.5170610879213105E-4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  <cell r="I25">
            <v>0.32875445051566898</v>
          </cell>
          <cell r="J25">
            <v>1.9232058128171401</v>
          </cell>
          <cell r="K25">
            <v>0.90515052613228097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  <cell r="I26">
            <v>7.9369680088496499E-4</v>
          </cell>
          <cell r="J26">
            <v>1.25921135373439E-3</v>
          </cell>
          <cell r="K26">
            <v>1.18144965535189E-5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  <cell r="I27">
            <v>2.7362888808461701E-4</v>
          </cell>
          <cell r="J27">
            <v>8.7309425289671796E-2</v>
          </cell>
          <cell r="K27">
            <v>4.3988380303416903E-2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  <cell r="I28">
            <v>8.5367746458727605E-4</v>
          </cell>
          <cell r="J28">
            <v>1.5153450950415801</v>
          </cell>
          <cell r="K28">
            <v>8.7962150521047194E-2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  <cell r="I29">
            <v>1.36024111086882E-5</v>
          </cell>
          <cell r="J29">
            <v>3.4239547520240201E-5</v>
          </cell>
          <cell r="K29">
            <v>1.6904821165745701E-4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  <cell r="I30">
            <v>1.02506867910183E-3</v>
          </cell>
          <cell r="J30">
            <v>5.06001920489503E-5</v>
          </cell>
          <cell r="K30">
            <v>2.4454668424117397E-4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  <cell r="I31">
            <v>8.08694043481791E-5</v>
          </cell>
          <cell r="J31">
            <v>1.7210179412715298E-2</v>
          </cell>
          <cell r="K31">
            <v>0.138854364844572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2.9141024383265799E-2</v>
          </cell>
          <cell r="K32">
            <v>3.6985138845760303E-2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  <cell r="I33">
            <v>2.6222667710300117E-5</v>
          </cell>
          <cell r="J33">
            <v>3.5978368487613402E-5</v>
          </cell>
          <cell r="K33">
            <v>1.220483861811847E-3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3.7707855944431501E-3</v>
          </cell>
          <cell r="K34">
            <v>4.3760552669845475E-3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  <cell r="I35">
            <v>6.4586898116117506E-4</v>
          </cell>
          <cell r="J35">
            <v>0.31619939588923235</v>
          </cell>
          <cell r="K35">
            <v>0.50000010155219854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  <cell r="I36">
            <v>5.3760562957250308E-5</v>
          </cell>
          <cell r="J36">
            <v>1.628526076361521</v>
          </cell>
          <cell r="K36">
            <v>2.2589231310404916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  <cell r="I37">
            <v>1.0280237056176549</v>
          </cell>
          <cell r="J37">
            <v>1.0282116178919314</v>
          </cell>
          <cell r="K37">
            <v>0.72551911634621191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0.12555161346621599</v>
          </cell>
          <cell r="K38">
            <v>0.125621793197431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  <cell r="I39">
            <v>0.2877522463215525</v>
          </cell>
          <cell r="J39">
            <v>0.31763525351220112</v>
          </cell>
          <cell r="K39">
            <v>0.37192057467569606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  <cell r="I40">
            <v>5.9639104794435902E-5</v>
          </cell>
          <cell r="J40">
            <v>9.9268501390711405E-5</v>
          </cell>
          <cell r="K40">
            <v>6.1484017402427598E-3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  <cell r="I41">
            <v>0.13311556087571869</v>
          </cell>
          <cell r="J41">
            <v>0.23395161649573321</v>
          </cell>
          <cell r="K41">
            <v>0.28915658839716402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  <cell r="I42">
            <v>4.4273459913648894E-2</v>
          </cell>
          <cell r="J42">
            <v>0.11155527046649077</v>
          </cell>
          <cell r="K42">
            <v>0.11256293290193599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  <cell r="I43">
            <v>0.19655642050608599</v>
          </cell>
          <cell r="J43">
            <v>0.55623361173691899</v>
          </cell>
          <cell r="K43">
            <v>1.6688964938658899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  <cell r="I44">
            <v>0.95966974731129984</v>
          </cell>
          <cell r="J44">
            <v>0.95967768211529303</v>
          </cell>
          <cell r="K44">
            <v>0.48133007312406223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  <cell r="I45">
            <v>2.9027931112929399E-4</v>
          </cell>
          <cell r="J45">
            <v>1.5317796334509099</v>
          </cell>
          <cell r="K45">
            <v>1.6207039604597799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  <cell r="I46">
            <v>1.4042286202873308E-4</v>
          </cell>
          <cell r="J46">
            <v>9.8473234815387348E-2</v>
          </cell>
          <cell r="K46">
            <v>9.8327298592181409E-2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  <cell r="I47">
            <v>3.4806807741583599E-4</v>
          </cell>
          <cell r="J47">
            <v>4.2424690908386404</v>
          </cell>
          <cell r="K47">
            <v>4.2424972335023998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  <cell r="I48">
            <v>2.235317704771878</v>
          </cell>
          <cell r="J48">
            <v>2.2353329696458561</v>
          </cell>
          <cell r="K48">
            <v>1.1212139663164746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  <cell r="I49">
            <v>0.16271292866583123</v>
          </cell>
          <cell r="J49">
            <v>0.22493101608595095</v>
          </cell>
          <cell r="K49">
            <v>0.22545010236302079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  <cell r="I50">
            <v>3.0972638741121816</v>
          </cell>
          <cell r="J50">
            <v>3.0972679734423978</v>
          </cell>
          <cell r="K50">
            <v>1.5533172219540738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  <cell r="I51">
            <v>9.3683926639821335E-4</v>
          </cell>
          <cell r="J51">
            <v>5.0120433294551327E-2</v>
          </cell>
          <cell r="K51">
            <v>5.0122690445962674E-2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2.87954026520797E-2</v>
          </cell>
          <cell r="K52">
            <v>3.584457259894807E-2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9.1049377757410193E-6</v>
          </cell>
          <cell r="K53">
            <v>8.5814379548799266E-4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  <cell r="I54">
            <v>0.33535718911643325</v>
          </cell>
          <cell r="J54">
            <v>2.256796924768691</v>
          </cell>
          <cell r="K54">
            <v>3.0912865951095472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  <cell r="I55">
            <v>1.2119140411578303E-3</v>
          </cell>
          <cell r="J55">
            <v>2.0757147260909033E-3</v>
          </cell>
          <cell r="K55">
            <v>1.8785905299202952E-3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  <cell r="I56">
            <v>0.12536430529178261</v>
          </cell>
          <cell r="J56">
            <v>0.13819543679084428</v>
          </cell>
          <cell r="K56">
            <v>0.13149401646983985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  <cell r="I57">
            <v>1.6200810930315701E-3</v>
          </cell>
          <cell r="J57">
            <v>1.5169651761346099</v>
          </cell>
          <cell r="K57">
            <v>1.6049273266556501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  <cell r="I58">
            <v>1.1279281626832005E-3</v>
          </cell>
          <cell r="J58">
            <v>9.0460804162599551E-4</v>
          </cell>
          <cell r="K58">
            <v>4.0058379736552987E-4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  <cell r="I59">
            <v>1.985610516912131</v>
          </cell>
          <cell r="J59">
            <v>1.9856611171041798</v>
          </cell>
          <cell r="K59">
            <v>1.0968817309682408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  <cell r="I60">
            <v>1.030252834651604E-4</v>
          </cell>
          <cell r="J60">
            <v>1.7305258191037357E-2</v>
          </cell>
          <cell r="K60">
            <v>0.15608475845630895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2.9141024383265799E-2</v>
          </cell>
          <cell r="K61">
            <v>5.7879609637824229E-2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750.91998229746991</v>
          </cell>
          <cell r="K62">
            <v>980.4792421647885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74.171756432493197</v>
          </cell>
          <cell r="K63">
            <v>56.010414062915885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5.2485989995724482</v>
          </cell>
          <cell r="K64">
            <v>72.6446264303585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  <cell r="I65">
            <v>0.15232682477378787</v>
          </cell>
          <cell r="J65">
            <v>0.16815317421359641</v>
          </cell>
          <cell r="K65">
            <v>0.19689795978460251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  <cell r="I66">
            <v>1.2716317423704575</v>
          </cell>
          <cell r="J66">
            <v>3.5986175383740866</v>
          </cell>
          <cell r="K66">
            <v>10.797130202701691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  <cell r="I67">
            <v>2.8228528315165865E-4</v>
          </cell>
          <cell r="J67">
            <v>4.9755329892005443E-2</v>
          </cell>
          <cell r="K67">
            <v>4.9765123738024823E-2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  <cell r="I68">
            <v>11.950338109988845</v>
          </cell>
          <cell r="J68">
            <v>22.098533992723219</v>
          </cell>
          <cell r="K68">
            <v>28.684657795690754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0.21139091231912177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8.4086411018913898E-2</v>
          </cell>
          <cell r="K70">
            <v>0.33411882067301157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2.6773398440937532E-3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  <cell r="I72">
            <v>1.0178788667890324</v>
          </cell>
          <cell r="J72">
            <v>2.0856610772715558</v>
          </cell>
          <cell r="K72">
            <v>1.9096492192377739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2.9058038389551781E-3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  <cell r="I74">
            <v>13.095754735552198</v>
          </cell>
          <cell r="J74">
            <v>14.601662048692674</v>
          </cell>
          <cell r="K74">
            <v>17.096607037644905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0.14561873265152445</v>
          </cell>
          <cell r="K75">
            <v>0.16960388486187997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  <cell r="I76">
            <v>13.095754735552198</v>
          </cell>
          <cell r="J76">
            <v>14.456368605963188</v>
          </cell>
          <cell r="K76">
            <v>16.927598885481977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13.314184083288469</v>
          </cell>
          <cell r="K77">
            <v>17.384383726326021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  <cell r="I78">
            <v>5.8819789669520915E-2</v>
          </cell>
          <cell r="J78">
            <v>4.1170168343938864E-2</v>
          </cell>
          <cell r="K78">
            <v>5.0694525040775037E-5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  <cell r="I80">
            <v>4.047750824926593E-2</v>
          </cell>
          <cell r="J80">
            <v>2.4584892672285426E-2</v>
          </cell>
          <cell r="K80">
            <v>1.8285507656325753E-3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  <cell r="I81">
            <v>14.802571201882854</v>
          </cell>
          <cell r="J81">
            <v>9.62781848069028</v>
          </cell>
          <cell r="K81">
            <v>4.6756291685767861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  <cell r="I82">
            <v>29.42265013255092</v>
          </cell>
          <cell r="J82">
            <v>18.752061837345039</v>
          </cell>
          <cell r="K82">
            <v>11.273291500711549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  <cell r="I83">
            <v>10.330303315798306</v>
          </cell>
          <cell r="J83">
            <v>3.3924639729667234</v>
          </cell>
          <cell r="K83">
            <v>1.4316765906920563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  <cell r="I85">
            <v>427.39924934688497</v>
          </cell>
          <cell r="J85">
            <v>214.16070331970701</v>
          </cell>
          <cell r="K85">
            <v>6.1843559261606897E-3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  <cell r="I86">
            <v>2.2829314652586001</v>
          </cell>
          <cell r="J86">
            <v>1.3865879467169</v>
          </cell>
          <cell r="K86">
            <v>0.10313026318167701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  <cell r="I87">
            <v>834.86501578619198</v>
          </cell>
          <cell r="J87">
            <v>543.00896231093202</v>
          </cell>
          <cell r="K87">
            <v>263.70548510773102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  <cell r="I88">
            <v>1659.4374674758701</v>
          </cell>
          <cell r="J88">
            <v>1057.6162876262599</v>
          </cell>
          <cell r="K88">
            <v>635.81364064013098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  <cell r="I89">
            <v>835.08316785970499</v>
          </cell>
          <cell r="J89">
            <v>406.77483808935301</v>
          </cell>
          <cell r="K89">
            <v>6.1128812110336599E-3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  <cell r="I90">
            <v>1169.0017719447701</v>
          </cell>
          <cell r="J90">
            <v>448.21032044476601</v>
          </cell>
          <cell r="K90">
            <v>9.6669529286845992E-3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  <cell r="I91">
            <v>1246.90556378273</v>
          </cell>
          <cell r="J91">
            <v>276.819561617381</v>
          </cell>
          <cell r="K91">
            <v>56.010414062915899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-0.21139091231912199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  <cell r="I93">
            <v>582.62910701102396</v>
          </cell>
          <cell r="J93">
            <v>191.33496807532299</v>
          </cell>
          <cell r="K93">
            <v>80.746559715032106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-8.4086411018913898E-2</v>
          </cell>
          <cell r="K94">
            <v>-0.33411882067301202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  <cell r="J95">
            <v>4.7359082730923997E-4</v>
          </cell>
          <cell r="K95">
            <v>0.27834393371731803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  <cell r="I96">
            <v>5.9378421040516258</v>
          </cell>
          <cell r="J96">
            <v>3.0927423014255768</v>
          </cell>
          <cell r="K96">
            <v>0.23557516834349768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0.10419731834401366</v>
          </cell>
          <cell r="K97">
            <v>6.8094419534672948E-2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0.10363821263402571</v>
          </cell>
          <cell r="K98">
            <v>6.5964822854711169E-2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5.5910570998805658E-4</v>
          </cell>
          <cell r="K99">
            <v>2.1295966799617524E-3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1.5958439996660901E-4</v>
          </cell>
          <cell r="K100">
            <v>7.0897288862848242E-3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  <cell r="I101">
            <v>2.9777831125685905</v>
          </cell>
          <cell r="J101">
            <v>2.9947101659553903</v>
          </cell>
          <cell r="K101">
            <v>1.6439555514135398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7.7341254958631315E-3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3.5228155843338854E-3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4.2113099115292417E-3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  <cell r="I105">
            <v>1.8847529358266266E-2</v>
          </cell>
          <cell r="J105">
            <v>8.5300938951202981E-3</v>
          </cell>
          <cell r="K105">
            <v>5.0634867018443351E-5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  <cell r="I106">
            <v>9.0859426396891041E-4</v>
          </cell>
          <cell r="J106">
            <v>11.405630056629006</v>
          </cell>
          <cell r="K106">
            <v>12.067941612899292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  <cell r="I107">
            <v>9.0859426396891041E-4</v>
          </cell>
          <cell r="J107">
            <v>11.405630056629006</v>
          </cell>
          <cell r="K107">
            <v>12.067941612899292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  <cell r="I108">
            <v>4.071242908171909</v>
          </cell>
          <cell r="J108">
            <v>7.15759031001775</v>
          </cell>
          <cell r="K108">
            <v>8.8474040308325712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  <cell r="J109">
            <v>4.7411643000073176E-4</v>
          </cell>
          <cell r="K109">
            <v>0.27938732744373312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7.7588330846687517E-3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  <cell r="I111">
            <v>1.1529966401621171E-2</v>
          </cell>
          <cell r="J111">
            <v>9.7730321181953156E-3</v>
          </cell>
          <cell r="K111">
            <v>1.7336846393097352E-3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  <cell r="I112">
            <v>0.70990859704857467</v>
          </cell>
          <cell r="J112">
            <v>1.6503659972371556</v>
          </cell>
          <cell r="K112">
            <v>2.5555947411727264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  <cell r="I113">
            <v>0.97572603226075039</v>
          </cell>
          <cell r="J113">
            <v>3.1245230681570666</v>
          </cell>
          <cell r="K113">
            <v>3.6148515378167376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  <cell r="I114">
            <v>2.3755499676361169</v>
          </cell>
          <cell r="J114">
            <v>2.3755623433613335</v>
          </cell>
          <cell r="K114">
            <v>2.3934303696814632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  <cell r="I115">
            <v>5.7991757034855516</v>
          </cell>
          <cell r="J115">
            <v>2.9058440070516554</v>
          </cell>
          <cell r="K115">
            <v>8.3912563448584657E-5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  <cell r="I116">
            <v>11.330843525911881</v>
          </cell>
          <cell r="J116">
            <v>5.5193329455814641</v>
          </cell>
          <cell r="K116">
            <v>8.2942757273183945E-5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  <cell r="I117">
            <v>15.861625128151564</v>
          </cell>
          <cell r="J117">
            <v>6.0815511593591127</v>
          </cell>
          <cell r="K117">
            <v>1.3116625412055096E-4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  <cell r="I118">
            <v>12.540510057899459</v>
          </cell>
          <cell r="J118">
            <v>17.360172130824505</v>
          </cell>
          <cell r="K118">
            <v>17.403477112873912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  <cell r="I119">
            <v>4.9475941014391712E-2</v>
          </cell>
          <cell r="J119">
            <v>3.0689797590084746E-2</v>
          </cell>
          <cell r="K119">
            <v>2.4145181665084464E-3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  <cell r="I120">
            <v>4.6488512650441383</v>
          </cell>
          <cell r="J120">
            <v>8.514438741491281</v>
          </cell>
          <cell r="K120">
            <v>8.0755574663223157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1.0050373500337832</v>
          </cell>
          <cell r="K121">
            <v>0.75894870003950998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  <cell r="I122">
            <v>16.895739346649503</v>
          </cell>
          <cell r="J122">
            <v>3.7509425693411997</v>
          </cell>
          <cell r="K122">
            <v>0.75894870003950998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  <cell r="I123">
            <v>3.8185844985630042</v>
          </cell>
          <cell r="J123">
            <v>3.818847952737721</v>
          </cell>
          <cell r="K123">
            <v>4.2657637804033888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  <cell r="I124">
            <v>15.462820983186859</v>
          </cell>
          <cell r="J124">
            <v>11.242040823696239</v>
          </cell>
          <cell r="K124">
            <v>7.2065225099801955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  <cell r="I125">
            <v>9.8062189224343245E-4</v>
          </cell>
          <cell r="J125">
            <v>9.7671302335340833E-4</v>
          </cell>
          <cell r="K125">
            <v>9.304813446589736E-4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  <cell r="I126">
            <v>4.6430787863490676E-3</v>
          </cell>
          <cell r="J126">
            <v>0.84461450182707143</v>
          </cell>
          <cell r="K126">
            <v>1.580239394814833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  <cell r="I127">
            <v>4.5744319490595626E-4</v>
          </cell>
          <cell r="J127">
            <v>3.9430022909828222E-4</v>
          </cell>
          <cell r="K127">
            <v>3.8014410875787614E-4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  <cell r="I128">
            <v>8.7951144551632818E-4</v>
          </cell>
          <cell r="J128">
            <v>1.0494151866470365E-3</v>
          </cell>
          <cell r="K128">
            <v>8.7065872264616173E-4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  <cell r="I129">
            <v>2.3255022536833405E-3</v>
          </cell>
          <cell r="J129">
            <v>0.84219407338797281</v>
          </cell>
          <cell r="K129">
            <v>1.5780581106387699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2.6773398440937532E-3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  <cell r="I131">
            <v>9.8910339576067279E-4</v>
          </cell>
          <cell r="J131">
            <v>1.0291865155302381E-3</v>
          </cell>
          <cell r="K131">
            <v>9.7189743953611475E-4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  <cell r="I132">
            <v>4.5966754844962215E-3</v>
          </cell>
          <cell r="J132">
            <v>0.83616837359656637</v>
          </cell>
          <cell r="K132">
            <v>1.5644372902163024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  <cell r="I133">
            <v>1.8561729168281259E-3</v>
          </cell>
          <cell r="J133">
            <v>0.83316558583338185</v>
          </cell>
          <cell r="K133">
            <v>1.5611579156518482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  <cell r="I134">
            <v>9.2506038827214817E-4</v>
          </cell>
          <cell r="J134">
            <v>1.1453711502985488E-3</v>
          </cell>
          <cell r="K134">
            <v>1.0678814361349943E-3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  <cell r="I135">
            <v>8.2633878363526435E-4</v>
          </cell>
          <cell r="J135">
            <v>8.2823009735754315E-4</v>
          </cell>
          <cell r="K135">
            <v>1.2395956887807646E-3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  <cell r="J136">
            <v>6.216300683510439E-5</v>
          </cell>
          <cell r="K136">
            <v>5.6948935417625273E-5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  <cell r="I137">
            <v>1.0178788667890324</v>
          </cell>
          <cell r="J137">
            <v>2.0856610772715558</v>
          </cell>
          <cell r="K137">
            <v>1.9096492192377739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  <cell r="J138">
            <v>0.6935788076277094</v>
          </cell>
          <cell r="K138">
            <v>0.5936834056924013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  <cell r="K139">
            <v>2.9058038389551781E-3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  <cell r="I140">
            <v>8.9869839306762085</v>
          </cell>
          <cell r="J140">
            <v>16.343404175037438</v>
          </cell>
          <cell r="K140">
            <v>22.700763766462941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  <cell r="I141">
            <v>8.9950832132922151E-4</v>
          </cell>
          <cell r="J141">
            <v>11.291573756062718</v>
          </cell>
          <cell r="K141">
            <v>11.947262196770296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  <cell r="I142">
            <v>9.8062189224343245E-4</v>
          </cell>
          <cell r="J142">
            <v>9.7671302335340833E-4</v>
          </cell>
          <cell r="K142">
            <v>9.304813446589736E-4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  <cell r="I143">
            <v>4.6430787863490676E-3</v>
          </cell>
          <cell r="J143">
            <v>0.84461450182707143</v>
          </cell>
          <cell r="K143">
            <v>1.580239394814833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  <cell r="I144">
            <v>4.5744319490595626E-4</v>
          </cell>
          <cell r="J144">
            <v>3.9430022909828222E-4</v>
          </cell>
          <cell r="K144">
            <v>3.8014410875787614E-4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  <cell r="I145">
            <v>8.7951144551632818E-4</v>
          </cell>
          <cell r="J145">
            <v>1.0494151866470365E-3</v>
          </cell>
          <cell r="K145">
            <v>8.7065872264616173E-4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  <cell r="I146">
            <v>2.3255022536833405E-3</v>
          </cell>
          <cell r="J146">
            <v>0.84219407338797281</v>
          </cell>
          <cell r="K146">
            <v>1.5780581106387699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  <cell r="J147">
            <v>17.291148160114918</v>
          </cell>
          <cell r="K147">
            <v>22.577121722501364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  <cell r="J148">
            <v>5.4603686750517618E-5</v>
          </cell>
          <cell r="K148">
            <v>6.910761224278401E-3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  <cell r="I149">
            <v>6.1704660610663027E-4</v>
          </cell>
          <cell r="J149">
            <v>7.3342184879609694E-4</v>
          </cell>
          <cell r="K149">
            <v>9.8714344954371224E-5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  <cell r="J150">
            <v>1.4357676429054058</v>
          </cell>
          <cell r="K150">
            <v>1.0842124286278718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  <cell r="I151">
            <v>3.0242251047196508E-2</v>
          </cell>
          <cell r="J151">
            <v>2.4998379325259446E-2</v>
          </cell>
          <cell r="K151">
            <v>1.5452002930860792E-2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  <cell r="I152">
            <v>4.437524374684168E-2</v>
          </cell>
          <cell r="J152">
            <v>5.4296772153765625E-2</v>
          </cell>
          <cell r="K152">
            <v>3.6939966380338522E-2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  <cell r="I153">
            <v>0.3576139012031524</v>
          </cell>
          <cell r="J153">
            <v>0.17699099884315608</v>
          </cell>
          <cell r="K153">
            <v>0.11745588517488839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  <cell r="J154">
            <v>0.1234557792626534</v>
          </cell>
          <cell r="K154">
            <v>1.7087224544940098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  <cell r="I155">
            <v>9.8910339576067279E-4</v>
          </cell>
          <cell r="J155">
            <v>1.0291865155302381E-3</v>
          </cell>
          <cell r="K155">
            <v>9.7189743953611475E-4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  <cell r="I156">
            <v>4.5966754844962215E-3</v>
          </cell>
          <cell r="J156">
            <v>0.83616837359656637</v>
          </cell>
          <cell r="K156">
            <v>1.5644372902163024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  <cell r="I157">
            <v>1.8561729168281259E-3</v>
          </cell>
          <cell r="J157">
            <v>0.83316558583338185</v>
          </cell>
          <cell r="K157">
            <v>1.5611579156518482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  <cell r="I158">
            <v>9.2506038827214817E-4</v>
          </cell>
          <cell r="J158">
            <v>1.1453711502985488E-3</v>
          </cell>
          <cell r="K158">
            <v>1.0678814361349969E-3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  <cell r="I159">
            <v>8.2633878363526446E-4</v>
          </cell>
          <cell r="J159">
            <v>8.2823009735754315E-4</v>
          </cell>
          <cell r="K159">
            <v>1.2395956887807657E-3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  <cell r="I160">
            <v>30.301154190359281</v>
          </cell>
          <cell r="J160">
            <v>21.806504233273397</v>
          </cell>
          <cell r="K160">
            <v>14.838894287435116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  <cell r="I161">
            <v>4.6488512650441383</v>
          </cell>
          <cell r="J161">
            <v>8.514438741491281</v>
          </cell>
          <cell r="K161">
            <v>8.0755574663223157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  <cell r="I162">
            <v>1.696464777981723</v>
          </cell>
          <cell r="J162">
            <v>3.4761017954525943</v>
          </cell>
          <cell r="K162">
            <v>3.182748698729621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  <cell r="I163">
            <v>9.5271283063684785E-3</v>
          </cell>
          <cell r="J163">
            <v>1.6792423838551827</v>
          </cell>
          <cell r="K163">
            <v>1.6795729261583376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  <cell r="I164">
            <v>4.4926620929459746E-2</v>
          </cell>
          <cell r="J164">
            <v>0.11278913337586863</v>
          </cell>
          <cell r="K164">
            <v>8.1743889946062701E-2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  <cell r="I165">
            <v>2.889768292407195</v>
          </cell>
          <cell r="J165">
            <v>3.2366226815419954</v>
          </cell>
          <cell r="K165">
            <v>3.1256044147824533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  <cell r="I166">
            <v>8.1644454193945063E-3</v>
          </cell>
          <cell r="J166">
            <v>9.6827472656421214E-3</v>
          </cell>
          <cell r="K166">
            <v>6.3432914173300776E-3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  <cell r="J167">
            <v>5.9662296075822562E-3</v>
          </cell>
          <cell r="K167">
            <v>5.3987220515310551E-6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  <cell r="I168">
            <v>3.3021069317418554</v>
          </cell>
          <cell r="J168">
            <v>3.2800910779685553</v>
          </cell>
          <cell r="K168">
            <v>4.6128727716489815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  <cell r="I169">
            <v>1.5766492693265407E-2</v>
          </cell>
          <cell r="J169">
            <v>3.9582078742189407E-2</v>
          </cell>
          <cell r="K169">
            <v>2.8687099472210108E-2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  <cell r="I170">
            <v>0.23952855198835835</v>
          </cell>
          <cell r="J170">
            <v>0.23954403498987087</v>
          </cell>
          <cell r="K170">
            <v>0.23961982334371595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  <cell r="I171">
            <v>9.8297696972346749E-3</v>
          </cell>
          <cell r="J171">
            <v>7.8570146721838457E-3</v>
          </cell>
          <cell r="K171">
            <v>0.42965812067712278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  <cell r="I172">
            <v>9.8517512132436352E-3</v>
          </cell>
          <cell r="J172">
            <v>7.9418117323097788E-3</v>
          </cell>
          <cell r="K172">
            <v>0.58794408155540623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  <cell r="I173">
            <v>3.0588035566216156</v>
          </cell>
          <cell r="J173">
            <v>3.0644667704469568</v>
          </cell>
          <cell r="K173">
            <v>3.3844715570666879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  <cell r="J174">
            <v>0.10193311285606717</v>
          </cell>
          <cell r="K174">
            <v>0.11872271940331604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  <cell r="I175">
            <v>7.6163412386893876</v>
          </cell>
          <cell r="J175">
            <v>8.4076587106798328</v>
          </cell>
          <cell r="K175">
            <v>9.8448979892301214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  <cell r="I176">
            <v>1.8847529358266266E-2</v>
          </cell>
          <cell r="J176">
            <v>8.5300938951202981E-3</v>
          </cell>
          <cell r="K176">
            <v>5.0634867018443351E-5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  <cell r="I177">
            <v>4.3847937265382733</v>
          </cell>
          <cell r="J177">
            <v>6.0699902555330594</v>
          </cell>
          <cell r="K177">
            <v>6.0851318576482303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  <cell r="I178">
            <v>7.0571320787914549E-3</v>
          </cell>
          <cell r="J178">
            <v>1.2438832473001347</v>
          </cell>
          <cell r="K178">
            <v>1.2441280934506185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  <cell r="I179">
            <v>3.8185844985630042</v>
          </cell>
          <cell r="J179">
            <v>3.818847952737721</v>
          </cell>
          <cell r="K179">
            <v>4.2657637804033888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  <cell r="I180">
            <v>1.4525430442184375</v>
          </cell>
          <cell r="J180">
            <v>1.4525383751509955</v>
          </cell>
          <cell r="K180">
            <v>1.4525392664812986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  <cell r="I181">
            <v>4.4609000826057299</v>
          </cell>
          <cell r="J181">
            <v>7.8426406690514128</v>
          </cell>
          <cell r="K181">
            <v>9.6941858450075156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  <cell r="I182">
            <v>3.4372411322654908</v>
          </cell>
          <cell r="J182">
            <v>2.9588073401638466</v>
          </cell>
          <cell r="K182">
            <v>2.8823392248416515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  <cell r="I183">
            <v>16.467915559200101</v>
          </cell>
          <cell r="J183">
            <v>26.6271689870198</v>
          </cell>
          <cell r="K183">
            <v>74.141169988107805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  <cell r="I184">
            <v>1.4525430442184375</v>
          </cell>
          <cell r="J184">
            <v>1.4525383751509955</v>
          </cell>
          <cell r="K184">
            <v>1.4525392664812986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  <cell r="I185">
            <v>2.427405365622044</v>
          </cell>
          <cell r="J185">
            <v>2.7187630524952748</v>
          </cell>
          <cell r="K185">
            <v>2.6255077084172624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  <cell r="I186">
            <v>11.151242568810867</v>
          </cell>
          <cell r="J186">
            <v>5.4348603302027643</v>
          </cell>
          <cell r="K186">
            <v>0.42254364967528873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  <cell r="I187">
            <v>1.2810174421880534</v>
          </cell>
          <cell r="J187">
            <v>2.2870248114076479</v>
          </cell>
          <cell r="K187">
            <v>0.17389594712948933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  <cell r="I188">
            <v>3.9064332150212959E-3</v>
          </cell>
          <cell r="J188">
            <v>4.6328934285368986E-3</v>
          </cell>
          <cell r="K188">
            <v>3.0350676637942954E-3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  <cell r="I189">
            <v>1.2849238754030745</v>
          </cell>
          <cell r="J189">
            <v>2.2916577048361839</v>
          </cell>
          <cell r="K189">
            <v>0.17693101479328369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  <cell r="I190">
            <v>17.913478291283926</v>
          </cell>
          <cell r="J190">
            <v>5.9537667142749795</v>
          </cell>
          <cell r="K190">
            <v>0.92210707492605148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  <cell r="I191">
            <v>15.606402500061549</v>
          </cell>
          <cell r="J191">
            <v>5.9877899721881045</v>
          </cell>
          <cell r="K191">
            <v>0.57819385632436648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  <cell r="I192">
            <v>1.2074342378324385E-3</v>
          </cell>
          <cell r="J192">
            <v>14.716942008553557</v>
          </cell>
          <cell r="K192">
            <v>14.717001966950349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  <cell r="I193">
            <v>1.2074342378324385E-3</v>
          </cell>
          <cell r="J193">
            <v>14.716942008553557</v>
          </cell>
          <cell r="K193">
            <v>14.717001966950349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  <cell r="I194">
            <v>4.4609000826057299</v>
          </cell>
          <cell r="J194">
            <v>7.8426406690514128</v>
          </cell>
          <cell r="K194">
            <v>9.6941858450075156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  <cell r="I195">
            <v>4.4609000826057299</v>
          </cell>
          <cell r="J195">
            <v>7.8426406690514128</v>
          </cell>
          <cell r="K195">
            <v>9.6941858450075156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  <cell r="I196">
            <v>3.0270575377137818E-2</v>
          </cell>
          <cell r="J196">
            <v>2.5125220766896123E-2</v>
          </cell>
          <cell r="K196">
            <v>1.5513765882720314E-2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  <cell r="I197">
            <v>4.4403568076779552E-2</v>
          </cell>
          <cell r="J197">
            <v>5.4321789831727821E-2</v>
          </cell>
          <cell r="K197">
            <v>3.6990610505636727E-2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  <cell r="I198">
            <v>8.4685584945497563E-4</v>
          </cell>
          <cell r="J198">
            <v>0.14926598967601618</v>
          </cell>
          <cell r="K198">
            <v>0.14929537121407424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  <cell r="I199">
            <v>6.1489321503734994E-3</v>
          </cell>
          <cell r="J199">
            <v>1.5437010709453851E-2</v>
          </cell>
          <cell r="K199">
            <v>1.1187968794161935E-2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  <cell r="J200">
            <v>3.9380086539114395E-3</v>
          </cell>
          <cell r="K200">
            <v>2.8161130009920647E-2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  <cell r="I201">
            <v>5.8819789669520915E-2</v>
          </cell>
          <cell r="J201">
            <v>4.1170168343938864E-2</v>
          </cell>
          <cell r="K201">
            <v>5.0694525040775037E-5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  <cell r="I202">
            <v>0.35761989542112516</v>
          </cell>
          <cell r="J202">
            <v>0.17700229004532306</v>
          </cell>
          <cell r="K202">
            <v>0.11752901646791306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  <cell r="J203">
            <v>0.10040381010563866</v>
          </cell>
          <cell r="K203">
            <v>4.001553695610488E-2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  <cell r="I204">
            <v>1.2716317423704575</v>
          </cell>
          <cell r="J204">
            <v>3.5986175383740866</v>
          </cell>
          <cell r="K204">
            <v>10.797130202701691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  <cell r="I205">
            <v>1.2074342378324385E-3</v>
          </cell>
          <cell r="J205">
            <v>14.716942008553557</v>
          </cell>
          <cell r="K205">
            <v>14.717001966950349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  <cell r="I206">
            <v>3.60676637060936E-2</v>
          </cell>
          <cell r="J206">
            <v>2.47576614593338E-2</v>
          </cell>
          <cell r="K206">
            <v>1.6908113570405301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  <cell r="I207">
            <v>16.467915559200101</v>
          </cell>
          <cell r="J207">
            <v>26.6271689870198</v>
          </cell>
          <cell r="K207">
            <v>74.141169988107805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  <cell r="I208">
            <v>16.467915559200101</v>
          </cell>
          <cell r="J208">
            <v>26.6271689870198</v>
          </cell>
          <cell r="K208">
            <v>74.141169988107805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  <cell r="I209">
            <v>11.950338109988845</v>
          </cell>
          <cell r="J209">
            <v>22.098533992723219</v>
          </cell>
          <cell r="K209">
            <v>28.684657795690754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  <cell r="J210">
            <v>0.30622623391563497</v>
          </cell>
          <cell r="K210">
            <v>0.39984082570549856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  <cell r="J211">
            <v>0.6935788076277094</v>
          </cell>
          <cell r="K211">
            <v>0.5936834056924013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  <cell r="I212">
            <v>11.942835788274028</v>
          </cell>
          <cell r="J212">
            <v>21.088263451661206</v>
          </cell>
          <cell r="K212">
            <v>27.683858251784091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  <cell r="I213">
            <v>1.095771242181945E-3</v>
          </cell>
          <cell r="J213">
            <v>2.7509544725821625E-3</v>
          </cell>
          <cell r="K213">
            <v>1.9937534133186025E-3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  <cell r="I214">
            <v>6.4065504726349247E-3</v>
          </cell>
          <cell r="J214">
            <v>7.5979452228005211E-3</v>
          </cell>
          <cell r="K214">
            <v>4.977510968622644E-3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  <cell r="J215">
            <v>1.1659982327956053E-4</v>
          </cell>
          <cell r="K215">
            <v>3.0404812681244072E-4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  <cell r="I216">
            <v>3.4372411322654908</v>
          </cell>
          <cell r="J216">
            <v>2.9588073401638466</v>
          </cell>
          <cell r="K216">
            <v>2.8823392248416515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  <cell r="I217">
            <v>12.662468128728481</v>
          </cell>
          <cell r="J217">
            <v>5.7468939493290883</v>
          </cell>
          <cell r="K217">
            <v>3.8100483070636191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  <cell r="J218">
            <v>5.033025463047535E-2</v>
          </cell>
          <cell r="K218">
            <v>0.99105272797218513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  <cell r="I219">
            <v>13.095754735552198</v>
          </cell>
          <cell r="J219">
            <v>14.601662048692674</v>
          </cell>
          <cell r="K219">
            <v>17.096607037644905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  <cell r="I220">
            <v>1.2716317423704599</v>
          </cell>
          <cell r="J220">
            <v>3.5986175383740902</v>
          </cell>
          <cell r="K220">
            <v>10.7971302027017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  <cell r="I221">
            <v>1.20743423783244E-3</v>
          </cell>
          <cell r="J221">
            <v>14.7169420085536</v>
          </cell>
          <cell r="K221">
            <v>14.7170019669504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  <cell r="J222">
            <v>1.53581405250479E-2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  <cell r="H8">
            <v>2.1467660793520409</v>
          </cell>
          <cell r="I8">
            <v>1.6066727467916819</v>
          </cell>
          <cell r="J8">
            <v>0.11454672514997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  <cell r="H9">
            <v>4.3935853541659606E-3</v>
          </cell>
          <cell r="I9">
            <v>3.3661351867092042E-3</v>
          </cell>
          <cell r="J9">
            <v>2.4584627989501719E-4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  <cell r="H10">
            <v>3.806322835730578E-2</v>
          </cell>
          <cell r="I10">
            <v>2.8487105439568852E-2</v>
          </cell>
          <cell r="J10">
            <v>2.0309703040774785E-3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  <cell r="H11">
            <v>7.1591850187897703E-5</v>
          </cell>
          <cell r="I11">
            <v>3.0692650864887401E-5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  <cell r="H12">
            <v>8.7373414943200871E-5</v>
          </cell>
          <cell r="I12">
            <v>7.8525092186424602E-5</v>
          </cell>
          <cell r="J12">
            <v>5.3823280575241471E-6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  <cell r="H13">
            <v>4.6446122088070051E-2</v>
          </cell>
          <cell r="I13">
            <v>2.7580679707047567E-2</v>
          </cell>
          <cell r="J13">
            <v>4.749436570902558E-3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  <cell r="H14">
            <v>4.6446122088070051E-2</v>
          </cell>
          <cell r="I14">
            <v>2.7580679707047567E-2</v>
          </cell>
          <cell r="J14">
            <v>4.749436570902558E-3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  <cell r="H15">
            <v>2.8250149973156301E-3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  <cell r="H16">
            <v>6.9189328581815025E-3</v>
          </cell>
          <cell r="I16">
            <v>4.1258836282249264E-3</v>
          </cell>
          <cell r="J16">
            <v>7.0511276807325358E-4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  <cell r="H17">
            <v>0.63738524303905175</v>
          </cell>
          <cell r="I17">
            <v>1.4491225937585543</v>
          </cell>
          <cell r="J17">
            <v>2.7114426306154806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  <cell r="H18">
            <v>2.1164519014688796</v>
          </cell>
          <cell r="I18">
            <v>4.6072767151392968</v>
          </cell>
          <cell r="J18">
            <v>8.0180216625512966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  <cell r="H19">
            <v>8.4094584197733999E-3</v>
          </cell>
          <cell r="I19">
            <v>2.15242204902771E-2</v>
          </cell>
          <cell r="J19">
            <v>4.9330364468207599E-2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  <cell r="H20">
            <v>1.2052949624159943E-2</v>
          </cell>
          <cell r="I20">
            <v>2.7267693324312982E-2</v>
          </cell>
          <cell r="J20">
            <v>5.3107605086720661E-2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  <cell r="H21">
            <v>0.17477895086910211</v>
          </cell>
          <cell r="I21">
            <v>0.12264289489688417</v>
          </cell>
          <cell r="J21">
            <v>3.129302525136525E-2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  <cell r="H22">
            <v>0.17477895086910211</v>
          </cell>
          <cell r="I22">
            <v>0.12264289489688417</v>
          </cell>
          <cell r="J22">
            <v>3.129302525136525E-2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  <cell r="H23">
            <v>1.30212101172899E-2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  <cell r="H24">
            <v>1.7683884132015854E-2</v>
          </cell>
          <cell r="I24">
            <v>1.2761288888339779E-2</v>
          </cell>
          <cell r="J24">
            <v>3.2504992915185858E-3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  <cell r="H25">
            <v>56.949057968754836</v>
          </cell>
          <cell r="I25">
            <v>70.360484927519863</v>
          </cell>
          <cell r="J25">
            <v>76.115870985083291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1.86995778893516E-3</v>
          </cell>
          <cell r="I26">
            <v>5.1792647457715502E-2</v>
          </cell>
          <cell r="J26">
            <v>5.0106895422198802E-2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  <cell r="H27">
            <v>12.834550160754338</v>
          </cell>
          <cell r="I27">
            <v>22.72299920619858</v>
          </cell>
          <cell r="J27">
            <v>23.790441715561428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  <cell r="H28">
            <v>0.12498003115925743</v>
          </cell>
          <cell r="I28">
            <v>0.39926875811379747</v>
          </cell>
          <cell r="J28">
            <v>0.56008198340026294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  <cell r="H29">
            <v>1.2691139217888705</v>
          </cell>
          <cell r="I29">
            <v>13.927950568188267</v>
          </cell>
          <cell r="J29">
            <v>17.049162145845582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  <cell r="H30">
            <v>42.722523901389003</v>
          </cell>
          <cell r="I30">
            <v>33.362373102943081</v>
          </cell>
          <cell r="J30">
            <v>34.766557054094172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  <cell r="H31">
            <v>9.4635145150031033</v>
          </cell>
          <cell r="I31">
            <v>5.3175406411729673</v>
          </cell>
          <cell r="J31">
            <v>1.430329299155044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  <cell r="H32">
            <v>9.4635145150031033</v>
          </cell>
          <cell r="I32">
            <v>5.3175406411729673</v>
          </cell>
          <cell r="J32">
            <v>1.430329299155044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  <cell r="H33">
            <v>0.39513264063078202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  <cell r="H34">
            <v>0.65124345731396194</v>
          </cell>
          <cell r="I34">
            <v>0.453856938819443</v>
          </cell>
          <cell r="J34">
            <v>9.8639396392744702E-2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  <cell r="H35">
            <v>4.7530748220320759E-2</v>
          </cell>
          <cell r="I35">
            <v>2.8098959981354643E-2</v>
          </cell>
          <cell r="J35">
            <v>4.7403421272838187E-3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  <cell r="H36">
            <v>4.7530748220320759E-2</v>
          </cell>
          <cell r="I36">
            <v>2.8098959981354643E-2</v>
          </cell>
          <cell r="J36">
            <v>4.7403421272838187E-3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  <cell r="H37">
            <v>2.8222981840102701E-3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  <cell r="H38">
            <v>7.0834957345120905E-3</v>
          </cell>
          <cell r="I38">
            <v>4.2055763458178274E-3</v>
          </cell>
          <cell r="J38">
            <v>7.0443123193154704E-4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  <cell r="H39">
            <v>0.1806006041852562</v>
          </cell>
          <cell r="I39">
            <v>8.2379441923671248E-2</v>
          </cell>
          <cell r="J39">
            <v>1.9051541452092459E-2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  <cell r="H40">
            <v>0.1806006041852562</v>
          </cell>
          <cell r="I40">
            <v>8.2379441923671248E-2</v>
          </cell>
          <cell r="J40">
            <v>1.9051541452092459E-2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  <cell r="H41">
            <v>7.8783116297933605E-3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  <cell r="H42">
            <v>1.6019050393008875E-2</v>
          </cell>
          <cell r="I42">
            <v>8.9292265480537258E-3</v>
          </cell>
          <cell r="J42">
            <v>1.9666529341573558E-3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  <cell r="H43">
            <v>0.176651329995862</v>
          </cell>
          <cell r="I43">
            <v>0.13112726428682456</v>
          </cell>
          <cell r="J43">
            <v>3.3639977810535737E-2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  <cell r="H44">
            <v>0.176651329995862</v>
          </cell>
          <cell r="I44">
            <v>0.13112726428682456</v>
          </cell>
          <cell r="J44">
            <v>3.3639977810535737E-2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  <cell r="H45">
            <v>1.40394439099707E-2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  <cell r="H46">
            <v>1.7951777201373108E-2</v>
          </cell>
          <cell r="I46">
            <v>1.3664550978791096E-2</v>
          </cell>
          <cell r="J46">
            <v>3.5046854449305503E-3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0.24499259091017528</v>
          </cell>
          <cell r="J47">
            <v>0.26334962662511546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9.7080125039220526</v>
          </cell>
          <cell r="J48">
            <v>10.450546682288163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  <cell r="H49">
            <v>1.33393256444122E-4</v>
          </cell>
          <cell r="I49">
            <v>1.3387218745435699E-4</v>
          </cell>
          <cell r="J49">
            <v>1.2799144860810999E-3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  <cell r="H50">
            <v>2.4974031012535906E-3</v>
          </cell>
          <cell r="I50">
            <v>2.631330515131633E-3</v>
          </cell>
          <cell r="J50">
            <v>2.8282075783086849E-3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  <cell r="H51">
            <v>6.6589581963227191</v>
          </cell>
          <cell r="I51">
            <v>3.7294614851103378</v>
          </cell>
          <cell r="J51">
            <v>0.97868963190280822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  <cell r="H52">
            <v>6.6589581963227191</v>
          </cell>
          <cell r="I52">
            <v>3.7294614851103378</v>
          </cell>
          <cell r="J52">
            <v>0.97868963190280822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  <cell r="H53">
            <v>0.27542425242384599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  <cell r="H54">
            <v>0.45828114932014496</v>
          </cell>
          <cell r="I54">
            <v>0.31594674005770257</v>
          </cell>
          <cell r="J54">
            <v>6.8755833303246333E-2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  <cell r="H55">
            <v>0.17787437236863085</v>
          </cell>
          <cell r="I55">
            <v>8.628047493318948E-2</v>
          </cell>
          <cell r="J55">
            <v>1.9661821003892108E-2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  <cell r="H56">
            <v>0.17787437236863085</v>
          </cell>
          <cell r="I56">
            <v>8.628047493318948E-2</v>
          </cell>
          <cell r="J56">
            <v>1.9661821003892108E-2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  <cell r="H57">
            <v>8.3344916939884703E-3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  <cell r="H58">
            <v>1.5227983560784732E-2</v>
          </cell>
          <cell r="I58">
            <v>9.3900937133037429E-3</v>
          </cell>
          <cell r="J58">
            <v>2.0805297982176467E-3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  <cell r="H59">
            <v>2.7616151347593107E-5</v>
          </cell>
          <cell r="I59">
            <v>2.187974982606359E-5</v>
          </cell>
          <cell r="J59">
            <v>2.0086444676638374E-5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  <cell r="H60">
            <v>1.1309740620348928E-4</v>
          </cell>
          <cell r="I60">
            <v>8.6380681926801807E-5</v>
          </cell>
          <cell r="J60">
            <v>7.1614189358434365E-5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  <cell r="H61">
            <v>2.9318396046596802E-7</v>
          </cell>
          <cell r="I61">
            <v>1.82405361625575E-7</v>
          </cell>
          <cell r="J61">
            <v>1.98920500658611E-7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  <cell r="H62">
            <v>4.8001844444348501E-7</v>
          </cell>
          <cell r="I62">
            <v>3.5211518230818203E-7</v>
          </cell>
          <cell r="J62">
            <v>3.4184820784801298E-7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  <cell r="H63">
            <v>3.4642452455574992E-2</v>
          </cell>
          <cell r="I63">
            <v>1.7978745412784616E-2</v>
          </cell>
          <cell r="J63">
            <v>2.3669805977208865E-3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  <cell r="H64">
            <v>3.58224850680923</v>
          </cell>
          <cell r="I64">
            <v>1.7794781822364489</v>
          </cell>
          <cell r="J64">
            <v>0.22450589784370201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  <cell r="H65">
            <v>4.8539952666791661E-2</v>
          </cell>
          <cell r="I65">
            <v>2.4112170491008805E-2</v>
          </cell>
          <cell r="J65">
            <v>3.0420853366355223E-3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  <cell r="H66">
            <v>2.6683868407936413E-5</v>
          </cell>
          <cell r="I66">
            <v>2.4248366745342973E-5</v>
          </cell>
          <cell r="J66">
            <v>2.727653712712261E-5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  <cell r="H67">
            <v>1.5211994657966495E-4</v>
          </cell>
          <cell r="I67">
            <v>1.3368418594135058E-4</v>
          </cell>
          <cell r="J67">
            <v>1.3740061109946929E-4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  <cell r="H68">
            <v>6.1783177195632395E-8</v>
          </cell>
          <cell r="I68">
            <v>5.4708258604795698E-8</v>
          </cell>
          <cell r="J68">
            <v>8.9365564758531002E-8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  <cell r="H69">
            <v>5.0560870659708015E-8</v>
          </cell>
          <cell r="I69">
            <v>4.7279286387106989E-8</v>
          </cell>
          <cell r="J69">
            <v>1.167858556937491E-7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  <cell r="H70">
            <v>15.530200212797901</v>
          </cell>
          <cell r="I70">
            <v>8.8146226016928875</v>
          </cell>
          <cell r="J70">
            <v>1.5191967666033519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  <cell r="H71">
            <v>0.12331907819096058</v>
          </cell>
          <cell r="I71">
            <v>7.3823831689870889E-2</v>
          </cell>
          <cell r="J71">
            <v>1.3343792562098986E-2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  <cell r="H72">
            <v>0.21043631724658443</v>
          </cell>
          <cell r="I72">
            <v>0.11943933064624505</v>
          </cell>
          <cell r="J72">
            <v>2.0585322040695811E-2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  <cell r="H73">
            <v>2.7251869973837978E-5</v>
          </cell>
          <cell r="I73">
            <v>1.801026213551618E-5</v>
          </cell>
          <cell r="J73">
            <v>3.4103631120679103E-5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  <cell r="H74">
            <v>2.3253418565115965E-4</v>
          </cell>
          <cell r="I74">
            <v>1.4348357204966694E-4</v>
          </cell>
          <cell r="J74">
            <v>2.4600766226548981E-4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  <cell r="H75">
            <v>6.0911260531497702E-8</v>
          </cell>
          <cell r="I75">
            <v>3.4654445084988103E-8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  <cell r="H76">
            <v>1.3323285203774101E-7</v>
          </cell>
          <cell r="I76">
            <v>2.4631882906847596E-8</v>
          </cell>
          <cell r="J76">
            <v>-8.0963950983967007E-8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  <cell r="H77">
            <v>5.1604558830189273E-2</v>
          </cell>
          <cell r="I77">
            <v>3.9836600936964152E-2</v>
          </cell>
          <cell r="J77">
            <v>8.9480345609634256E-3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  <cell r="H78">
            <v>5.1604558830189273E-2</v>
          </cell>
          <cell r="I78">
            <v>3.9836600936964152E-2</v>
          </cell>
          <cell r="J78">
            <v>8.9480345609634256E-3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  <cell r="H79">
            <v>5.1631540531824158E-2</v>
          </cell>
          <cell r="I79">
            <v>3.9871497695808264E-2</v>
          </cell>
          <cell r="J79">
            <v>8.9576577457706891E-3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  <cell r="H80">
            <v>5.1631540531824158E-2</v>
          </cell>
          <cell r="I80">
            <v>3.9871497695808264E-2</v>
          </cell>
          <cell r="J80">
            <v>8.9576577457706891E-3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  <cell r="H81">
            <v>0.24954658586005499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  <cell r="H82">
            <v>0.75193015391891993</v>
          </cell>
          <cell r="I82">
            <v>0.53135395222071213</v>
          </cell>
          <cell r="J82">
            <v>0.10539679993360326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  <cell r="H83">
            <v>812.75963833925903</v>
          </cell>
          <cell r="I83">
            <v>353.391649649199</v>
          </cell>
          <cell r="J83">
            <v>58.523933593252494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  <cell r="H84">
            <v>6.0079956575096674</v>
          </cell>
          <cell r="I84">
            <v>2.7677474435873495</v>
          </cell>
          <cell r="J84">
            <v>0.48400421723654541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  <cell r="H85">
            <v>11.013003229529245</v>
          </cell>
          <cell r="I85">
            <v>4.7885047377940273</v>
          </cell>
          <cell r="J85">
            <v>0.79300723026087394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  <cell r="H86">
            <v>1.808571413730483E-5</v>
          </cell>
          <cell r="I86">
            <v>1.515162286176754E-5</v>
          </cell>
          <cell r="J86">
            <v>2.0125264381878919E-5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  <cell r="H87">
            <v>2.2942478419651596E-4</v>
          </cell>
          <cell r="I87">
            <v>1.7956685822582849E-4</v>
          </cell>
          <cell r="J87">
            <v>2.1637669561995002E-4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  <cell r="H88">
            <v>5.8385094866480499E-8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  <cell r="H89">
            <v>8.4623127096875383E-8</v>
          </cell>
          <cell r="I89">
            <v>-3.2223061281099993E-8</v>
          </cell>
          <cell r="J89">
            <v>-3.2002950872232703E-8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  <cell r="H90">
            <v>7.5858599467467785E-2</v>
          </cell>
          <cell r="I90">
            <v>7.2327361288608213E-2</v>
          </cell>
          <cell r="J90">
            <v>4.2014294559770113E-2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  <cell r="H91">
            <v>7.5858599467467785E-2</v>
          </cell>
          <cell r="I91">
            <v>7.2327361288608213E-2</v>
          </cell>
          <cell r="J91">
            <v>4.2014294559770113E-2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  <cell r="H92">
            <v>7.5961469938901474E-2</v>
          </cell>
          <cell r="I92">
            <v>7.2409512586562128E-2</v>
          </cell>
          <cell r="J92">
            <v>4.2083594919548925E-2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  <cell r="H93">
            <v>7.5961469938901474E-2</v>
          </cell>
          <cell r="I93">
            <v>7.2409512586562128E-2</v>
          </cell>
          <cell r="J93">
            <v>4.2083594919548925E-2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  <cell r="H94">
            <v>0.48174330611886601</v>
          </cell>
          <cell r="I94">
            <v>0.291669595679175</v>
          </cell>
          <cell r="J94">
            <v>0.134424684174623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  <cell r="H95">
            <v>1.4900748491912437</v>
          </cell>
          <cell r="I95">
            <v>1.1651271412916326</v>
          </cell>
          <cell r="J95">
            <v>0.54927501519848165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  <cell r="H96">
            <v>16.862815379198249</v>
          </cell>
          <cell r="I96">
            <v>6.1120236581911849</v>
          </cell>
          <cell r="J96">
            <v>0.92375169644024901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  <cell r="H97">
            <v>0.11876076089435054</v>
          </cell>
          <cell r="I97">
            <v>4.5197124690145689E-2</v>
          </cell>
          <cell r="J97">
            <v>7.1270242972534485E-3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  <cell r="H98">
            <v>0.22849343332246996</v>
          </cell>
          <cell r="I98">
            <v>8.2818748755978083E-2</v>
          </cell>
          <cell r="J98">
            <v>1.2516960656371933E-2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  <cell r="H99">
            <v>4.0327072898232341</v>
          </cell>
          <cell r="I99">
            <v>3.0403120351514876</v>
          </cell>
          <cell r="J99">
            <v>1.3737522729142098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  <cell r="H100">
            <v>4.0327072898232323</v>
          </cell>
          <cell r="I100">
            <v>3.0403120351514876</v>
          </cell>
          <cell r="J100">
            <v>1.3737522729142098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  <cell r="H101">
            <v>4.0331586064872607</v>
          </cell>
          <cell r="I101">
            <v>3.0406455547450242</v>
          </cell>
          <cell r="J101">
            <v>1.3739005722455417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  <cell r="H102">
            <v>4.0331586064872607</v>
          </cell>
          <cell r="I102">
            <v>3.0406455547450242</v>
          </cell>
          <cell r="J102">
            <v>1.3739005722455417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  <cell r="H103">
            <v>56.165132874759202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  <cell r="H104">
            <v>108.22276760474114</v>
          </cell>
          <cell r="I104">
            <v>85.552278845008288</v>
          </cell>
          <cell r="J104">
            <v>23.079920515032128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  <cell r="H105">
            <v>46.424843657400309</v>
          </cell>
          <cell r="I105">
            <v>0.15573797650337301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  <cell r="H106">
            <v>0.29182896931801988</v>
          </cell>
          <cell r="I106">
            <v>9.7897697840514998E-4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  <cell r="H107">
            <v>0.63335393802728945</v>
          </cell>
          <cell r="I107">
            <v>2.1246654366080834E-3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  <cell r="H109">
            <v>2.6870568324665185E-2</v>
          </cell>
          <cell r="I109">
            <v>8.3720464365956947E-5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  <cell r="H110">
            <v>8.2187945518870636E-4</v>
          </cell>
          <cell r="I110">
            <v>8.1537100237467073E-4</v>
          </cell>
          <cell r="J110">
            <v>7.5429072004347462E-4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  <cell r="H111">
            <v>4.2383524909910186E-3</v>
          </cell>
          <cell r="I111">
            <v>4.1023086132467674E-3</v>
          </cell>
          <cell r="J111">
            <v>3.4692556124776863E-3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  <cell r="H112">
            <v>1.55793966111401E-5</v>
          </cell>
          <cell r="I112">
            <v>7.8622156367414107E-6</v>
          </cell>
          <cell r="J112">
            <v>1.46912515211359E-5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  <cell r="H113">
            <v>1.7328308135304233E-5</v>
          </cell>
          <cell r="I113">
            <v>1.673507402130912E-5</v>
          </cell>
          <cell r="J113">
            <v>1.6067057271304599E-5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  <cell r="H114">
            <v>0.13748896253207626</v>
          </cell>
          <cell r="I114">
            <v>0.11522881762238546</v>
          </cell>
          <cell r="J114">
            <v>3.659548236742894E-2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  <cell r="H115">
            <v>0.13748896253207624</v>
          </cell>
          <cell r="I115">
            <v>0.11522881762238545</v>
          </cell>
          <cell r="J115">
            <v>3.6595482367428933E-2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  <cell r="H116">
            <v>0.13755071840858901</v>
          </cell>
          <cell r="I116">
            <v>0.11527052699924389</v>
          </cell>
          <cell r="J116">
            <v>3.6609688967647644E-2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  <cell r="H117">
            <v>0.13755071840858901</v>
          </cell>
          <cell r="I117">
            <v>0.11527052699924389</v>
          </cell>
          <cell r="J117">
            <v>3.6609688967647644E-2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  <cell r="H118">
            <v>1.36753771214813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  <cell r="H119">
            <v>3.0815345288086249</v>
          </cell>
          <cell r="I119">
            <v>2.0742344039634575</v>
          </cell>
          <cell r="J119">
            <v>0.57716223682183565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  <cell r="H124">
            <v>3.3077412505113223E-2</v>
          </cell>
          <cell r="I124">
            <v>3.3846895610610418E-2</v>
          </cell>
          <cell r="J124">
            <v>3.6396230931916566E-2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  <cell r="H125">
            <v>1.9802052624572091</v>
          </cell>
          <cell r="I125">
            <v>2.026270972543871</v>
          </cell>
          <cell r="J125">
            <v>2.1788889325562546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  <cell r="H126">
            <v>1.3456040285953101E-4</v>
          </cell>
          <cell r="I126">
            <v>7.0856937648459094E-5</v>
          </cell>
          <cell r="J126">
            <v>1.4955565940500399E-3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  <cell r="H127">
            <v>3.0544812115625829E-3</v>
          </cell>
          <cell r="I127">
            <v>3.1253421466542123E-3</v>
          </cell>
          <cell r="J127">
            <v>3.3603908586885343E-3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  <cell r="H132">
            <v>6.2780014931805891E-2</v>
          </cell>
          <cell r="I132">
            <v>1.5244184202494919E-2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  <cell r="H133">
            <v>6.2660328863055098E-4</v>
          </cell>
          <cell r="I133">
            <v>1.5115236095292572E-4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  <cell r="H134">
            <v>1.1131208321242178E-3</v>
          </cell>
          <cell r="I134">
            <v>2.7028695394494513E-4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  <cell r="H136">
            <v>7.4906360150418458E-5</v>
          </cell>
          <cell r="I136">
            <v>1.7850527080137725E-5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  <cell r="H137">
            <v>33.118358982684128</v>
          </cell>
          <cell r="I137">
            <v>39.914441990734836</v>
          </cell>
          <cell r="J137">
            <v>38.650453855004699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  <cell r="H138">
            <v>33.118358982684128</v>
          </cell>
          <cell r="I138">
            <v>39.914441990734836</v>
          </cell>
          <cell r="J138">
            <v>38.650453855004699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  <cell r="H139">
            <v>14.670347451054701</v>
          </cell>
          <cell r="I139">
            <v>12.6247244863538</v>
          </cell>
          <cell r="J139">
            <v>26.0939632898009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  <cell r="H140">
            <v>25.182716959420006</v>
          </cell>
          <cell r="I140">
            <v>33.730084356058398</v>
          </cell>
          <cell r="J140">
            <v>41.461627584387898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  <cell r="H141">
            <v>0.1736345986225441</v>
          </cell>
          <cell r="I141">
            <v>2.7201184764813379E-2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  <cell r="H142">
            <v>1.475139468985286E-3</v>
          </cell>
          <cell r="I142">
            <v>2.1631844482514998E-4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  <cell r="H143">
            <v>3.0786276351514852E-3</v>
          </cell>
          <cell r="I143">
            <v>4.8229051001442118E-4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  <cell r="H145">
            <v>1.1975331315229601E-4</v>
          </cell>
          <cell r="I145">
            <v>1.6615883683240009E-5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  <cell r="H146">
            <v>3.94041970006369</v>
          </cell>
          <cell r="I146">
            <v>0.140171442421656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  <cell r="H147">
            <v>1.8391197386129807E-2</v>
          </cell>
          <cell r="I147">
            <v>6.542248952398469E-4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  <cell r="H148">
            <v>5.3757431105916693E-2</v>
          </cell>
          <cell r="I148">
            <v>1.9122979866528771E-3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  <cell r="H150">
            <v>1.6503061301247257E-3</v>
          </cell>
          <cell r="I150">
            <v>5.57653326472474E-5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  <cell r="H151">
            <v>0.13457757044823107</v>
          </cell>
          <cell r="I151">
            <v>3.2482866129908132E-2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  <cell r="H152">
            <v>1.1423975833632532E-3</v>
          </cell>
          <cell r="I152">
            <v>2.5772871148435628E-4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  <cell r="H153">
            <v>2.3861271356069389E-3</v>
          </cell>
          <cell r="I153">
            <v>5.7593734272886666E-4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  <cell r="H155">
            <v>8.023827443262246E-5</v>
          </cell>
          <cell r="I155">
            <v>1.7469474148448231E-5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  <cell r="H156">
            <v>0.14564326330779473</v>
          </cell>
          <cell r="I156">
            <v>2.9388078662632794E-2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  <cell r="H157">
            <v>1.2452375172389424E-3</v>
          </cell>
          <cell r="I157">
            <v>2.273420485025176E-4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  <cell r="H158">
            <v>2.5823273636133839E-3</v>
          </cell>
          <cell r="I158">
            <v>5.2106522451476434E-4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  <cell r="H160">
            <v>1.0593570079027106E-4</v>
          </cell>
          <cell r="I160">
            <v>1.852817474842611E-5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  <cell r="H161">
            <v>0.6821756674334335</v>
          </cell>
          <cell r="I161">
            <v>0.1942923780015296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  <cell r="H162">
            <v>5.3023625555296671E-3</v>
          </cell>
          <cell r="I162">
            <v>1.5721589184745275E-3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  <cell r="H163">
            <v>9.2435727294503181E-3</v>
          </cell>
          <cell r="I163">
            <v>2.6326880488012202E-3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  <cell r="H165">
            <v>7.4451716187674095E-4</v>
          </cell>
          <cell r="I165">
            <v>2.18453520659944E-4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  <cell r="H166">
            <v>3.1140487340042711E-2</v>
          </cell>
          <cell r="I166">
            <v>3.2006602244411902E-2</v>
          </cell>
          <cell r="J166">
            <v>3.3071687199031086E-2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  <cell r="H167">
            <v>0.45958965891661224</v>
          </cell>
          <cell r="I167">
            <v>0.47237229295618205</v>
          </cell>
          <cell r="J167">
            <v>0.48809144422268164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  <cell r="H168">
            <v>0.82466758989581845</v>
          </cell>
          <cell r="I168">
            <v>0.2117054993792481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  <cell r="H169">
            <v>5.1613429405245456E-3</v>
          </cell>
          <cell r="I169">
            <v>1.3805505849322592E-3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  <cell r="H170">
            <v>1.117435758666421E-2</v>
          </cell>
          <cell r="I170">
            <v>2.8686382029708486E-3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  <cell r="H172">
            <v>4.5616484026664799E-4</v>
          </cell>
          <cell r="I172">
            <v>1.2377806098914999E-4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  <cell r="H173">
            <v>0.51449925153062759</v>
          </cell>
          <cell r="I173">
            <v>0.1439309540297494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  <cell r="H174">
            <v>4.2843060860716896E-3</v>
          </cell>
          <cell r="I174">
            <v>1.2409551705625057E-3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  <cell r="H175">
            <v>7.0190893796811503E-3</v>
          </cell>
          <cell r="I175">
            <v>1.9635873673908497E-3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  <cell r="H177">
            <v>5.9303329979965003E-4</v>
          </cell>
          <cell r="I177">
            <v>1.6985161052812E-4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  <cell r="H178">
            <v>0.88368465810746</v>
          </cell>
          <cell r="I178">
            <v>0.21006481202949179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  <cell r="H179">
            <v>5.1188149531810794E-3</v>
          </cell>
          <cell r="I179">
            <v>1.2720596779696234E-3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  <cell r="H180">
            <v>1.1974046857824676E-2</v>
          </cell>
          <cell r="I180">
            <v>2.8464066670662799E-3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  <cell r="H182">
            <v>4.0073033146250899E-4</v>
          </cell>
          <cell r="I182">
            <v>1.0225862046047E-4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  <cell r="H183">
            <v>0.6216644040649032</v>
          </cell>
          <cell r="I183">
            <v>0.15867787892766319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  <cell r="H184">
            <v>4.1718614777052953E-3</v>
          </cell>
          <cell r="I184">
            <v>1.1038333265005315E-3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  <cell r="H185">
            <v>8.4810969176658067E-3</v>
          </cell>
          <cell r="I185">
            <v>2.1647732459435598E-3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  <cell r="H187">
            <v>3.6218880668512999E-4</v>
          </cell>
          <cell r="I187">
            <v>9.7468276292738399E-5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  <cell r="H188">
            <v>1.067511931391113</v>
          </cell>
          <cell r="I188">
            <v>0.2500602296963797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  <cell r="H189">
            <v>6.2422821838440086E-3</v>
          </cell>
          <cell r="I189">
            <v>1.5252840730450238E-3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  <cell r="H190">
            <v>1.44649313196628E-2</v>
          </cell>
          <cell r="I190">
            <v>3.3883499958859056E-3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  <cell r="H192">
            <v>5.8097069005383503E-4</v>
          </cell>
          <cell r="I192">
            <v>1.4459021584332701E-4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  <cell r="H193">
            <v>0.64504039366274513</v>
          </cell>
          <cell r="I193">
            <v>0.15459120931444231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  <cell r="H194">
            <v>4.0106975651238745E-3</v>
          </cell>
          <cell r="I194">
            <v>9.9933123551963505E-4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  <cell r="H195">
            <v>8.8000053705695001E-3</v>
          </cell>
          <cell r="I195">
            <v>2.1090205909200903E-3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  <cell r="H197">
            <v>3.1075648341434098E-4</v>
          </cell>
          <cell r="I197">
            <v>7.8994534996546694E-5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  <cell r="H198">
            <v>2.6838615557783409E-2</v>
          </cell>
          <cell r="I198">
            <v>2.8225594657060697E-2</v>
          </cell>
          <cell r="J198">
            <v>1.7594252805429939E-2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  <cell r="H199">
            <v>6.9309548974785386E-5</v>
          </cell>
          <cell r="I199">
            <v>7.8360124647751825E-5</v>
          </cell>
          <cell r="J199">
            <v>4.851454054439471E-5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  <cell r="H200">
            <v>3.6614755194793125E-4</v>
          </cell>
          <cell r="I200">
            <v>3.8506950418909481E-4</v>
          </cell>
          <cell r="J200">
            <v>2.4003073404406505E-4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  <cell r="H201">
            <v>1.0193751781078299E-6</v>
          </cell>
          <cell r="I201">
            <v>1.4831111843298001E-6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  <cell r="H202">
            <v>1.2966277593231998E-6</v>
          </cell>
          <cell r="I202">
            <v>1.3333691478080199E-6</v>
          </cell>
          <cell r="J202">
            <v>9.2267686447297505E-7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  <cell r="H203">
            <v>0.49147772516944011</v>
          </cell>
          <cell r="I203">
            <v>0.1216019676710093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  <cell r="H204">
            <v>2.9032192664235168E-3</v>
          </cell>
          <cell r="I204">
            <v>7.4629031727249814E-4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  <cell r="H205">
            <v>6.7050167144534871E-3</v>
          </cell>
          <cell r="I205">
            <v>1.6589627240246837E-3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  <cell r="H207">
            <v>2.63276554821706E-4</v>
          </cell>
          <cell r="I207">
            <v>6.8464025985170803E-5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  <cell r="H208">
            <v>3.2355903475859607E-2</v>
          </cell>
          <cell r="I208">
            <v>4.1835492648152388E-2</v>
          </cell>
          <cell r="J208">
            <v>2.7970638899737152E-2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  <cell r="H209">
            <v>5.9168781054291244E-5</v>
          </cell>
          <cell r="I209">
            <v>8.3166503191883123E-5</v>
          </cell>
          <cell r="J209">
            <v>5.5327094561351155E-5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  <cell r="H210">
            <v>4.4141750990258694E-4</v>
          </cell>
          <cell r="I210">
            <v>5.707434194836611E-4</v>
          </cell>
          <cell r="J210">
            <v>3.815912537481196E-4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  <cell r="H211">
            <v>5.1968814466032905E-7</v>
          </cell>
          <cell r="I211">
            <v>1.45640470016874E-6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  <cell r="H212">
            <v>5.9179421892023987E-7</v>
          </cell>
          <cell r="I212">
            <v>1.1823244307447012E-6</v>
          </cell>
          <cell r="J212">
            <v>8.2159402530131601E-7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  <cell r="H216">
            <v>2300.44717190959</v>
          </cell>
          <cell r="I216">
            <v>1082.2810718707101</v>
          </cell>
          <cell r="J216">
            <v>72.644164960361294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  <cell r="H217">
            <v>30.922777071566344</v>
          </cell>
          <cell r="I217">
            <v>14.548100353225221</v>
          </cell>
          <cell r="J217">
            <v>0.97648811328914609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  <cell r="H218">
            <v>31.383999616774684</v>
          </cell>
          <cell r="I218">
            <v>14.765089657172004</v>
          </cell>
          <cell r="J218">
            <v>0.99105272797218513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  <cell r="H219">
            <v>1.6715911796021228E-2</v>
          </cell>
          <cell r="I219">
            <v>6.8469216744552102E-3</v>
          </cell>
          <cell r="J219">
            <v>2.4454076762306402E-3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  <cell r="H220">
            <v>2.0785065129371875E-5</v>
          </cell>
          <cell r="I220">
            <v>9.1486882934180031E-6</v>
          </cell>
          <cell r="J220">
            <v>3.2938604704255903E-6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  <cell r="H221">
            <v>2.2804790990479164E-4</v>
          </cell>
          <cell r="I221">
            <v>9.3409572639225168E-5</v>
          </cell>
          <cell r="J221">
            <v>3.3361632690731818E-5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  <cell r="H222">
            <v>1.88348182632468E-7</v>
          </cell>
          <cell r="I222">
            <v>1.2184294030096299E-7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  <cell r="H223">
            <v>3.7183037419903601E-7</v>
          </cell>
          <cell r="I223">
            <v>9.207150796606399E-8</v>
          </cell>
          <cell r="J223">
            <v>4.1733795818882501E-8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  <cell r="H224">
            <v>1.0020798514970428</v>
          </cell>
          <cell r="I224">
            <v>1.6138774943200256</v>
          </cell>
          <cell r="J224">
            <v>1.5909174615861137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  <cell r="H225">
            <v>1.0020798514970428</v>
          </cell>
          <cell r="I225">
            <v>1.6138774943200251</v>
          </cell>
          <cell r="J225">
            <v>1.5909174615861137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  <cell r="H226">
            <v>1.0026053009738436</v>
          </cell>
          <cell r="I226">
            <v>1.6143821201022253</v>
          </cell>
          <cell r="J226">
            <v>1.5913832414318028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  <cell r="H227">
            <v>1.0026053009738436</v>
          </cell>
          <cell r="I227">
            <v>1.6143821201022253</v>
          </cell>
          <cell r="J227">
            <v>1.5913832414318028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  <cell r="H228">
            <v>12.7079116547661</v>
          </cell>
          <cell r="I228">
            <v>11.011084629695899</v>
          </cell>
          <cell r="J228">
            <v>20.008784014245101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  <cell r="H229">
            <v>20.376852862826784</v>
          </cell>
          <cell r="I229">
            <v>25.258981208758584</v>
          </cell>
          <cell r="J229">
            <v>25.796984258081583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  <cell r="H230">
            <v>1.871865062887907E-2</v>
          </cell>
          <cell r="I230">
            <v>1.524253431317639E-2</v>
          </cell>
          <cell r="J230">
            <v>6.1894699472932503E-3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  <cell r="H231">
            <v>1.5748862288776951E-5</v>
          </cell>
          <cell r="I231">
            <v>1.37058148977374E-5</v>
          </cell>
          <cell r="J231">
            <v>5.6302023924175585E-6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  <cell r="H232">
            <v>2.5537040421390274E-4</v>
          </cell>
          <cell r="I232">
            <v>2.0794726211700388E-4</v>
          </cell>
          <cell r="J232">
            <v>8.4440244847111117E-5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  <cell r="H233">
            <v>6.99724762243566E-8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  <cell r="H234">
            <v>9.0308778780124908E-8</v>
          </cell>
          <cell r="I234">
            <v>-1.8356630935039958E-7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  <cell r="H239">
            <v>5.4189595669883697E-2</v>
          </cell>
          <cell r="I239">
            <v>6.2351196724528102E-2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  <cell r="H240">
            <v>4.4121116813853201</v>
          </cell>
          <cell r="I240">
            <v>5.0766284563649897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  <cell r="H241">
            <v>5.9784711129882172E-2</v>
          </cell>
          <cell r="I241">
            <v>6.8789003473780475E-2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  <cell r="H242">
            <v>3.43558671762791E-4</v>
          </cell>
          <cell r="I242">
            <v>4.3012715782297699E-2</v>
          </cell>
          <cell r="J242">
            <v>3.2871301795533501E-5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  <cell r="H243">
            <v>5.4179607864859536E-2</v>
          </cell>
          <cell r="I243">
            <v>6.2123050471451169E-2</v>
          </cell>
          <cell r="J243">
            <v>1.2754068119939788E-4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  <cell r="H244">
            <v>10.382485501067594</v>
          </cell>
          <cell r="I244">
            <v>11.684367284872987</v>
          </cell>
          <cell r="J244">
            <v>10.623121624402808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  <cell r="H245">
            <v>10.382485501067592</v>
          </cell>
          <cell r="I245">
            <v>11.684367284872987</v>
          </cell>
          <cell r="J245">
            <v>10.623121624402808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  <cell r="H246">
            <v>10.383892078268124</v>
          </cell>
          <cell r="I246">
            <v>11.685855421362858</v>
          </cell>
          <cell r="J246">
            <v>10.624462529919191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  <cell r="H247">
            <v>10.383892078268124</v>
          </cell>
          <cell r="I247">
            <v>11.685855421362858</v>
          </cell>
          <cell r="J247">
            <v>10.624462529919191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  <cell r="H248">
            <v>161.15337569325899</v>
          </cell>
          <cell r="I248">
            <v>83.987872416908502</v>
          </cell>
          <cell r="J248">
            <v>178.288653360724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  <cell r="H249">
            <v>219.70200197331047</v>
          </cell>
          <cell r="I249">
            <v>247.77445570926517</v>
          </cell>
          <cell r="J249">
            <v>234.37553753540681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  <cell r="H250">
            <v>52.427968182972137</v>
          </cell>
          <cell r="I250">
            <v>27.757066107783771</v>
          </cell>
          <cell r="J250">
            <v>5.8587781666470482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  <cell r="H251">
            <v>1.4330369014484701</v>
          </cell>
          <cell r="I251">
            <v>0.76779967140670491</v>
          </cell>
          <cell r="J251">
            <v>0.16492503048864077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  <cell r="H252">
            <v>0.71040607294000147</v>
          </cell>
          <cell r="I252">
            <v>0.37611200688053958</v>
          </cell>
          <cell r="J252">
            <v>7.9387238030447851E-2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  <cell r="H253">
            <v>0.308060092795028</v>
          </cell>
          <cell r="I253">
            <v>1.6680189055875101E-2</v>
          </cell>
          <cell r="J253">
            <v>1.54465537756869E-2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  <cell r="H254">
            <v>0.60529504748250051</v>
          </cell>
          <cell r="I254">
            <v>0.36775997718335585</v>
          </cell>
          <cell r="J254">
            <v>7.7869588244319887E-2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  <cell r="H255">
            <v>13.1396147006741</v>
          </cell>
          <cell r="I255">
            <v>7.3827859444191999</v>
          </cell>
          <cell r="J255">
            <v>2.0179736317253698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  <cell r="H256">
            <v>974.56562661666499</v>
          </cell>
          <cell r="I256">
            <v>547.58146064438699</v>
          </cell>
          <cell r="J256">
            <v>149.67316635224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  <cell r="H257">
            <v>13.295574715097697</v>
          </cell>
          <cell r="I257">
            <v>7.4704155613149563</v>
          </cell>
          <cell r="J257">
            <v>2.0419258711083303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  <cell r="H258">
            <v>2.9579126655756601E-4</v>
          </cell>
          <cell r="I258">
            <v>2.78451251926939</v>
          </cell>
          <cell r="J258">
            <v>5.8714030650054002E-5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  <cell r="H259">
            <v>13.139676979609391</v>
          </cell>
          <cell r="I259">
            <v>7.3826262448601589</v>
          </cell>
          <cell r="J259">
            <v>2.0178567887687358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  <cell r="H260">
            <v>1.7106170215919574</v>
          </cell>
          <cell r="I260">
            <v>6.7517660414965404</v>
          </cell>
          <cell r="J260">
            <v>9.4029007357044048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  <cell r="H261">
            <v>1.7106170215919572</v>
          </cell>
          <cell r="I261">
            <v>6.7517660414965404</v>
          </cell>
          <cell r="J261">
            <v>9.402900735704403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  <cell r="H262">
            <v>1.7111561433785862</v>
          </cell>
          <cell r="I262">
            <v>6.7527363201799213</v>
          </cell>
          <cell r="J262">
            <v>9.4041185613816562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  <cell r="H263">
            <v>1.7111561433785862</v>
          </cell>
          <cell r="I263">
            <v>6.7527363201799213</v>
          </cell>
          <cell r="J263">
            <v>9.4041185613816562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  <cell r="H264">
            <v>17.019429586487401</v>
          </cell>
          <cell r="I264">
            <v>86.427196947831206</v>
          </cell>
          <cell r="J264">
            <v>112.054828456167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  <cell r="H265">
            <v>24.825685340577209</v>
          </cell>
          <cell r="I265">
            <v>99.102147959071843</v>
          </cell>
          <cell r="J265">
            <v>143.45378585750709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  <cell r="H266">
            <v>1.4654745324644307</v>
          </cell>
          <cell r="I266">
            <v>0.48167262605234606</v>
          </cell>
          <cell r="J266">
            <v>0.28958354942279563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  <cell r="H267">
            <v>2.2423293560134793E-2</v>
          </cell>
          <cell r="I267">
            <v>7.7074964188043249E-3</v>
          </cell>
          <cell r="J267">
            <v>4.7765541243007855E-3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  <cell r="H268">
            <v>1.9857378488677888E-2</v>
          </cell>
          <cell r="I268">
            <v>6.5267293503027974E-3</v>
          </cell>
          <cell r="J268">
            <v>3.9238963336422185E-3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  <cell r="H269">
            <v>1.5920845411278299E-3</v>
          </cell>
          <cell r="I269">
            <v>1.00602645933152E-3</v>
          </cell>
          <cell r="J269">
            <v>7.7532131891732499E-4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  <cell r="H270">
            <v>9.1500292800500496E-3</v>
          </cell>
          <cell r="I270">
            <v>3.2633091050388581E-3</v>
          </cell>
          <cell r="J270">
            <v>1.9755150524141162E-3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  <cell r="H271">
            <v>15.723740024077994</v>
          </cell>
          <cell r="I271">
            <v>16.593682972035676</v>
          </cell>
          <cell r="J271">
            <v>15.568921049829566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  <cell r="H272">
            <v>15.723740024077994</v>
          </cell>
          <cell r="I272">
            <v>16.593682972035673</v>
          </cell>
          <cell r="J272">
            <v>15.568921049829566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  <cell r="H273">
            <v>15.725680370992677</v>
          </cell>
          <cell r="I273">
            <v>16.595620629594716</v>
          </cell>
          <cell r="J273">
            <v>15.570746901421279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  <cell r="H274">
            <v>15.725680370992677</v>
          </cell>
          <cell r="I274">
            <v>16.595620629594716</v>
          </cell>
          <cell r="J274">
            <v>15.570746901421279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  <cell r="H275">
            <v>133.78702952378299</v>
          </cell>
          <cell r="I275">
            <v>104.96847366295999</v>
          </cell>
          <cell r="J275">
            <v>276.47798782481402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  <cell r="H276">
            <v>248.54151634667664</v>
          </cell>
          <cell r="I276">
            <v>263.82700571463209</v>
          </cell>
          <cell r="J276">
            <v>322.03070498297905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  <cell r="H277">
            <v>3.044641095249307</v>
          </cell>
          <cell r="I277">
            <v>1.2021906101213888</v>
          </cell>
          <cell r="J277">
            <v>0.3057753908885133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  <cell r="H278">
            <v>3.0317171397135322E-2</v>
          </cell>
          <cell r="I278">
            <v>1.2158087898073917E-2</v>
          </cell>
          <cell r="J278">
            <v>3.2970726884649559E-3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  <cell r="H279">
            <v>4.1255299393622005E-2</v>
          </cell>
          <cell r="I279">
            <v>1.6289845665601477E-2</v>
          </cell>
          <cell r="J279">
            <v>4.1432979795191539E-3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  <cell r="H280">
            <v>5.4613284894828803E-4</v>
          </cell>
          <cell r="I280">
            <v>3.9293221233502502E-4</v>
          </cell>
          <cell r="J280">
            <v>3.6172969243718802E-4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  <cell r="H281">
            <v>1.2594336879763614E-2</v>
          </cell>
          <cell r="I281">
            <v>5.1966379656223898E-3</v>
          </cell>
          <cell r="J281">
            <v>1.3394972957888409E-3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  <cell r="H286">
            <v>2.6630444270769198</v>
          </cell>
          <cell r="I286">
            <v>2.3772981845848822</v>
          </cell>
          <cell r="J286">
            <v>0.458195191056464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  <cell r="H287">
            <v>2.4522500738841459E-2</v>
          </cell>
          <cell r="I287">
            <v>2.1951849539707035E-2</v>
          </cell>
          <cell r="J287">
            <v>4.3990233968199269E-3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  <cell r="H288">
            <v>3.6084612833020668E-2</v>
          </cell>
          <cell r="I288">
            <v>3.2212712528250378E-2</v>
          </cell>
          <cell r="J288">
            <v>6.2086069248843473E-3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  <cell r="H289">
            <v>2.95360425326584E-4</v>
          </cell>
          <cell r="I289">
            <v>2.4078439973111701E-4</v>
          </cell>
          <cell r="J289">
            <v>2.1196766928676601E-4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  <cell r="H290">
            <v>1.0140643921051698E-2</v>
          </cell>
          <cell r="I290">
            <v>9.7048696250203077E-3</v>
          </cell>
          <cell r="J290">
            <v>1.7710062852601698E-3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  <cell r="H295">
            <v>1.187183087359291E-2</v>
          </cell>
          <cell r="I295">
            <v>9.7215056407509472E-3</v>
          </cell>
          <cell r="J295">
            <v>2.6038277017163573E-3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  <cell r="H296">
            <v>6.364272407183456E-3</v>
          </cell>
          <cell r="I296">
            <v>5.0852159279832368E-3</v>
          </cell>
          <cell r="J296">
            <v>1.280650232823667E-3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  <cell r="H297">
            <v>5.1507060817745538E-2</v>
          </cell>
          <cell r="I297">
            <v>4.8925216513367654E-2</v>
          </cell>
          <cell r="J297">
            <v>1.8163803197539064E-2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  <cell r="H298">
            <v>3.323277523107665E-2</v>
          </cell>
          <cell r="I298">
            <v>3.0502580450489675E-2</v>
          </cell>
          <cell r="J298">
            <v>1.0534947675910294E-2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  <cell r="H299">
            <v>1.2194473632513768E-2</v>
          </cell>
          <cell r="I299">
            <v>9.9235358078623957E-3</v>
          </cell>
          <cell r="J299">
            <v>2.6001637077350641E-3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  <cell r="H300">
            <v>6.536989723897494E-3</v>
          </cell>
          <cell r="I300">
            <v>5.1904207938215409E-3</v>
          </cell>
          <cell r="J300">
            <v>1.2789102796600246E-3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  <cell r="H301">
            <v>3.8185104274620588E-2</v>
          </cell>
          <cell r="I301">
            <v>3.9048512196511807E-2</v>
          </cell>
          <cell r="J301">
            <v>4.0347931071859175E-2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  <cell r="H302">
            <v>0.7561616857731851</v>
          </cell>
          <cell r="I302">
            <v>0.77325934733858914</v>
          </cell>
          <cell r="J302">
            <v>0.79899112903654423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  <cell r="H303">
            <v>3.4555337120116132</v>
          </cell>
          <cell r="I303">
            <v>2.5498836133349663</v>
          </cell>
          <cell r="J303">
            <v>0.94664096834634792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  <cell r="H304">
            <v>2.3530092333221968</v>
          </cell>
          <cell r="I304">
            <v>1.6588505730484022</v>
          </cell>
          <cell r="J304">
            <v>0.56206410192603184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  <cell r="H305">
            <v>5.2094174610032268E-2</v>
          </cell>
          <cell r="I305">
            <v>5.2371415588758574E-2</v>
          </cell>
          <cell r="J305">
            <v>1.9638128987116654E-2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  <cell r="H306">
            <v>3.3595032373880743E-2</v>
          </cell>
          <cell r="I306">
            <v>3.2599539145549049E-2</v>
          </cell>
          <cell r="J306">
            <v>1.137601237497941E-2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  <cell r="H311">
            <v>6.1880505738471099E-2</v>
          </cell>
          <cell r="I311">
            <v>3.7286780628803216E-2</v>
          </cell>
          <cell r="J311">
            <v>1.2223165439834467E-2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  <cell r="H312">
            <v>4.4979463522234378E-2</v>
          </cell>
          <cell r="I312">
            <v>2.6333524336013017E-2</v>
          </cell>
          <cell r="J312">
            <v>8.0844825965305789E-3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  <cell r="H313">
            <v>2.4315133644063844</v>
          </cell>
          <cell r="I313">
            <v>1.7884437702266685</v>
          </cell>
          <cell r="J313">
            <v>0.64783004283172319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  <cell r="H314">
            <v>1.6564810109240358</v>
          </cell>
          <cell r="I314">
            <v>1.1644622931677338</v>
          </cell>
          <cell r="J314">
            <v>0.38512488731015765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  <cell r="H315">
            <v>6.0991465647357232E-2</v>
          </cell>
          <cell r="I315">
            <v>3.9114858625151891E-2</v>
          </cell>
          <cell r="J315">
            <v>1.2645283954356131E-2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  <cell r="H316">
            <v>4.4327820930212244E-2</v>
          </cell>
          <cell r="I316">
            <v>2.7602726468455466E-2</v>
          </cell>
          <cell r="J316">
            <v>8.3561621473208364E-3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  <cell r="H317">
            <v>0.1019453299639219</v>
          </cell>
          <cell r="I317">
            <v>1.50558439811635E-2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  <cell r="H318">
            <v>5.7945603982623509E-4</v>
          </cell>
          <cell r="I318">
            <v>8.5577237649376656E-5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  <cell r="H319">
            <v>1.8075413114170521E-3</v>
          </cell>
          <cell r="I319">
            <v>2.6694758831850179E-4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  <cell r="H321">
            <v>4.2816700532033564E-5</v>
          </cell>
          <cell r="I321">
            <v>6.2482040912681743E-6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  <cell r="H322">
            <v>4.1740883865434908</v>
          </cell>
          <cell r="I322">
            <v>4.992003157478174</v>
          </cell>
          <cell r="J322">
            <v>5.409227689702309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  <cell r="H323">
            <v>6.1261348968746114</v>
          </cell>
          <cell r="I323">
            <v>7.3265541877179938</v>
          </cell>
          <cell r="J323">
            <v>7.9388971785685154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  <cell r="H324">
            <v>0.241072727148986</v>
          </cell>
          <cell r="I324">
            <v>0.204517072131777</v>
          </cell>
          <cell r="J324">
            <v>0.39109942788780599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  <cell r="H325">
            <v>0.37973655801321227</v>
          </cell>
          <cell r="I325">
            <v>0.4698862550859525</v>
          </cell>
          <cell r="J325">
            <v>0.53597098454993863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  <cell r="H326">
            <v>6.4488896784534191E-2</v>
          </cell>
          <cell r="I326">
            <v>6.4373463010299212E-2</v>
          </cell>
          <cell r="J326">
            <v>6.2922369670935091E-2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  <cell r="H327">
            <v>0.13787741585824481</v>
          </cell>
          <cell r="I327">
            <v>0.13592266433433414</v>
          </cell>
          <cell r="J327">
            <v>0.11895577632072844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  <cell r="H328">
            <v>1.2195637520724201E-3</v>
          </cell>
          <cell r="I328">
            <v>1.70097113702494E-4</v>
          </cell>
          <cell r="J328">
            <v>1.1407993053992201E-3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  <cell r="H329">
            <v>1.4013503890730002E-3</v>
          </cell>
          <cell r="I329">
            <v>1.3987253308623761E-3</v>
          </cell>
          <cell r="J329">
            <v>1.4387721665630295E-3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  <cell r="H330">
            <v>5.7479131568513912E-2</v>
          </cell>
          <cell r="I330">
            <v>5.7477834338018875E-2</v>
          </cell>
          <cell r="J330">
            <v>5.5969213624568123E-2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  <cell r="H331">
            <v>0.17170569641349337</v>
          </cell>
          <cell r="I331">
            <v>0.16651006353212747</v>
          </cell>
          <cell r="J331">
            <v>0.14714458122426693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  <cell r="H332">
            <v>7.9183698060203997E-4</v>
          </cell>
          <cell r="I332">
            <v>3.78307307679434E-4</v>
          </cell>
          <cell r="J332">
            <v>8.90770304726627E-4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  <cell r="H333">
            <v>1.2486555758118561E-3</v>
          </cell>
          <cell r="I333">
            <v>1.248700699857157E-3</v>
          </cell>
          <cell r="J333">
            <v>1.219247826236612E-3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  <cell r="H334">
            <v>1.2250202659973763E-2</v>
          </cell>
          <cell r="I334">
            <v>1.2267345176312309E-2</v>
          </cell>
          <cell r="J334">
            <v>1.1959895222262113E-2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  <cell r="H335">
            <v>5.5886762185167235E-2</v>
          </cell>
          <cell r="I335">
            <v>5.205369421618794E-2</v>
          </cell>
          <cell r="J335">
            <v>4.6721166452429866E-2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  <cell r="H336">
            <v>7.6587180632312402E-5</v>
          </cell>
          <cell r="I336">
            <v>1.9054090127773799E-4</v>
          </cell>
          <cell r="J336">
            <v>1.9558974148860299E-4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  <cell r="H337">
            <v>2.6823476752220151E-4</v>
          </cell>
          <cell r="I337">
            <v>2.6667984891516307E-4</v>
          </cell>
          <cell r="J337">
            <v>2.6081722387495725E-4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  <cell r="H338">
            <v>2.2507124918746401E-4</v>
          </cell>
          <cell r="I338">
            <v>4.1783889318492383E-4</v>
          </cell>
          <cell r="J338">
            <v>1.5619334039183099E-4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  <cell r="H339">
            <v>1.4917868078753995E-3</v>
          </cell>
          <cell r="I339">
            <v>2.651396054759318E-3</v>
          </cell>
          <cell r="J339">
            <v>9.1530872508805176E-4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  <cell r="H340">
            <v>4.1601025420766797E-6</v>
          </cell>
          <cell r="I340">
            <v>6.3729367700053996E-6</v>
          </cell>
          <cell r="J340">
            <v>2.8863960830808898E-6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  <cell r="H341">
            <v>4.8287820362716018E-6</v>
          </cell>
          <cell r="I341">
            <v>8.7712899863085437E-6</v>
          </cell>
          <cell r="J341">
            <v>3.9954752954278101E-6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  <cell r="H342">
            <v>1.788958552127196</v>
          </cell>
          <cell r="I342">
            <v>2.2576652918352416</v>
          </cell>
          <cell r="J342">
            <v>2.4380620303008378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  <cell r="H343">
            <v>0.95829924732511607</v>
          </cell>
          <cell r="I343">
            <v>1.1721724838271412</v>
          </cell>
          <cell r="J343">
            <v>1.1514256741564826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  <cell r="H344">
            <v>0.171075950574998</v>
          </cell>
          <cell r="I344">
            <v>0.152452756869773</v>
          </cell>
          <cell r="J344">
            <v>0.29370146354944399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  <cell r="H345">
            <v>0.27166455801108791</v>
          </cell>
          <cell r="I345">
            <v>0.34298078053184233</v>
          </cell>
          <cell r="J345">
            <v>0.37046631666210245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  <cell r="H346">
            <v>2.2829314652586001</v>
          </cell>
          <cell r="I346">
            <v>1.3865879467169</v>
          </cell>
          <cell r="J346">
            <v>0.10313026318167701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  <cell r="H347">
            <v>4.9475941014391712E-2</v>
          </cell>
          <cell r="I347">
            <v>3.0689797590084746E-2</v>
          </cell>
          <cell r="J347">
            <v>2.4145181665084464E-3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  <cell r="H348">
            <v>4.047750824926593E-2</v>
          </cell>
          <cell r="I348">
            <v>2.4584892672285426E-2</v>
          </cell>
          <cell r="J348">
            <v>1.8285507656325753E-3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  <cell r="H349">
            <v>1.1529966401621171E-2</v>
          </cell>
          <cell r="I349">
            <v>9.7730321181953156E-3</v>
          </cell>
          <cell r="J349">
            <v>1.7336846393097352E-3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  <cell r="H350">
            <v>6.1704660610663027E-4</v>
          </cell>
          <cell r="I350">
            <v>7.3342184879609694E-4</v>
          </cell>
          <cell r="J350">
            <v>9.8714344954371224E-5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  <cell r="H351">
            <v>7.5951126002456001E-6</v>
          </cell>
          <cell r="I351">
            <v>7.9348039932944704E-6</v>
          </cell>
          <cell r="J351">
            <v>1.6734654825151899E-5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  <cell r="H352">
            <v>0.95966974731129984</v>
          </cell>
          <cell r="I352">
            <v>0.95967768211529303</v>
          </cell>
          <cell r="J352">
            <v>0.48133007312406223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  <cell r="H353">
            <v>15.739589232241482</v>
          </cell>
          <cell r="I353">
            <v>17.943849165159644</v>
          </cell>
          <cell r="J353">
            <v>17.983068347455017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  <cell r="H354">
            <v>10.361091885240779</v>
          </cell>
          <cell r="I354">
            <v>11.528218399265942</v>
          </cell>
          <cell r="J354">
            <v>10.464591930085458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  <cell r="H355">
            <v>1.21962911332901</v>
          </cell>
          <cell r="I355">
            <v>0.654619760285023</v>
          </cell>
          <cell r="J355">
            <v>1.47757787502164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  <cell r="H356">
            <v>1.6514561816000115</v>
          </cell>
          <cell r="I356">
            <v>1.8917746578636871</v>
          </cell>
          <cell r="J356">
            <v>1.8965692930819784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  <cell r="H360">
            <v>2.3347838185159939</v>
          </cell>
          <cell r="I360">
            <v>9.6774121753556788</v>
          </cell>
          <cell r="J360">
            <v>14.668868498905336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  <cell r="H361">
            <v>1.6852593984479414</v>
          </cell>
          <cell r="I361">
            <v>6.5931814850142745</v>
          </cell>
          <cell r="J361">
            <v>9.2458288323787876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  <cell r="H362">
            <v>0.111653364241977</v>
          </cell>
          <cell r="I362">
            <v>0.58363493665317201</v>
          </cell>
          <cell r="J362">
            <v>0.80370310007454904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  <cell r="H363">
            <v>0.16094625932657683</v>
          </cell>
          <cell r="I363">
            <v>0.66578125520453435</v>
          </cell>
          <cell r="J363">
            <v>1.0089511191185139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  <cell r="H364">
            <v>20.85962661626403</v>
          </cell>
          <cell r="I364">
            <v>22.530798045632597</v>
          </cell>
          <cell r="J364">
            <v>23.53726726752679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  <cell r="H365">
            <v>15.702978978499614</v>
          </cell>
          <cell r="I365">
            <v>16.435399961722105</v>
          </cell>
          <cell r="J365">
            <v>15.419518425632763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  <cell r="H366">
            <v>0.89468864406276205</v>
          </cell>
          <cell r="I366">
            <v>0.72088067902873398</v>
          </cell>
          <cell r="J366">
            <v>2.0064894276263598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  <cell r="H367">
            <v>1.6439315495002564</v>
          </cell>
          <cell r="I367">
            <v>1.7781110084062204</v>
          </cell>
          <cell r="J367">
            <v>2.3003693794898203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  <cell r="H368">
            <v>1.176168921384373E-2</v>
          </cell>
          <cell r="I368">
            <v>1.079915704327567E-2</v>
          </cell>
          <cell r="J368">
            <v>5.1986897054844602E-3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  <cell r="H369">
            <v>2.8726563993065777E-5</v>
          </cell>
          <cell r="I369">
            <v>2.8232879882581654E-5</v>
          </cell>
          <cell r="J369">
            <v>1.3818340988145701E-5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  <cell r="H370">
            <v>2.0854058889793804E-4</v>
          </cell>
          <cell r="I370">
            <v>1.9147441566091597E-4</v>
          </cell>
          <cell r="J370">
            <v>9.2175349388022356E-5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  <cell r="H371">
            <v>2.26869826642509E-7</v>
          </cell>
          <cell r="I371">
            <v>2.3164790845249299E-7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  <cell r="H372">
            <v>4.0802579605077002E-7</v>
          </cell>
          <cell r="I372">
            <v>2.4051175197409803E-7</v>
          </cell>
          <cell r="J372">
            <v>1.5598572800137301E-7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  <cell r="H373">
            <v>1.9026237267829845E-4</v>
          </cell>
          <cell r="I373">
            <v>1.7222527331382372E-4</v>
          </cell>
          <cell r="J373">
            <v>1.5314340932474834E-4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  <cell r="H374">
            <v>3.5986556309624819E-4</v>
          </cell>
          <cell r="I374">
            <v>3.0596088622748455E-4</v>
          </cell>
          <cell r="J374">
            <v>2.596663101153038E-4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  <cell r="H375">
            <v>4.8369701554256E-6</v>
          </cell>
          <cell r="I375">
            <v>5.5222328178742203E-6</v>
          </cell>
          <cell r="J375">
            <v>6.1126997155824502E-6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  <cell r="H376">
            <v>1.0495289938447868E-5</v>
          </cell>
          <cell r="I376">
            <v>9.7924338976594915E-6</v>
          </cell>
          <cell r="J376">
            <v>9.6940888250860946E-6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  <cell r="H377">
            <v>2.065232337735479E-2</v>
          </cell>
          <cell r="I377">
            <v>1.7965645697686501E-2</v>
          </cell>
          <cell r="J377">
            <v>1.173310927880469E-2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  <cell r="H378">
            <v>3.5275563337809672E-5</v>
          </cell>
          <cell r="I378">
            <v>3.2830125290459115E-5</v>
          </cell>
          <cell r="J378">
            <v>2.1819204193018829E-5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  <cell r="H379">
            <v>3.6617594640700013E-4</v>
          </cell>
          <cell r="I379">
            <v>3.1853981733486738E-4</v>
          </cell>
          <cell r="J379">
            <v>2.08033852461076E-4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  <cell r="H380">
            <v>7.5441545533071806E-8</v>
          </cell>
          <cell r="I380">
            <v>1.4956730308428401E-7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  <cell r="H381">
            <v>5.9128542737969811E-8</v>
          </cell>
          <cell r="I381">
            <v>7.8325545420129004E-8</v>
          </cell>
          <cell r="J381">
            <v>8.5994967781620904E-8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  <cell r="H382">
            <v>6.9654031769498803E-3</v>
          </cell>
          <cell r="I382">
            <v>4.5285282984507073E-3</v>
          </cell>
          <cell r="J382">
            <v>3.2081147084232495E-3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  <cell r="H383">
            <v>1.3981199158643636E-5</v>
          </cell>
          <cell r="I383">
            <v>9.8518527381014575E-6</v>
          </cell>
          <cell r="J383">
            <v>7.0018925810910407E-6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  <cell r="H384">
            <v>9.5025964214868856E-5</v>
          </cell>
          <cell r="I384">
            <v>6.1780740770132472E-5</v>
          </cell>
          <cell r="J384">
            <v>4.3766912802499942E-5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  <cell r="H385">
            <v>1.3977439592965701E-7</v>
          </cell>
          <cell r="I385">
            <v>1.1813282699546201E-7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  <cell r="H386">
            <v>1.8195100046601576E-7</v>
          </cell>
          <cell r="I386">
            <v>1.4073332874929897E-7</v>
          </cell>
          <cell r="J386">
            <v>8.3773055792744296E-8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  <cell r="H387">
            <v>1.112791236636077E-2</v>
          </cell>
          <cell r="I387">
            <v>1.46742903877486E-2</v>
          </cell>
          <cell r="J387">
            <v>3.9129483561179401E-3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  <cell r="H388">
            <v>1.3050219845359787E-5</v>
          </cell>
          <cell r="I388">
            <v>1.815874141812569E-5</v>
          </cell>
          <cell r="J388">
            <v>4.9229652371589764E-6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  <cell r="H389">
            <v>1.9730341075107756E-4</v>
          </cell>
          <cell r="I389">
            <v>2.6018245368348539E-4</v>
          </cell>
          <cell r="J389">
            <v>6.9378516952445829E-5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  <cell r="H390">
            <v>1.33478464334221E-7</v>
          </cell>
          <cell r="I390">
            <v>2.1506158610024699E-7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  <cell r="H391">
            <v>2.0683938993319899E-7</v>
          </cell>
          <cell r="I391">
            <v>2.6668889252613681E-7</v>
          </cell>
          <cell r="J391">
            <v>7.3663162597872496E-8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  <cell r="H392">
            <v>2.0333313803312228E-2</v>
          </cell>
          <cell r="I392">
            <v>8.1670816463226201E-3</v>
          </cell>
          <cell r="J392">
            <v>1.010190370517865E-2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  <cell r="H393">
            <v>2.8512101639573095E-5</v>
          </cell>
          <cell r="I393">
            <v>1.2153558661041849E-5</v>
          </cell>
          <cell r="J393">
            <v>1.5245421164237229E-5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  <cell r="H394">
            <v>2.773985512048051E-4</v>
          </cell>
          <cell r="I394">
            <v>1.1141994060467425E-4</v>
          </cell>
          <cell r="J394">
            <v>1.3781587592331048E-4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  <cell r="H395">
            <v>1.45342270680533E-8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  <cell r="H396">
            <v>-2.216429783453984E-7</v>
          </cell>
          <cell r="I396">
            <v>-2.0659345839626371E-7</v>
          </cell>
          <cell r="J396">
            <v>2.55059168818805E-9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  <cell r="H397">
            <v>1.7801923229120088E-2</v>
          </cell>
          <cell r="I397">
            <v>2.1929792774431581E-2</v>
          </cell>
          <cell r="J397">
            <v>6.4902447512415898E-3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  <cell r="H398">
            <v>1.3926514147995407E-5</v>
          </cell>
          <cell r="I398">
            <v>1.8077710209257215E-5</v>
          </cell>
          <cell r="J398">
            <v>5.4659796860999525E-6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  <cell r="H399">
            <v>3.1563693668652673E-4</v>
          </cell>
          <cell r="I399">
            <v>3.888261130218357E-4</v>
          </cell>
          <cell r="J399">
            <v>1.150752615468366E-4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  <cell r="H400">
            <v>4.5220693721216298E-8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  <cell r="H401">
            <v>4.7751195225552295E-8</v>
          </cell>
          <cell r="I401">
            <v>-4.1201532833870899E-8</v>
          </cell>
          <cell r="J401">
            <v>-3.1700572589690301E-9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  <cell r="H402">
            <v>1.8057572542185801E-2</v>
          </cell>
          <cell r="I402">
            <v>9.2367371940157601E-3</v>
          </cell>
          <cell r="J402">
            <v>2.0414480227629699E-2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  <cell r="H403">
            <v>1.7366939954140841E-5</v>
          </cell>
          <cell r="I403">
            <v>9.2633682828792033E-6</v>
          </cell>
          <cell r="J403">
            <v>2.0935435857780811E-5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  <cell r="H404">
            <v>2.4635160357688711E-4</v>
          </cell>
          <cell r="I404">
            <v>1.2601278573009224E-4</v>
          </cell>
          <cell r="J404">
            <v>2.7850586940831776E-4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  <cell r="I405">
            <v>1.9109706377498099E-8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  <cell r="H406">
            <v>-1.5258264084240399E-7</v>
          </cell>
          <cell r="I406">
            <v>-1.5668301983391989E-7</v>
          </cell>
          <cell r="J406">
            <v>6.5454804533389701E-9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  <cell r="H407">
            <v>2.596624005406644E-2</v>
          </cell>
          <cell r="I407">
            <v>8.6976760800152996E-3</v>
          </cell>
          <cell r="J407">
            <v>2.4337561560280899E-2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  <cell r="H408">
            <v>1.6737172759032753E-5</v>
          </cell>
          <cell r="I408">
            <v>5.8285076603531844E-6</v>
          </cell>
          <cell r="J408">
            <v>1.6693029628404355E-5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  <cell r="H409">
            <v>3.5424611260663654E-4</v>
          </cell>
          <cell r="I409">
            <v>1.1865860955000399E-4</v>
          </cell>
          <cell r="J409">
            <v>3.3202676071324605E-4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  <cell r="H411">
            <v>-1.4838551979247952E-7</v>
          </cell>
          <cell r="I411">
            <v>-1.3229392515178301E-7</v>
          </cell>
          <cell r="J411">
            <v>-1.9158933545412099E-9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  <cell r="H412">
            <v>16.467915559200101</v>
          </cell>
          <cell r="I412">
            <v>26.6271689870198</v>
          </cell>
          <cell r="J412">
            <v>74.141169988107805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  <cell r="H413">
            <v>16.467915559200101</v>
          </cell>
          <cell r="I413">
            <v>26.6271689870198</v>
          </cell>
          <cell r="J413">
            <v>74.141169988107805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  <cell r="H422">
            <v>6.1394763262046963</v>
          </cell>
          <cell r="I422">
            <v>7.336342248943212</v>
          </cell>
          <cell r="J422">
            <v>7.9453107595651451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  <cell r="H423">
            <v>6.1394763262046963</v>
          </cell>
          <cell r="I423">
            <v>7.336342248943212</v>
          </cell>
          <cell r="J423">
            <v>7.9453107595651451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  <cell r="H424">
            <v>0.356401164965714</v>
          </cell>
          <cell r="I424">
            <v>0.36783230593466298</v>
          </cell>
          <cell r="J424">
            <v>0.59280664960167395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  <cell r="H425">
            <v>0.64899060206980197</v>
          </cell>
          <cell r="I425">
            <v>0.77548406522262603</v>
          </cell>
          <cell r="J425">
            <v>0.83982085127612205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  <cell r="H426">
            <v>2.3821351903560712E-5</v>
          </cell>
          <cell r="I426">
            <v>2.7128474049599636E-5</v>
          </cell>
          <cell r="J426">
            <v>2.4283011313310424E-5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  <cell r="H427">
            <v>9.749953715950192E-5</v>
          </cell>
          <cell r="I427">
            <v>1.0716534398494739E-4</v>
          </cell>
          <cell r="J427">
            <v>8.6782920631446644E-5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  <cell r="H428">
            <v>2.7766142632760799E-7</v>
          </cell>
          <cell r="I428">
            <v>1.53596162550427E-7</v>
          </cell>
          <cell r="J428">
            <v>1.7918231479078501E-7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  <cell r="H429">
            <v>3.7838442079258702E-7</v>
          </cell>
          <cell r="I429">
            <v>2.0385148746339299E-7</v>
          </cell>
          <cell r="J429">
            <v>3.0493802789578702E-7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  <cell r="H430">
            <v>2.3125137342467758E-5</v>
          </cell>
          <cell r="I430">
            <v>3.0888816648536751E-5</v>
          </cell>
          <cell r="J430">
            <v>3.4655004404887987E-5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  <cell r="H431">
            <v>1.3149699880190294E-4</v>
          </cell>
          <cell r="I431">
            <v>1.6957608886723205E-4</v>
          </cell>
          <cell r="J431">
            <v>1.7366872455231518E-4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  <cell r="H432">
            <v>7.6382511386751395E-8</v>
          </cell>
          <cell r="I432">
            <v>2.76803724533652E-8</v>
          </cell>
          <cell r="J432">
            <v>8.0293542217170801E-8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  <cell r="H433">
            <v>7.2982603990533962E-8</v>
          </cell>
          <cell r="I433">
            <v>3.3632165997172987E-8</v>
          </cell>
          <cell r="J433">
            <v>9.7238556730060098E-8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  <cell r="H434">
            <v>1.8010213094032114E-5</v>
          </cell>
          <cell r="I434">
            <v>1.8567266648250518E-5</v>
          </cell>
          <cell r="J434">
            <v>1.5517387602536161E-5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  <cell r="H435">
            <v>1.5376379005516526E-4</v>
          </cell>
          <cell r="I435">
            <v>1.4719318103468363E-4</v>
          </cell>
          <cell r="J435">
            <v>1.0995836147251467E-4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  <cell r="H436">
            <v>1.7541376817246299E-7</v>
          </cell>
          <cell r="I436">
            <v>1.84114004218251E-7</v>
          </cell>
          <cell r="J436">
            <v>2.1769264442619201E-7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  <cell r="H437">
            <v>3.2150210074386498E-7</v>
          </cell>
          <cell r="I437">
            <v>2.8601954299087931E-7</v>
          </cell>
          <cell r="J437">
            <v>2.8075560269412102E-7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  <cell r="H442">
            <v>1.3454157397784239E-5</v>
          </cell>
          <cell r="I442">
            <v>1.4967594629995373E-5</v>
          </cell>
          <cell r="J442">
            <v>1.5783812772025661E-5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  <cell r="H443">
            <v>1.7058074926930441E-4</v>
          </cell>
          <cell r="I443">
            <v>1.7752311111800227E-4</v>
          </cell>
          <cell r="J443">
            <v>1.6838949354115674E-4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  <cell r="H444">
            <v>3.00174574392498E-8</v>
          </cell>
          <cell r="I444">
            <v>1.74446189213938E-8</v>
          </cell>
          <cell r="J444">
            <v>1.2731293391589601E-8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  <cell r="H445">
            <v>5.4433744826924009E-8</v>
          </cell>
          <cell r="I445">
            <v>-3.8410015164775039E-9</v>
          </cell>
          <cell r="J445">
            <v>1.2429072493931661E-8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  <cell r="H446">
            <v>185.675788544743</v>
          </cell>
          <cell r="I446">
            <v>154.38211110512901</v>
          </cell>
          <cell r="J446">
            <v>123.088433665514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  <cell r="H447">
            <v>2.5504916008893299</v>
          </cell>
          <cell r="I447">
            <v>2.1206333943012199</v>
          </cell>
          <cell r="J447">
            <v>1.6907751877131001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  <cell r="H448">
            <v>2.5504916008893299</v>
          </cell>
          <cell r="I448">
            <v>2.1206333943012199</v>
          </cell>
          <cell r="J448">
            <v>1.6907751877131001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  <cell r="H449">
            <v>1.6061214643921999</v>
          </cell>
          <cell r="I449">
            <v>1.3171798313882801</v>
          </cell>
          <cell r="J449">
            <v>1.21094768775921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  <cell r="H450">
            <v>5.9971187799333388</v>
          </cell>
          <cell r="I450">
            <v>4.0447004847566843</v>
          </cell>
          <cell r="J450">
            <v>2.3993040338656999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  <cell r="H451">
            <v>44.710463601177437</v>
          </cell>
          <cell r="I451">
            <v>5.9645270491151567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  <cell r="H452">
            <v>0.36312568304444343</v>
          </cell>
          <cell r="I452">
            <v>4.8357896586542708E-2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  <cell r="H453">
            <v>0.60583284012435468</v>
          </cell>
          <cell r="I453">
            <v>8.0820149717007614E-2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  <cell r="H455">
            <v>5.5043074958098126E-2</v>
          </cell>
          <cell r="I455">
            <v>7.3131397847613763E-3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  <cell r="H456">
            <v>0.60386437588028996</v>
          </cell>
          <cell r="I456">
            <v>1.6620295532685849</v>
          </cell>
          <cell r="J456">
            <v>1.6955179148267896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  <cell r="H457">
            <v>9.3787737123654132E-3</v>
          </cell>
          <cell r="I457">
            <v>8.8171356304115982E-3</v>
          </cell>
          <cell r="J457">
            <v>5.1376469539817895E-3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  <cell r="H458">
            <v>1.0202229440015004E-2</v>
          </cell>
          <cell r="I458">
            <v>9.7719410880679966E-3</v>
          </cell>
          <cell r="J458">
            <v>5.0660655208647973E-3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  <cell r="H459">
            <v>2.9724098460915511E-3</v>
          </cell>
          <cell r="I459">
            <v>4.1797510896226641E-3</v>
          </cell>
          <cell r="J459">
            <v>3.4788490982191793E-3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  <cell r="H460">
            <v>4.4558144482590854E-4</v>
          </cell>
          <cell r="I460">
            <v>3.2465444203102034E-3</v>
          </cell>
          <cell r="J460">
            <v>3.0597615837400227E-3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  <cell r="H461">
            <v>4.3671326979897264E-2</v>
          </cell>
          <cell r="I461">
            <v>0.44164004933100254</v>
          </cell>
          <cell r="J461">
            <v>0.43944711245732632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  <cell r="H462">
            <v>2.1190685421425867E-2</v>
          </cell>
          <cell r="I462">
            <v>0.15604153863730508</v>
          </cell>
          <cell r="J462">
            <v>0.15845141365500587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  <cell r="H463">
            <v>2.5155725085972785E-2</v>
          </cell>
          <cell r="I463">
            <v>0.15845966392330818</v>
          </cell>
          <cell r="J463">
            <v>0.15699394058106683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  <cell r="H464">
            <v>2.055961140881421E-2</v>
          </cell>
          <cell r="I464">
            <v>0.15814580121546354</v>
          </cell>
          <cell r="J464">
            <v>0.14931865234779956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  <cell r="H465">
            <v>3.8669552515819029E-2</v>
          </cell>
          <cell r="I465">
            <v>2.9620184157331024E-2</v>
          </cell>
          <cell r="J465">
            <v>6.5597840946976099E-3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  <cell r="H466">
            <v>9.077477102421707E-3</v>
          </cell>
          <cell r="I466">
            <v>9.3373631732971071E-3</v>
          </cell>
          <cell r="J466">
            <v>2.0342791608690021E-2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  <cell r="H467">
            <v>2.3232871302776688E-2</v>
          </cell>
          <cell r="I467">
            <v>0.21711768084762831</v>
          </cell>
          <cell r="J467">
            <v>0.42693430347175193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  <cell r="H468">
            <v>4.0862048319447813E-2</v>
          </cell>
          <cell r="I468">
            <v>2.8680497445038991E-2</v>
          </cell>
          <cell r="J468">
            <v>1.837694265598289E-2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  <cell r="H469">
            <v>4.8202300912853505E-2</v>
          </cell>
          <cell r="I469">
            <v>6.1416523545194016E-2</v>
          </cell>
          <cell r="J469">
            <v>2.0526823877671435E-2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  <cell r="H470">
            <v>6.4049972555715151E-2</v>
          </cell>
          <cell r="I470">
            <v>5.4262841013843051E-2</v>
          </cell>
          <cell r="J470">
            <v>3.6684918987167345E-2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  <cell r="H471">
            <v>9.3636362377863172E-2</v>
          </cell>
          <cell r="I471">
            <v>8.9496159963599414E-2</v>
          </cell>
          <cell r="J471">
            <v>5.6730376872125871E-2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  <cell r="H472">
            <v>9.1910405345987031E-2</v>
          </cell>
          <cell r="I472">
            <v>0.10276565642182367</v>
          </cell>
          <cell r="J472">
            <v>8.2860385632541694E-2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  <cell r="H473">
            <v>7.4193000021052441E-3</v>
          </cell>
          <cell r="I473">
            <v>5.5353545727673346E-3</v>
          </cell>
          <cell r="J473">
            <v>3.5487667726131584E-3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  <cell r="H474">
            <v>7.3216072055231497E-3</v>
          </cell>
          <cell r="I474">
            <v>5.4265852912362888E-3</v>
          </cell>
          <cell r="J474">
            <v>3.7632147741156127E-3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  <cell r="H475">
            <v>2.3713808918610982E-3</v>
          </cell>
          <cell r="I475">
            <v>2.0587597752031411E-3</v>
          </cell>
          <cell r="J475">
            <v>1.5518285090910309E-3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  <cell r="H476">
            <v>5.7709882665116959E-3</v>
          </cell>
          <cell r="I476">
            <v>4.4591416951136635E-3</v>
          </cell>
          <cell r="J476">
            <v>3.0103462652579763E-3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  <cell r="H477">
            <v>1.2755306214925511E-2</v>
          </cell>
          <cell r="I477">
            <v>9.0537667259829435E-3</v>
          </cell>
          <cell r="J477">
            <v>5.5920673879328846E-3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  <cell r="H478">
            <v>2.6941582170013773E-2</v>
          </cell>
          <cell r="I478">
            <v>0.10428822800312157</v>
          </cell>
          <cell r="J478">
            <v>8.9554205827155189E-2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  <cell r="H479">
            <v>0.54051915090979397</v>
          </cell>
          <cell r="I479">
            <v>3.8413273089854698</v>
          </cell>
          <cell r="J479">
            <v>2.6196021598396202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  <cell r="H480">
            <v>0.64460714629294091</v>
          </cell>
          <cell r="I480">
            <v>4.4527075257458355</v>
          </cell>
          <cell r="J480">
            <v>5.6358891498031696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  <cell r="H481">
            <v>2.9557076566223</v>
          </cell>
          <cell r="I481">
            <v>8.5436454468553293</v>
          </cell>
          <cell r="J481">
            <v>13.9644940304619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  <cell r="H482">
            <v>1.1979079489394293</v>
          </cell>
          <cell r="I482">
            <v>3.462622824276163</v>
          </cell>
          <cell r="J482">
            <v>5.6596187260021527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  <cell r="H483">
            <v>2.1523124624331301E-4</v>
          </cell>
          <cell r="I483">
            <v>5.6308975531496497</v>
          </cell>
          <cell r="J483">
            <v>7.6090066582398803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  <cell r="H484">
            <v>2.9554773900219251</v>
          </cell>
          <cell r="I484">
            <v>8.5432003573646487</v>
          </cell>
          <cell r="J484">
            <v>13.964216979732704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  <cell r="H485">
            <v>72.627782771280806</v>
          </cell>
          <cell r="I485">
            <v>0.191905996770763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  <cell r="H486">
            <v>0.3456507855626455</v>
          </cell>
          <cell r="I486">
            <v>9.1332071566731688E-4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  <cell r="H487">
            <v>0.98411629771383324</v>
          </cell>
          <cell r="I487">
            <v>2.6003522597664317E-3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  <cell r="H489">
            <v>3.4061616885264226E-2</v>
          </cell>
          <cell r="I489">
            <v>8.0330833450419775E-5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  <cell r="H490">
            <v>36.504287540602981</v>
          </cell>
          <cell r="I490">
            <v>3.4103972735041719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  <cell r="H491">
            <v>0.28237577300292149</v>
          </cell>
          <cell r="I491">
            <v>2.5356861804761217E-2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  <cell r="H492">
            <v>0.4946380425555964</v>
          </cell>
          <cell r="I492">
            <v>4.621134516943317E-2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  <cell r="H494">
            <v>2.9221167225628075E-2</v>
          </cell>
          <cell r="I494">
            <v>2.6223726783879838E-3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  <cell r="H495">
            <v>0.75087549397524966</v>
          </cell>
          <cell r="I495">
            <v>0.15317937760041961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  <cell r="H496">
            <v>8.1463578037761775E-3</v>
          </cell>
          <cell r="I496">
            <v>1.4169974729335377E-3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  <cell r="H497">
            <v>1.0243867584928368E-2</v>
          </cell>
          <cell r="I497">
            <v>2.0897595852717517E-3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  <cell r="H499">
            <v>1.1582866152651679E-3</v>
          </cell>
          <cell r="I499">
            <v>1.9400143755444546E-4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  <cell r="H500">
            <v>28.139289849865289</v>
          </cell>
          <cell r="I500">
            <v>1.102911365611851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  <cell r="H501">
            <v>0.19298111770962995</v>
          </cell>
          <cell r="I501">
            <v>7.0834936356021887E-3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  <cell r="H502">
            <v>0.38129119037757808</v>
          </cell>
          <cell r="I502">
            <v>1.4944598450025073E-2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  <cell r="H504">
            <v>1.3686861519133509E-2</v>
          </cell>
          <cell r="I504">
            <v>6.3629103969843571E-4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  <cell r="H505">
            <v>2.3951300408966434</v>
          </cell>
          <cell r="I505">
            <v>0.163375310837272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  <cell r="H506">
            <v>2.5336200998961042E-2</v>
          </cell>
          <cell r="I506">
            <v>1.2404882899000422E-3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  <cell r="H507">
            <v>3.2675716792587239E-2</v>
          </cell>
          <cell r="I507">
            <v>2.2288582651742365E-3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  <cell r="H509">
            <v>2.3188887778345128E-3</v>
          </cell>
          <cell r="I509">
            <v>1.0893147823537489E-4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I510">
            <v>3.3019720765303646E-5</v>
          </cell>
          <cell r="J510">
            <v>5.142808663402009E-5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I511">
            <v>1.8403708954921241E-3</v>
          </cell>
          <cell r="J511">
            <v>2.6618985847828586E-3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I512">
            <v>1.05170450451485E-6</v>
          </cell>
          <cell r="J512">
            <v>2.5980679978833401E-8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I513">
            <v>1.05170450451485E-6</v>
          </cell>
          <cell r="J513">
            <v>1.0776851844936799E-6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  <cell r="H514">
            <v>175.43933976448398</v>
          </cell>
          <cell r="I514">
            <v>21.90326014581218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  <cell r="H515">
            <v>1.0319540374911973</v>
          </cell>
          <cell r="I515">
            <v>0.12894753859862965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  <cell r="H516">
            <v>2.3772268260770217</v>
          </cell>
          <cell r="I516">
            <v>0.2967921428971837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  <cell r="H518">
            <v>0.11523112618174285</v>
          </cell>
          <cell r="I518">
            <v>1.443452834953453E-2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  <cell r="H519">
            <v>10.599421964201328</v>
          </cell>
          <cell r="I519">
            <v>0.1577264969591016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  <cell r="H520">
            <v>8.4884790803147037E-2</v>
          </cell>
          <cell r="I520">
            <v>1.0436527996280163E-3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  <cell r="H521">
            <v>0.14460330101229624</v>
          </cell>
          <cell r="I521">
            <v>2.1517939557858363E-3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  <cell r="H523">
            <v>6.0298722603941658E-3</v>
          </cell>
          <cell r="I523">
            <v>8.2176869591562814E-5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  <cell r="H524">
            <v>6.5899165398213446</v>
          </cell>
          <cell r="I524">
            <v>0.1238571905457105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  <cell r="H525">
            <v>3.5266096040772708E-2</v>
          </cell>
          <cell r="I525">
            <v>7.1368147847626357E-4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  <cell r="H526">
            <v>8.9903363435488923E-2</v>
          </cell>
          <cell r="I526">
            <v>1.6897297482361599E-3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  <cell r="H528">
            <v>3.6329890913984202E-3</v>
          </cell>
          <cell r="I528">
            <v>6.5037877956266289E-5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  <cell r="H533">
            <v>1246.90556378273</v>
          </cell>
          <cell r="I533">
            <v>276.819561617381</v>
          </cell>
          <cell r="J533">
            <v>56.010414062915899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  <cell r="H534">
            <v>17.913478291283926</v>
          </cell>
          <cell r="I534">
            <v>5.9537667142749795</v>
          </cell>
          <cell r="J534">
            <v>0.92210707492605148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  <cell r="H535">
            <v>16.895739346649503</v>
          </cell>
          <cell r="I535">
            <v>3.7509425693411997</v>
          </cell>
          <cell r="J535">
            <v>0.75894870003950998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  <cell r="H536">
            <v>1.2849238754030745</v>
          </cell>
          <cell r="I536">
            <v>2.2916577048361839</v>
          </cell>
          <cell r="J536">
            <v>0.17693101479328369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  <cell r="H537">
            <v>0.38311328144002782</v>
          </cell>
          <cell r="I537">
            <v>1.082590910404184</v>
          </cell>
          <cell r="J537">
            <v>1.6836842850984146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  <cell r="H538">
            <v>3.3329657825943312E-2</v>
          </cell>
          <cell r="I538">
            <v>9.3268828698582593E-2</v>
          </cell>
          <cell r="J538">
            <v>0.14210178608074403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  <cell r="H539">
            <v>0.11507199985574799</v>
          </cell>
          <cell r="I539">
            <v>0.26547694958239998</v>
          </cell>
          <cell r="J539">
            <v>0.54367877459789504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  <cell r="H540">
            <v>0.13320586979496551</v>
          </cell>
          <cell r="I540">
            <v>0.38308760629403643</v>
          </cell>
          <cell r="J540">
            <v>0.69700861775842471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  <cell r="H541">
            <v>1.04023895161918E-8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  <cell r="H542">
            <v>1.04023895161918E-8</v>
          </cell>
          <cell r="I542">
            <v>-1.2939731106300101E-8</v>
          </cell>
          <cell r="J542">
            <v>-2.7936191508028601E-8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  <cell r="H543">
            <v>2.5130552958550049E-2</v>
          </cell>
          <cell r="I543">
            <v>2.2185839469183895E-2</v>
          </cell>
          <cell r="J543">
            <v>1.505445544359185E-2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  <cell r="H544">
            <v>3.8908903198633053E-3</v>
          </cell>
          <cell r="I544">
            <v>3.3931618330968953E-3</v>
          </cell>
          <cell r="J544">
            <v>2.268052488894356E-3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  <cell r="H545">
            <v>4.5456325701702998E-3</v>
          </cell>
          <cell r="I545">
            <v>2.9727350000822599E-3</v>
          </cell>
          <cell r="J545">
            <v>2.4275240334852401E-3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  <cell r="H546">
            <v>9.5542621638936513E-3</v>
          </cell>
          <cell r="I546">
            <v>8.672663670843064E-3</v>
          </cell>
          <cell r="J546">
            <v>5.923713140744199E-3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  <cell r="I547">
            <v>1.8159693018525233E-5</v>
          </cell>
          <cell r="J547">
            <v>1.8964258770133058E-5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  <cell r="I548">
            <v>2.4886952304841534E-3</v>
          </cell>
          <cell r="J548">
            <v>3.1958105402799726E-3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  <cell r="I549">
            <v>1.87956535431438E-6</v>
          </cell>
          <cell r="J549">
            <v>6.3294065075385901E-8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  <cell r="I550">
            <v>1.87956535431438E-6</v>
          </cell>
          <cell r="J550">
            <v>1.9428594193897702E-6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  <cell r="H551">
            <v>1.5365150787929259E-2</v>
          </cell>
          <cell r="I551">
            <v>1.3755518389749949E-2</v>
          </cell>
          <cell r="J551">
            <v>8.0427303033252587E-3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  <cell r="H552">
            <v>3.6897423747921407E-3</v>
          </cell>
          <cell r="I552">
            <v>3.2650483807218455E-3</v>
          </cell>
          <cell r="J552">
            <v>1.8563975571942953E-3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  <cell r="H553">
            <v>1.2225673094971099E-3</v>
          </cell>
          <cell r="I553">
            <v>9.7364211394801404E-4</v>
          </cell>
          <cell r="J553">
            <v>9.2504359793887101E-4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  <cell r="H554">
            <v>5.848854113813395E-3</v>
          </cell>
          <cell r="I554">
            <v>5.3399636828760973E-3</v>
          </cell>
          <cell r="J554">
            <v>3.1408208659556062E-3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  <cell r="H555">
            <v>1.6077274775009687E-2</v>
          </cell>
          <cell r="I555">
            <v>1.8243479011295281E-2</v>
          </cell>
          <cell r="J555">
            <v>1.1397431297239399E-2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  <cell r="H556">
            <v>4.1912636248219145E-3</v>
          </cell>
          <cell r="I556">
            <v>4.727846845542282E-3</v>
          </cell>
          <cell r="J556">
            <v>2.8796995942534762E-3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  <cell r="H557">
            <v>1.1980856730978301E-3</v>
          </cell>
          <cell r="I557">
            <v>9.6800344517033402E-4</v>
          </cell>
          <cell r="J557">
            <v>8.3219839599413801E-4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  <cell r="H558">
            <v>6.138964255079698E-3</v>
          </cell>
          <cell r="I558">
            <v>7.1009631928791086E-3</v>
          </cell>
          <cell r="J558">
            <v>4.4569009318364541E-3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  <cell r="H562">
            <v>9.9213090483806186E-3</v>
          </cell>
          <cell r="I562">
            <v>2.6481729234504401E-3</v>
          </cell>
          <cell r="J562">
            <v>3.5461566496399199E-3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  <cell r="H563">
            <v>2.5509440897217633E-5</v>
          </cell>
          <cell r="I563">
            <v>7.3388993205964732E-6</v>
          </cell>
          <cell r="J563">
            <v>9.6736920744808759E-6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  <cell r="H564">
            <v>1.3535210161501549E-4</v>
          </cell>
          <cell r="I564">
            <v>3.61278707155585E-5</v>
          </cell>
          <cell r="J564">
            <v>4.8378671891404259E-5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  <cell r="H565">
            <v>3.3965983808580301E-7</v>
          </cell>
          <cell r="I565">
            <v>1.17377126504214E-7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  <cell r="H566">
            <v>4.158132110247004E-7</v>
          </cell>
          <cell r="I566">
            <v>1.2155817881099195E-7</v>
          </cell>
          <cell r="J566">
            <v>1.18471691663638E-7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  <cell r="H567">
            <v>1.6074028783659121E-2</v>
          </cell>
          <cell r="I567">
            <v>4.8681564126924048E-3</v>
          </cell>
          <cell r="J567">
            <v>8.8005233189275313E-3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  <cell r="H568">
            <v>2.9476476589121456E-5</v>
          </cell>
          <cell r="I568">
            <v>9.5645033981959834E-6</v>
          </cell>
          <cell r="J568">
            <v>1.7141982655185023E-5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  <cell r="H569">
            <v>2.1929097931322133E-4</v>
          </cell>
          <cell r="I569">
            <v>6.6414139327317822E-5</v>
          </cell>
          <cell r="J569">
            <v>1.2006170967158967E-4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  <cell r="H570">
            <v>1.2121437813412601E-7</v>
          </cell>
          <cell r="I570">
            <v>3.8882525012237398E-8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  <cell r="H571">
            <v>-1.8937758843287942E-7</v>
          </cell>
          <cell r="I571">
            <v>-1.9895272135551899E-7</v>
          </cell>
          <cell r="J571">
            <v>4.0771537902837401E-8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  <cell r="H572">
            <v>2.6752313836879218E-2</v>
          </cell>
          <cell r="I572">
            <v>1.5186951269190719E-2</v>
          </cell>
          <cell r="J572">
            <v>1.9126323976743499E-2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  <cell r="H573">
            <v>3.3701709812962118E-5</v>
          </cell>
          <cell r="I573">
            <v>2.0246685377501523E-5</v>
          </cell>
          <cell r="J573">
            <v>2.5762347564335831E-5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  <cell r="H574">
            <v>3.6497017512795597E-4</v>
          </cell>
          <cell r="I574">
            <v>2.0718896683752719E-4</v>
          </cell>
          <cell r="J574">
            <v>2.6093211428026647E-4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  <cell r="I575">
            <v>9.9155873759109399E-8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  <cell r="H576">
            <v>-2.1401589095332899E-7</v>
          </cell>
          <cell r="I576">
            <v>-1.7525825731391261E-7</v>
          </cell>
          <cell r="J576">
            <v>3.3962993501994803E-8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  <cell r="H577">
            <v>0.93873151531070564</v>
          </cell>
          <cell r="I577">
            <v>0.20002089911904042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  <cell r="H578">
            <v>1.4510043645973669E-2</v>
          </cell>
          <cell r="I578">
            <v>2.5281265386192888E-3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  <cell r="H579">
            <v>1.2719939231852386E-2</v>
          </cell>
          <cell r="I579">
            <v>2.7103102861658615E-3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  <cell r="H581">
            <v>2.0864595561514644E-3</v>
          </cell>
          <cell r="I581">
            <v>3.5712397138354114E-4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  <cell r="H582">
            <v>2.0582510069664741E-2</v>
          </cell>
          <cell r="I582">
            <v>1.2315096865086389E-2</v>
          </cell>
          <cell r="J582">
            <v>1.8257452506254501E-2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  <cell r="H583">
            <v>1.7486708321418549E-5</v>
          </cell>
          <cell r="I583">
            <v>1.0994333426312923E-5</v>
          </cell>
          <cell r="J583">
            <v>1.6607747295891968E-5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  <cell r="H584">
            <v>2.8079822741698137E-4</v>
          </cell>
          <cell r="I584">
            <v>1.6800950702709964E-4</v>
          </cell>
          <cell r="J584">
            <v>2.4907847893935195E-4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  <cell r="I585">
            <v>1.7594337801640601E-8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  <cell r="H586">
            <v>-1.4376647640656901E-7</v>
          </cell>
          <cell r="I586">
            <v>-1.721301740837594E-7</v>
          </cell>
          <cell r="J586">
            <v>3.08760634782405E-9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  <cell r="H587">
            <v>0.39911234391434097</v>
          </cell>
          <cell r="I587">
            <v>0.331308826222452</v>
          </cell>
          <cell r="J587">
            <v>0.18243572087778101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  <cell r="H588">
            <v>2.2068646916957336E-5</v>
          </cell>
          <cell r="I588">
            <v>1.8319497299096588E-5</v>
          </cell>
          <cell r="J588">
            <v>1.0087659704046696E-5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  <cell r="H589">
            <v>5.4449160152024645E-3</v>
          </cell>
          <cell r="I589">
            <v>4.5199021312749329E-3</v>
          </cell>
          <cell r="J589">
            <v>2.4888911443080542E-3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  <cell r="H590">
            <v>3.3197823455055498E-8</v>
          </cell>
          <cell r="J590">
            <v>3.0558016346853599E-8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  <cell r="H591">
            <v>2.3685066456220099E-6</v>
          </cell>
          <cell r="I591">
            <v>1.9710730347670077E-6</v>
          </cell>
          <cell r="J591">
            <v>1.0684514276147961E-6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  <cell r="H592">
            <v>29.572961405074551</v>
          </cell>
          <cell r="I592">
            <v>3.2203765667471949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  <cell r="H593">
            <v>0.76259484123594212</v>
          </cell>
          <cell r="I593">
            <v>7.8702293013134694E-2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  <cell r="H594">
            <v>0.40071763421510154</v>
          </cell>
          <cell r="I594">
            <v>4.363653884481291E-2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  <cell r="H596">
            <v>6.6312170830548481E-2</v>
          </cell>
          <cell r="I596">
            <v>8.1437160993770956E-3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  <cell r="H597">
            <v>2.08713699853157E-4</v>
          </cell>
          <cell r="I597">
            <v>1.30281193165593E-3</v>
          </cell>
          <cell r="J597">
            <v>4.48994934834225E-5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  <cell r="H598">
            <v>2.8781405022456795E-4</v>
          </cell>
          <cell r="I598">
            <v>1.503775958745036E-3</v>
          </cell>
          <cell r="J598">
            <v>1.9344795515896995E-4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  <cell r="H599">
            <v>1.984431647431292</v>
          </cell>
          <cell r="I599">
            <v>0.1415871933262817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  <cell r="H600">
            <v>4.2559868541504731E-2</v>
          </cell>
          <cell r="I600">
            <v>1.9510058488913194E-3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  <cell r="H601">
            <v>2.7072737345583832E-2</v>
          </cell>
          <cell r="I601">
            <v>1.9316124601129888E-3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  <cell r="H603">
            <v>6.3724054254599236E-3</v>
          </cell>
          <cell r="I603">
            <v>2.7067828012588001E-4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  <cell r="H604">
            <v>20.175035442531328</v>
          </cell>
          <cell r="I604">
            <v>0.13592122504613449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  <cell r="H605">
            <v>0.68911616633250194</v>
          </cell>
          <cell r="I605">
            <v>1.8083566689602582E-3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  <cell r="H606">
            <v>0.27337446399093884</v>
          </cell>
          <cell r="I606">
            <v>1.8417510168852918E-3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  <cell r="H608">
            <v>4.7577359839485904E-2</v>
          </cell>
          <cell r="I608">
            <v>1.4082406950837139E-4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  <cell r="H609">
            <v>45.412480629206385</v>
          </cell>
          <cell r="I609">
            <v>3.6302336698860911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  <cell r="H610">
            <v>1.309240001865839</v>
          </cell>
          <cell r="I610">
            <v>9.4886396857368535E-2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  <cell r="H611">
            <v>0.61954270981182014</v>
          </cell>
          <cell r="I611">
            <v>4.9525698088486884E-2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  <cell r="H613">
            <v>0.10109134715887244</v>
          </cell>
          <cell r="I613">
            <v>9.8365335437557242E-3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  <cell r="H614">
            <v>0.14726320135743109</v>
          </cell>
          <cell r="I614">
            <v>0.14473036352133156</v>
          </cell>
          <cell r="J614">
            <v>0.12412454899709999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  <cell r="H615">
            <v>0.14726320135743109</v>
          </cell>
          <cell r="I615">
            <v>0.14473036352133156</v>
          </cell>
          <cell r="J615">
            <v>0.12412454899709999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  <cell r="H616">
            <v>1.96897553512007E-4</v>
          </cell>
          <cell r="I616">
            <v>1.44251652795797E-2</v>
          </cell>
          <cell r="J616">
            <v>8.4079055193029394E-3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  <cell r="H617">
            <v>1.75880403252003E-2</v>
          </cell>
          <cell r="I617">
            <v>1.7628981613430801E-2</v>
          </cell>
          <cell r="J617">
            <v>1.56767554989602E-2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  <cell r="H618">
            <v>1.7937464655082929</v>
          </cell>
          <cell r="I618">
            <v>0.14254960791940952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  <cell r="H619">
            <v>3.5206192713374031E-2</v>
          </cell>
          <cell r="I619">
            <v>1.5933502582344548E-3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  <cell r="H620">
            <v>2.4305507662713995E-2</v>
          </cell>
          <cell r="I620">
            <v>1.9315665029730244E-3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  <cell r="H622">
            <v>3.0062348069129414E-3</v>
          </cell>
          <cell r="I622">
            <v>1.4599462929179422E-4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  <cell r="H623">
            <v>1.044901173256447</v>
          </cell>
          <cell r="I623">
            <v>0.11332568558486139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  <cell r="H624">
            <v>1.9011074880814292E-2</v>
          </cell>
          <cell r="I624">
            <v>1.3122234584879643E-3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  <cell r="H625">
            <v>1.4255131968027893E-2</v>
          </cell>
          <cell r="I625">
            <v>1.5460530093432661E-3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  <cell r="H627">
            <v>1.4088369315632533E-3</v>
          </cell>
          <cell r="I627">
            <v>1.0196416599735513E-4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  <cell r="H628">
            <v>0.18185717828720735</v>
          </cell>
          <cell r="I628">
            <v>0.1762393438165874</v>
          </cell>
          <cell r="J628">
            <v>0.15219637697745744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  <cell r="H629">
            <v>0.18185717828720735</v>
          </cell>
          <cell r="I629">
            <v>0.1762393438165874</v>
          </cell>
          <cell r="J629">
            <v>0.15219637697745744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  <cell r="H630">
            <v>2.54332308569558E-4</v>
          </cell>
          <cell r="I630">
            <v>1.7477751596080199E-2</v>
          </cell>
          <cell r="J630">
            <v>1.0335605764580501E-2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  <cell r="H631">
            <v>2.18700576371871E-2</v>
          </cell>
          <cell r="I631">
            <v>2.1507261900024999E-2</v>
          </cell>
          <cell r="J631">
            <v>1.9145423076915601E-2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  <cell r="H632">
            <v>1.5498469878465322</v>
          </cell>
          <cell r="I632">
            <v>0.11989237588275201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  <cell r="H633">
            <v>3.0654938272372079E-2</v>
          </cell>
          <cell r="I633">
            <v>1.3998539548501028E-3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  <cell r="H634">
            <v>2.1143887965164122E-2</v>
          </cell>
          <cell r="I634">
            <v>1.6356395072681022E-3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  <cell r="H636">
            <v>2.6229240416307236E-3</v>
          </cell>
          <cell r="I636">
            <v>1.2765780912143388E-4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  <cell r="H637">
            <v>5.8831446893900755E-2</v>
          </cell>
          <cell r="I637">
            <v>5.620149513829073E-2</v>
          </cell>
          <cell r="J637">
            <v>5.0203815086060685E-2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  <cell r="H638">
            <v>5.8831446893900755E-2</v>
          </cell>
          <cell r="I638">
            <v>5.620149513829073E-2</v>
          </cell>
          <cell r="J638">
            <v>5.0203815086060685E-2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  <cell r="H639">
            <v>2.0330165448434502E-3</v>
          </cell>
          <cell r="I639">
            <v>4.9100720802844403E-3</v>
          </cell>
          <cell r="J639">
            <v>4.67859937614173E-3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  <cell r="H640">
            <v>6.8746741434877997E-3</v>
          </cell>
          <cell r="I640">
            <v>6.9430886251278896E-3</v>
          </cell>
          <cell r="J640">
            <v>6.3604033866853501E-3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  <cell r="H641">
            <v>1.8714848712510313E-3</v>
          </cell>
          <cell r="I641">
            <v>5.7877968808009309E-3</v>
          </cell>
          <cell r="J641">
            <v>3.9315282456351356E-3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  <cell r="H642">
            <v>1.8714848712510313E-3</v>
          </cell>
          <cell r="I642">
            <v>5.7877968808009309E-3</v>
          </cell>
          <cell r="J642">
            <v>3.9315282456351356E-3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  <cell r="H643">
            <v>1.8944784015260499E-4</v>
          </cell>
          <cell r="I643">
            <v>8.4853970350099405E-4</v>
          </cell>
          <cell r="J643">
            <v>5.8550321560420498E-4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  <cell r="H644">
            <v>2.0212413747392599E-4</v>
          </cell>
          <cell r="I644">
            <v>9.7792998471907797E-4</v>
          </cell>
          <cell r="J644">
            <v>7.3441229103789999E-4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  <cell r="J645">
            <v>5.1173385768696202E-5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  <cell r="H646">
            <v>1.2333323141010349E-2</v>
          </cell>
          <cell r="I646">
            <v>0.10669511538479615</v>
          </cell>
          <cell r="J646">
            <v>0.10664646768952553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  <cell r="H647">
            <v>1.2333323141010349E-2</v>
          </cell>
          <cell r="I647">
            <v>0.10669511538479615</v>
          </cell>
          <cell r="J647">
            <v>0.10669764107529417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  <cell r="H648">
            <v>3.43509290662756E-4</v>
          </cell>
          <cell r="I648">
            <v>9.9290077737878499E-3</v>
          </cell>
          <cell r="J648">
            <v>1.5383171860643401E-5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  <cell r="H649">
            <v>4.3236773987244403E-3</v>
          </cell>
          <cell r="I649">
            <v>1.4252685172512301E-2</v>
          </cell>
          <cell r="J649">
            <v>1.42680683443729E-2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  <cell r="H650">
            <v>792.6438083094921</v>
          </cell>
          <cell r="I650">
            <v>473.21535838208769</v>
          </cell>
          <cell r="J650">
            <v>0.11098305573724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  <cell r="H651">
            <v>1.7676806027058494</v>
          </cell>
          <cell r="I651">
            <v>1.0553209413173135</v>
          </cell>
          <cell r="J651">
            <v>2.4750410310294269E-4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  <cell r="H652">
            <v>10.813694519911218</v>
          </cell>
          <cell r="I652">
            <v>6.4558711921157865</v>
          </cell>
          <cell r="J652">
            <v>1.5140935298395665E-3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  <cell r="H653">
            <v>3.1817672019934802E-2</v>
          </cell>
          <cell r="I653">
            <v>3.1492860428811699E-5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  <cell r="H654">
            <v>3.5009346279117469E-2</v>
          </cell>
          <cell r="I654">
            <v>2.1762215125584586E-2</v>
          </cell>
          <cell r="J654">
            <v>5.5177764208464226E-6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  <cell r="H655">
            <v>185.78128021412701</v>
          </cell>
          <cell r="I655">
            <v>154.85875265963799</v>
          </cell>
          <cell r="J655">
            <v>4.5832218004243798E-4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  <cell r="H656">
            <v>2.5144370750448202</v>
          </cell>
          <cell r="I656">
            <v>2.0959193985195701</v>
          </cell>
          <cell r="J656">
            <v>6.2031130396228101E-6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  <cell r="H657">
            <v>2.55194066228196</v>
          </cell>
          <cell r="I657">
            <v>2.1271806684016137</v>
          </cell>
          <cell r="J657">
            <v>6.2956343412422915E-6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  <cell r="H658">
            <v>0.11386305976686457</v>
          </cell>
          <cell r="I658">
            <v>0.11916139534546118</v>
          </cell>
          <cell r="J658">
            <v>0.1276444837475729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  <cell r="H659">
            <v>0.24253477464149986</v>
          </cell>
          <cell r="I659">
            <v>0.25130356423671496</v>
          </cell>
          <cell r="J659">
            <v>0.2414857495454745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  <cell r="H660">
            <v>2.4997789737140298E-3</v>
          </cell>
          <cell r="I660">
            <v>3.5786077480740302E-4</v>
          </cell>
          <cell r="J660">
            <v>2.40585076359446E-3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  <cell r="H661">
            <v>2.63404133884394E-3</v>
          </cell>
          <cell r="I661">
            <v>2.8431228450405892E-3</v>
          </cell>
          <cell r="J661">
            <v>3.0182108759045224E-3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  <cell r="H662">
            <v>1.4682575114557299E-3</v>
          </cell>
          <cell r="I662">
            <v>0.161436540482815</v>
          </cell>
          <cell r="J662">
            <v>0.161497364907565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  <cell r="H663">
            <v>8.1866479426622081E-4</v>
          </cell>
          <cell r="I663">
            <v>9.0013101360114645E-2</v>
          </cell>
          <cell r="J663">
            <v>9.0047015584824155E-2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  <cell r="H664">
            <v>1.49308332596547E-3</v>
          </cell>
          <cell r="I664">
            <v>0.159996449479411</v>
          </cell>
          <cell r="J664">
            <v>2.6465547282677001E-4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  <cell r="H665">
            <v>1.49308332596547E-3</v>
          </cell>
          <cell r="I665">
            <v>0.16146987641118923</v>
          </cell>
          <cell r="J665">
            <v>0.16137993815576954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  <cell r="H666">
            <v>4.1430188728595808E-2</v>
          </cell>
          <cell r="I666">
            <v>4.3162509778710216E-2</v>
          </cell>
          <cell r="J666">
            <v>4.6137309625831228E-2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  <cell r="H667">
            <v>0.12324476683838421</v>
          </cell>
          <cell r="I667">
            <v>0.1250498547280296</v>
          </cell>
          <cell r="J667">
            <v>0.12098983797199306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  <cell r="H668">
            <v>5.9445650086461502E-4</v>
          </cell>
          <cell r="I668">
            <v>2.11421164178687E-4</v>
          </cell>
          <cell r="J668">
            <v>6.6475746865092599E-4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  <cell r="H669">
            <v>8.2463600792565407E-4</v>
          </cell>
          <cell r="I669">
            <v>8.2335860564209588E-4</v>
          </cell>
          <cell r="J669">
            <v>8.7461493808316791E-4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  <cell r="H670">
            <v>1.1579629789976829</v>
          </cell>
          <cell r="I670">
            <v>0.97935599774330506</v>
          </cell>
          <cell r="J670">
            <v>6.6513466899270193E-2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  <cell r="H671">
            <v>1.8752288649549393E-3</v>
          </cell>
          <cell r="I671">
            <v>1.5859890768050765E-3</v>
          </cell>
          <cell r="J671">
            <v>1.0771326484521904E-4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  <cell r="H672">
            <v>1.5797584979504536E-2</v>
          </cell>
          <cell r="I672">
            <v>1.3360927663619427E-2</v>
          </cell>
          <cell r="J672">
            <v>9.0741428239113396E-4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  <cell r="H673">
            <v>3.5432655979302401E-5</v>
          </cell>
          <cell r="I673">
            <v>1.32918181845286E-5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  <cell r="H674">
            <v>4.146266186720593E-5</v>
          </cell>
          <cell r="I674">
            <v>3.6762444101649591E-5</v>
          </cell>
          <cell r="J674">
            <v>2.3259760529596331E-6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  <cell r="H675">
            <v>0.25000667170522423</v>
          </cell>
          <cell r="I675">
            <v>0.25691241342954718</v>
          </cell>
          <cell r="J675">
            <v>0.24510658509101843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  <cell r="H676">
            <v>0.25000667170522423</v>
          </cell>
          <cell r="I676">
            <v>0.25691241342954718</v>
          </cell>
          <cell r="J676">
            <v>0.24510658509101843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  <cell r="H677">
            <v>6.1276903519486203E-3</v>
          </cell>
          <cell r="I677">
            <v>1.7878211189941099E-2</v>
          </cell>
          <cell r="J677">
            <v>1.59122420631043E-2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  <cell r="H678">
            <v>2.6722363213797E-2</v>
          </cell>
          <cell r="I678">
            <v>2.7280441210085601E-2</v>
          </cell>
          <cell r="J678">
            <v>2.5953599573854499E-2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  <cell r="H679">
            <v>3.5703622529266048</v>
          </cell>
          <cell r="I679">
            <v>1.7664602796160112</v>
          </cell>
          <cell r="J679">
            <v>0.22031800402009322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  <cell r="H680">
            <v>3.5479839034002009E-2</v>
          </cell>
          <cell r="I680">
            <v>1.8330923976237638E-2</v>
          </cell>
          <cell r="J680">
            <v>2.3845982937813746E-3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  <cell r="H681">
            <v>4.8708898402818564E-2</v>
          </cell>
          <cell r="I681">
            <v>2.4099048835143421E-2</v>
          </cell>
          <cell r="J681">
            <v>3.0057026469316982E-3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  <cell r="H682">
            <v>0.1808839459693945</v>
          </cell>
          <cell r="I682">
            <v>0.18856898188843624</v>
          </cell>
          <cell r="J682">
            <v>0.20169929780219864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  <cell r="H683">
            <v>0.82694850435686884</v>
          </cell>
          <cell r="I683">
            <v>0.79824189639526755</v>
          </cell>
          <cell r="J683">
            <v>0.78754165872463688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  <cell r="H684">
            <v>8.5066741282467998E-4</v>
          </cell>
          <cell r="I684">
            <v>2.71077022986473E-3</v>
          </cell>
          <cell r="J684">
            <v>2.8752880615086499E-3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  <cell r="H685">
            <v>3.4530168027008634E-3</v>
          </cell>
          <cell r="I685">
            <v>3.5571505188715345E-3</v>
          </cell>
          <cell r="J685">
            <v>3.8037437154236349E-3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  <cell r="H686">
            <v>0.13048376154161423</v>
          </cell>
          <cell r="I686">
            <v>0.13045205407643726</v>
          </cell>
          <cell r="J686">
            <v>0.12475495952168339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  <cell r="H687">
            <v>0.13048376154161423</v>
          </cell>
          <cell r="I687">
            <v>0.13045205407643726</v>
          </cell>
          <cell r="J687">
            <v>0.12475495952168339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  <cell r="H688">
            <v>4.8391270887366399E-3</v>
          </cell>
          <cell r="I688">
            <v>7.8493271847654301E-3</v>
          </cell>
          <cell r="J688">
            <v>8.4624190383165206E-3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  <cell r="H689">
            <v>1.4303352955965401E-2</v>
          </cell>
          <cell r="I689">
            <v>1.40502256747918E-2</v>
          </cell>
          <cell r="J689">
            <v>1.3248109958031801E-2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  <cell r="H690">
            <v>15.346271307044745</v>
          </cell>
          <cell r="I690">
            <v>9.2168829697901504</v>
          </cell>
          <cell r="J690">
            <v>1.6083141905392329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  <cell r="H691">
            <v>0.12468040600367825</v>
          </cell>
          <cell r="I691">
            <v>7.8974441914681753E-2</v>
          </cell>
          <cell r="J691">
            <v>1.4452219591524477E-2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  <cell r="H692">
            <v>0.20936250077823701</v>
          </cell>
          <cell r="I692">
            <v>0.1257419231894972</v>
          </cell>
          <cell r="J692">
            <v>2.1941530566701634E-2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  <cell r="H693">
            <v>7.0181423463065826E-4</v>
          </cell>
          <cell r="I693">
            <v>3.4736556631498718E-4</v>
          </cell>
          <cell r="J693">
            <v>2.0354865960430969E-4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  <cell r="H694">
            <v>4.7459164870990904E-3</v>
          </cell>
          <cell r="I694">
            <v>2.216038814409297E-3</v>
          </cell>
          <cell r="J694">
            <v>1.2014627688703204E-3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  <cell r="H695">
            <v>1.1949947064642701E-5</v>
          </cell>
          <cell r="I695">
            <v>8.5192116060027898E-6</v>
          </cell>
          <cell r="J695">
            <v>3.6627385152163502E-6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  <cell r="H696">
            <v>1.0657471057361273E-4</v>
          </cell>
          <cell r="I696">
            <v>1.1681803124050257E-5</v>
          </cell>
          <cell r="J696">
            <v>5.120093106991921E-6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  <cell r="H697">
            <v>2.9777831125685905</v>
          </cell>
          <cell r="I697">
            <v>2.9947101659553903</v>
          </cell>
          <cell r="J697">
            <v>1.6439555514135398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  <cell r="H698">
            <v>3.60676637060936E-2</v>
          </cell>
          <cell r="I698">
            <v>2.47576614593338E-2</v>
          </cell>
          <cell r="J698">
            <v>1.6908113570405301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  <cell r="H699">
            <v>3.0588035566216156</v>
          </cell>
          <cell r="I699">
            <v>3.0644667704469568</v>
          </cell>
          <cell r="J699">
            <v>3.3844715570666879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  <cell r="H700">
            <v>0.82915890408370652</v>
          </cell>
          <cell r="I700">
            <v>0.80023579395503386</v>
          </cell>
          <cell r="J700">
            <v>0.78901468393359764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  <cell r="H701">
            <v>0.82915890408370652</v>
          </cell>
          <cell r="I701">
            <v>0.80023579395503386</v>
          </cell>
          <cell r="J701">
            <v>0.78901468393359764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  <cell r="H702">
            <v>2.6505206455512399E-2</v>
          </cell>
          <cell r="I702">
            <v>5.8137226230661698E-2</v>
          </cell>
          <cell r="J702">
            <v>6.3500115054713396E-2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  <cell r="H703">
            <v>8.7682836472034106E-2</v>
          </cell>
          <cell r="I703">
            <v>8.4642432686174093E-2</v>
          </cell>
          <cell r="J703">
            <v>8.3413350265497593E-2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  <cell r="H704">
            <v>559.77092405096721</v>
          </cell>
          <cell r="I704">
            <v>242.73825531705097</v>
          </cell>
          <cell r="J704">
            <v>39.259785460253639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  <cell r="H705">
            <v>4.2275528587334232</v>
          </cell>
          <cell r="I705">
            <v>1.941250163899934</v>
          </cell>
          <cell r="J705">
            <v>0.33131406482406056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  <cell r="H706">
            <v>7.6367111057430765</v>
          </cell>
          <cell r="I706">
            <v>3.3115723781316664</v>
          </cell>
          <cell r="J706">
            <v>0.53560416726130511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  <cell r="H707">
            <v>1.0256999116305603E-2</v>
          </cell>
          <cell r="I707">
            <v>6.5062359334893665E-3</v>
          </cell>
          <cell r="J707">
            <v>4.0396632165987127E-3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  <cell r="H708">
            <v>1.0256999116305603E-2</v>
          </cell>
          <cell r="I708">
            <v>6.5062359334893665E-3</v>
          </cell>
          <cell r="J708">
            <v>4.0396632165987127E-3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  <cell r="H709">
            <v>1.4570038331732601E-3</v>
          </cell>
          <cell r="I709">
            <v>1.60718198262093E-3</v>
          </cell>
          <cell r="J709">
            <v>6.0151197398333604E-4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  <cell r="H710">
            <v>1.89446031114939E-3</v>
          </cell>
          <cell r="I710">
            <v>2.6022956537942502E-3</v>
          </cell>
          <cell r="J710">
            <v>8.8355414843710304E-4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  <cell r="H711">
            <v>2.411119151066297E-4</v>
          </cell>
          <cell r="I711">
            <v>2.4412657064205561E-4</v>
          </cell>
          <cell r="J711">
            <v>2.0991082603425123E-4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  <cell r="H712">
            <v>2.154638775064347E-4</v>
          </cell>
          <cell r="I712">
            <v>2.0583031630006264E-4</v>
          </cell>
          <cell r="J712">
            <v>1.6023358853393079E-4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  <cell r="H713">
            <v>9.3441425305731499E-6</v>
          </cell>
          <cell r="I713">
            <v>1.6128946214515298E-5</v>
          </cell>
          <cell r="J713">
            <v>1.6484788771681E-5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  <cell r="H714">
            <v>2.5696199215337998E-5</v>
          </cell>
          <cell r="I714">
            <v>2.7853524209813818E-5</v>
          </cell>
          <cell r="J714">
            <v>2.449726273002639E-5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  <cell r="H715">
            <v>1.6231636171768111E-2</v>
          </cell>
          <cell r="I715">
            <v>2.2770646311896812E-2</v>
          </cell>
          <cell r="J715">
            <v>1.202059482377549E-2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  <cell r="H716">
            <v>3.288136410934938E-5</v>
          </cell>
          <cell r="I716">
            <v>4.9639220902408016E-5</v>
          </cell>
          <cell r="J716">
            <v>2.6361324326463069E-5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  <cell r="H717">
            <v>2.2144114831880091E-4</v>
          </cell>
          <cell r="I717">
            <v>3.1065001789763795E-4</v>
          </cell>
          <cell r="J717">
            <v>1.6399174384414036E-4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  <cell r="H718">
            <v>3.7167497493443498E-7</v>
          </cell>
          <cell r="I718">
            <v>7.2657833020439595E-7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  <cell r="H719">
            <v>4.9945641283920034E-7</v>
          </cell>
          <cell r="I719">
            <v>7.0743193268981685E-7</v>
          </cell>
          <cell r="J719">
            <v>4.2960761068666802E-7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  <cell r="H720">
            <v>16.27880691672479</v>
          </cell>
          <cell r="I720">
            <v>6.2763022233002612</v>
          </cell>
          <cell r="J720">
            <v>0.94851719888400299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  <cell r="H721">
            <v>0.11703828631294848</v>
          </cell>
          <cell r="I721">
            <v>4.7382213519620117E-2</v>
          </cell>
          <cell r="J721">
            <v>7.4682034234647525E-3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  <cell r="H722">
            <v>0.22208467826363967</v>
          </cell>
          <cell r="I722">
            <v>8.5624859799457748E-2</v>
          </cell>
          <cell r="J722">
            <v>1.294020735175991E-2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  <cell r="H723">
            <v>3.6155835168861242E-4</v>
          </cell>
          <cell r="I723">
            <v>3.5054814936620756E-4</v>
          </cell>
          <cell r="J723">
            <v>3.3917933168711668E-4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  <cell r="H724">
            <v>3.9710546162672629E-4</v>
          </cell>
          <cell r="I724">
            <v>3.6304612429875879E-4</v>
          </cell>
          <cell r="J724">
            <v>3.1466107314337194E-4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  <cell r="H725">
            <v>9.1790558203943897E-6</v>
          </cell>
          <cell r="I725">
            <v>1.4425256268945101E-5</v>
          </cell>
          <cell r="J725">
            <v>1.8288326203507401E-5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  <cell r="H726">
            <v>2.5559371872439049E-5</v>
          </cell>
          <cell r="I726">
            <v>2.5835140463012938E-5</v>
          </cell>
          <cell r="J726">
            <v>2.5146264379695358E-5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  <cell r="H727">
            <v>2.8027354723998012E-2</v>
          </cell>
          <cell r="I727">
            <v>3.3769339760528302E-2</v>
          </cell>
          <cell r="J727">
            <v>2.187387367754157E-2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  <cell r="H728">
            <v>3.9437378869706125E-5</v>
          </cell>
          <cell r="I728">
            <v>5.1204922866446937E-5</v>
          </cell>
          <cell r="J728">
            <v>3.3380612335154569E-5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  <cell r="H729">
            <v>3.8236500305590716E-4</v>
          </cell>
          <cell r="I729">
            <v>4.607004060099361E-4</v>
          </cell>
          <cell r="J729">
            <v>2.9841573912062116E-4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  <cell r="H730">
            <v>1.8779799172635999E-7</v>
          </cell>
          <cell r="I730">
            <v>6.1019601317823197E-7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  <cell r="H731">
            <v>1.5459179510018977E-7</v>
          </cell>
          <cell r="I731">
            <v>4.9690337699546893E-7</v>
          </cell>
          <cell r="J731">
            <v>3.3897294200385702E-7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  <cell r="H732">
            <v>9.1314705091977508E-3</v>
          </cell>
          <cell r="I732">
            <v>1.0597692267999991E-2</v>
          </cell>
          <cell r="J732">
            <v>8.7866234716291961E-3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  <cell r="H733">
            <v>1.9493105745219785E-3</v>
          </cell>
          <cell r="I733">
            <v>2.2352642990376265E-3</v>
          </cell>
          <cell r="J733">
            <v>1.8035537555331036E-3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  <cell r="H734">
            <v>2.1489004424012502E-3</v>
          </cell>
          <cell r="I734">
            <v>1.8165669225418601E-3</v>
          </cell>
          <cell r="J734">
            <v>2.2025947276976699E-3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  <cell r="H735">
            <v>3.5137718672641565E-3</v>
          </cell>
          <cell r="I735">
            <v>4.2046736539166673E-3</v>
          </cell>
          <cell r="J735">
            <v>3.489484684459841E-3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  <cell r="H736">
            <v>7.4197033346316901E-2</v>
          </cell>
          <cell r="I736">
            <v>0.12194738463426776</v>
          </cell>
          <cell r="J736">
            <v>0.16047987164728872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  <cell r="H737">
            <v>7.4197033346316901E-2</v>
          </cell>
          <cell r="I737">
            <v>0.12194738463426776</v>
          </cell>
          <cell r="J737">
            <v>0.16047987164728872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  <cell r="H738">
            <v>5.2026806456781996E-3</v>
          </cell>
          <cell r="I738">
            <v>7.2919872747156302E-3</v>
          </cell>
          <cell r="J738">
            <v>1.2447987600067399E-2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  <cell r="H739">
            <v>7.9485399073503799E-3</v>
          </cell>
          <cell r="I739">
            <v>1.29624034487811E-2</v>
          </cell>
          <cell r="J739">
            <v>1.7017969124515801E-2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  <cell r="H740">
            <v>4.7420981772176976E-4</v>
          </cell>
          <cell r="I740">
            <v>3.6217810658052788E-4</v>
          </cell>
          <cell r="J740">
            <v>3.7447235492809867E-4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  <cell r="H741">
            <v>5.6202981286649885E-4</v>
          </cell>
          <cell r="I741">
            <v>4.0280768659206172E-4</v>
          </cell>
          <cell r="J741">
            <v>3.7153382878226136E-4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  <cell r="H742">
            <v>7.7874703058633796E-6</v>
          </cell>
          <cell r="I742">
            <v>1.23723202715286E-5</v>
          </cell>
          <cell r="J742">
            <v>1.7777161428861898E-5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  <cell r="H743">
            <v>2.6733132113414999E-5</v>
          </cell>
          <cell r="I743">
            <v>2.1780366157516039E-5</v>
          </cell>
          <cell r="J743">
            <v>2.3328095073763374E-5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  <cell r="H744">
            <v>1.1132654927086851E-2</v>
          </cell>
          <cell r="I744">
            <v>2.1027837234731339E-2</v>
          </cell>
          <cell r="J744">
            <v>6.12095591377162E-3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  <cell r="H745">
            <v>1.0712283328904568E-5</v>
          </cell>
          <cell r="I745">
            <v>2.1305144501343698E-5</v>
          </cell>
          <cell r="J745">
            <v>6.277156140749251E-6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  <cell r="H746">
            <v>1.5187796626312197E-4</v>
          </cell>
          <cell r="I746">
            <v>2.86873632124575E-4</v>
          </cell>
          <cell r="J746">
            <v>8.350553770493347E-5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  <cell r="H747">
            <v>1.2922074907797799E-7</v>
          </cell>
          <cell r="I747">
            <v>3.0241217196725499E-7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  <cell r="H748">
            <v>1.5433294537248001E-7</v>
          </cell>
          <cell r="I748">
            <v>3.3687204259957732E-7</v>
          </cell>
          <cell r="J748">
            <v>1.03582594172889E-7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  <cell r="H749">
            <v>3.8603737249058977E-3</v>
          </cell>
          <cell r="I749">
            <v>4.8267588168141471E-3</v>
          </cell>
          <cell r="J749">
            <v>3.7486851581845625E-3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  <cell r="H750">
            <v>1.4170703926438075E-3</v>
          </cell>
          <cell r="I750">
            <v>1.7556949414419718E-3</v>
          </cell>
          <cell r="J750">
            <v>1.3333754619668495E-3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  <cell r="H751">
            <v>8.6306737463784095E-4</v>
          </cell>
          <cell r="I751">
            <v>7.0960107418877396E-4</v>
          </cell>
          <cell r="J751">
            <v>7.0555028583141105E-4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  <cell r="H752">
            <v>1.4875781573431333E-3</v>
          </cell>
          <cell r="I752">
            <v>1.8947481259880097E-3</v>
          </cell>
          <cell r="J752">
            <v>1.4633598617839923E-3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  <cell r="H753">
            <v>6.7911439624488756E-2</v>
          </cell>
          <cell r="I753">
            <v>5.7653633897373179E-2</v>
          </cell>
          <cell r="J753">
            <v>3.8958959877671825E-2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  <cell r="H754">
            <v>6.7911439624488756E-2</v>
          </cell>
          <cell r="I754">
            <v>5.7653633897373179E-2</v>
          </cell>
          <cell r="J754">
            <v>3.8958959877671825E-2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  <cell r="H755">
            <v>4.9396305621879303E-3</v>
          </cell>
          <cell r="I755">
            <v>1.1745554878745999E-4</v>
          </cell>
          <cell r="J755">
            <v>2.4152537434224499E-3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  <cell r="H756">
            <v>7.2351854988174898E-3</v>
          </cell>
          <cell r="I756">
            <v>6.1969507871140698E-3</v>
          </cell>
          <cell r="J756">
            <v>4.1838605024701403E-3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  <cell r="H757">
            <v>3.4635576707309456E-4</v>
          </cell>
          <cell r="I757">
            <v>3.425021745912887E-4</v>
          </cell>
          <cell r="J757">
            <v>3.5693980121557877E-4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  <cell r="H758">
            <v>4.0565182978789002E-4</v>
          </cell>
          <cell r="I758">
            <v>3.7920891833212721E-4</v>
          </cell>
          <cell r="J758">
            <v>3.5510581863352743E-4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  <cell r="H759">
            <v>9.1903122267413402E-6</v>
          </cell>
          <cell r="I759">
            <v>1.49070487614792E-5</v>
          </cell>
          <cell r="J759">
            <v>2.0895720226360101E-5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  <cell r="H760">
            <v>2.5543089739488046E-5</v>
          </cell>
          <cell r="I760">
            <v>2.6246222645687564E-5</v>
          </cell>
          <cell r="J760">
            <v>2.7619811185171424E-5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  <cell r="H761">
            <v>2.1300414991548201E-2</v>
          </cell>
          <cell r="I761">
            <v>1.77586222825818E-2</v>
          </cell>
          <cell r="J761">
            <v>8.7377183493580601E-3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  <cell r="H762">
            <v>1.3574894079507101E-5</v>
          </cell>
          <cell r="I762">
            <v>1.1920202112737761E-5</v>
          </cell>
          <cell r="J762">
            <v>5.9931637329077989E-6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  <cell r="H763">
            <v>2.9059229183558228E-4</v>
          </cell>
          <cell r="I763">
            <v>2.422731552876098E-4</v>
          </cell>
          <cell r="J763">
            <v>1.1920488880433916E-4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  <cell r="H764">
            <v>3.06448256302724E-8</v>
          </cell>
          <cell r="I764">
            <v>5.2132470949264402E-8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  <cell r="H765">
            <v>2.94826881067492E-8</v>
          </cell>
          <cell r="I765">
            <v>-1.900056598538569E-8</v>
          </cell>
          <cell r="J765">
            <v>9.1486562350582993E-9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  <cell r="H766">
            <v>2.143586116690376</v>
          </cell>
          <cell r="I766">
            <v>4.7119855329637543</v>
          </cell>
          <cell r="J766">
            <v>8.108390238819835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  <cell r="H767">
            <v>2.143586116690376</v>
          </cell>
          <cell r="I767">
            <v>4.7119855329637543</v>
          </cell>
          <cell r="J767">
            <v>8.108390238819835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  <cell r="H768">
            <v>0.18564825070643801</v>
          </cell>
          <cell r="I768">
            <v>0.457825834357035</v>
          </cell>
          <cell r="J768">
            <v>0.93518794294793905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  <cell r="H769">
            <v>0.269439364925745</v>
          </cell>
          <cell r="I769">
            <v>0.58462104800107495</v>
          </cell>
          <cell r="J769">
            <v>1.0155311742929001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  <cell r="H770">
            <v>1.9257696189805497E-3</v>
          </cell>
          <cell r="I770">
            <v>2.7228014399598428E-3</v>
          </cell>
          <cell r="J770">
            <v>2.793128087148549E-3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  <cell r="H771">
            <v>1.0847119719131742E-3</v>
          </cell>
          <cell r="I771">
            <v>1.5227305828937972E-3</v>
          </cell>
          <cell r="J771">
            <v>1.5321124222242579E-3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  <cell r="H772">
            <v>3.8051833745258198E-4</v>
          </cell>
          <cell r="I772">
            <v>3.1984318734454899E-4</v>
          </cell>
          <cell r="J772">
            <v>3.6150118262720299E-4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  <cell r="H773">
            <v>7.3005957725165676E-4</v>
          </cell>
          <cell r="I773">
            <v>1.0488900777092405E-3</v>
          </cell>
          <cell r="J773">
            <v>1.0745425413988094E-3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  <cell r="H774">
            <v>9.7243615639162964E-2</v>
          </cell>
          <cell r="I774">
            <v>9.2687624157529167E-2</v>
          </cell>
          <cell r="J774">
            <v>5.8556801599800298E-2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  <cell r="H775">
            <v>9.7243615639162964E-2</v>
          </cell>
          <cell r="I775">
            <v>9.2687624157529167E-2</v>
          </cell>
          <cell r="J775">
            <v>5.8556801599800298E-2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  <cell r="H776">
            <v>5.3402230603822104E-3</v>
          </cell>
          <cell r="I776">
            <v>1.1837095391319401E-3</v>
          </cell>
          <cell r="J776">
            <v>2.2163833767492101E-4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  <cell r="H777">
            <v>1.03617385161738E-2</v>
          </cell>
          <cell r="I777">
            <v>9.8539778106057092E-3</v>
          </cell>
          <cell r="J777">
            <v>6.2690460814314401E-3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  <cell r="H778">
            <v>1.0446720348649056E-3</v>
          </cell>
          <cell r="I778">
            <v>1.545115808905376E-3</v>
          </cell>
          <cell r="J778">
            <v>1.9297961709435979E-3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  <cell r="H779">
            <v>6.6224540515164585E-4</v>
          </cell>
          <cell r="I779">
            <v>9.7097456192973364E-4</v>
          </cell>
          <cell r="J779">
            <v>1.1932014951752566E-3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  <cell r="H780">
            <v>2.08373777592708E-4</v>
          </cell>
          <cell r="I780">
            <v>1.91825569235771E-4</v>
          </cell>
          <cell r="J780">
            <v>2.0382300620761599E-4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  <cell r="H781">
            <v>3.8513671021731677E-4</v>
          </cell>
          <cell r="I781">
            <v>5.7640795292307554E-4</v>
          </cell>
          <cell r="J781">
            <v>7.1889395293793458E-4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  <cell r="H782">
            <v>9.6011994926736316E-2</v>
          </cell>
          <cell r="I782">
            <v>0.1073925991525732</v>
          </cell>
          <cell r="J782">
            <v>8.5684810416109647E-2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  <cell r="H783">
            <v>9.6011994926736316E-2</v>
          </cell>
          <cell r="I783">
            <v>0.1073925991525732</v>
          </cell>
          <cell r="J783">
            <v>8.5684810416109647E-2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  <cell r="H784">
            <v>5.1265561385210696E-3</v>
          </cell>
          <cell r="I784">
            <v>1.2279730425783101E-3</v>
          </cell>
          <cell r="J784">
            <v>1.1197799079157101E-3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  <cell r="H785">
            <v>1.02041714829603E-2</v>
          </cell>
          <cell r="I785">
            <v>1.14321445255386E-2</v>
          </cell>
          <cell r="J785">
            <v>9.1141944233803906E-3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  <cell r="H786">
            <v>1.520749382904802E-2</v>
          </cell>
          <cell r="I786">
            <v>5.0844102782964355E-3</v>
          </cell>
          <cell r="J786">
            <v>3.9377422906020903E-3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  <cell r="H787">
            <v>3.7572599471646035E-5</v>
          </cell>
          <cell r="I787">
            <v>1.3359994147732091E-5</v>
          </cell>
          <cell r="J787">
            <v>1.0408322018035475E-5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  <cell r="H788">
            <v>2.6963641540865281E-4</v>
          </cell>
          <cell r="I788">
            <v>9.0149118409511248E-5</v>
          </cell>
          <cell r="J788">
            <v>6.9818125719895257E-5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  <cell r="H789">
            <v>4.25164678293366E-7</v>
          </cell>
          <cell r="I789">
            <v>1.4290149849399199E-7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  <cell r="H790">
            <v>6.3098486836794024E-7</v>
          </cell>
          <cell r="I790">
            <v>1.9107517470489495E-7</v>
          </cell>
          <cell r="J790">
            <v>1.4627742704692199E-7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  <cell r="H791">
            <v>2.2826929480219062E-2</v>
          </cell>
          <cell r="I791">
            <v>1.0396408661963379E-2</v>
          </cell>
          <cell r="J791">
            <v>9.8697965772056896E-3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  <cell r="H792">
            <v>3.920086819097164E-5</v>
          </cell>
          <cell r="I792">
            <v>1.8996654284647084E-5</v>
          </cell>
          <cell r="J792">
            <v>1.8264323653685717E-5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  <cell r="H793">
            <v>4.0473279220246567E-4</v>
          </cell>
          <cell r="I793">
            <v>1.843334869142445E-4</v>
          </cell>
          <cell r="J793">
            <v>1.749963932128671E-4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  <cell r="H794">
            <v>1.18114911667873E-7</v>
          </cell>
          <cell r="I794">
            <v>8.2330885585672399E-8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  <cell r="H795">
            <v>-1.0074055533999774E-8</v>
          </cell>
          <cell r="I795">
            <v>-6.9913867558776009E-8</v>
          </cell>
          <cell r="J795">
            <v>6.2017199427732897E-8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  <cell r="H800">
            <v>3.47681936677336E-2</v>
          </cell>
          <cell r="I800">
            <v>2.4454587870025232E-2</v>
          </cell>
          <cell r="J800">
            <v>1.8794386233103599E-2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  <cell r="H801">
            <v>4.0658481230933848E-5</v>
          </cell>
          <cell r="I801">
            <v>3.0244264115390451E-5</v>
          </cell>
          <cell r="J801">
            <v>2.3645625154915686E-5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  <cell r="H802">
            <v>6.1645733453428411E-4</v>
          </cell>
          <cell r="I802">
            <v>4.3359198351108495E-4</v>
          </cell>
          <cell r="J802">
            <v>3.3323379845928426E-4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  <cell r="H803">
            <v>1.2475945854051601E-8</v>
          </cell>
          <cell r="I803">
            <v>1.7683623531459901E-7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  <cell r="H804">
            <v>-5.4364804242227396E-8</v>
          </cell>
          <cell r="I804">
            <v>-3.2278314071488013E-8</v>
          </cell>
          <cell r="J804">
            <v>6.0570167789532595E-8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  <cell r="H805">
            <v>3.2471765454683901E-2</v>
          </cell>
          <cell r="I805">
            <v>1.9126595834819571E-2</v>
          </cell>
          <cell r="J805">
            <v>2.0066813958777598E-2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  <cell r="H806">
            <v>2.552167972363265E-5</v>
          </cell>
          <cell r="I806">
            <v>1.5742177810072634E-5</v>
          </cell>
          <cell r="J806">
            <v>1.6899947793562436E-5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  <cell r="H807">
            <v>5.7574052224616866E-4</v>
          </cell>
          <cell r="I807">
            <v>3.3912403962446067E-4</v>
          </cell>
          <cell r="J807">
            <v>3.5579457373719175E-4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  <cell r="I808">
            <v>4.5757804050674701E-8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  <cell r="H809">
            <v>-4.0685887171275599E-8</v>
          </cell>
          <cell r="I809">
            <v>-4.1583572516239502E-8</v>
          </cell>
          <cell r="J809">
            <v>8.0299746340085597E-9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  <cell r="F9">
            <v>67.920922569517572</v>
          </cell>
          <cell r="G9">
            <v>83.947064917959565</v>
          </cell>
          <cell r="H9">
            <v>115.29562778466646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1.0230810353547033</v>
          </cell>
          <cell r="H28">
            <v>22.052552544330162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  <cell r="F14">
            <v>55.379450159971782</v>
          </cell>
          <cell r="G14">
            <v>32.820825967896944</v>
          </cell>
          <cell r="H14">
            <v>0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  <cell r="F15">
            <v>72.618890089220969</v>
          </cell>
          <cell r="G15">
            <v>73.884756640317192</v>
          </cell>
          <cell r="H15">
            <v>74.836113801873609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  <cell r="F16">
            <v>63.867520885666366</v>
          </cell>
          <cell r="G16">
            <v>64.429970484622743</v>
          </cell>
          <cell r="H16">
            <v>67.135042511979819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  <cell r="F17">
            <v>12.850235560870265</v>
          </cell>
          <cell r="G17">
            <v>13.466020055955909</v>
          </cell>
          <cell r="H17">
            <v>13.814514342019107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  <cell r="F18">
            <v>2.3670686934412415E-2</v>
          </cell>
          <cell r="G18">
            <v>2.1422887783133521E-2</v>
          </cell>
          <cell r="H18">
            <v>4.3481494917616421E-4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  <cell r="F19">
            <v>7.4919367498173788</v>
          </cell>
          <cell r="G19">
            <v>5.8192927750583126</v>
          </cell>
          <cell r="H19">
            <v>3.4745532112275102E-2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2.4725687256146593</v>
          </cell>
          <cell r="H20">
            <v>10.135442039837722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1.3142695331109044E-4</v>
          </cell>
          <cell r="H21">
            <v>5.2144788179264163E-2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7.2850471756345436E-5</v>
          </cell>
          <cell r="H22">
            <v>7.7650812067599453E-2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  <cell r="F25">
            <v>0.67820715705305634</v>
          </cell>
          <cell r="G25">
            <v>1.0370146625594718</v>
          </cell>
          <cell r="H25">
            <v>1.2627449069952952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  <cell r="F26">
            <v>1.4321952324165819</v>
          </cell>
          <cell r="G26">
            <v>1.1415749098467893</v>
          </cell>
          <cell r="H26">
            <v>0.19966431704924265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0.41359462682895859</v>
          </cell>
          <cell r="H27">
            <v>1.3595332212857232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  <cell r="F28">
            <v>9.1093553907035281E-3</v>
          </cell>
          <cell r="G28">
            <v>7.4604739283213196E-3</v>
          </cell>
          <cell r="H28">
            <v>9.8437413149095548E-5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0.28869300650102619</v>
          </cell>
          <cell r="H30">
            <v>0.3194823345780442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1.5202609448251686E-2</v>
          </cell>
          <cell r="H31">
            <v>0.89554336503207788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0.15277868028697322</v>
          </cell>
          <cell r="H32">
            <v>3.3071935056231436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  <cell r="F33">
            <v>3.6359471054522716</v>
          </cell>
          <cell r="G33">
            <v>7.1993856326405536</v>
          </cell>
          <cell r="H33">
            <v>15.677388249136101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  <cell r="F34">
            <v>2.1021797854177287</v>
          </cell>
          <cell r="G34">
            <v>19.73686455677116</v>
          </cell>
          <cell r="H34">
            <v>31.381013292516041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  <cell r="F35">
            <v>22.030854314465664</v>
          </cell>
          <cell r="G35">
            <v>40.847538663106917</v>
          </cell>
          <cell r="H35">
            <v>45.196384433288969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  <cell r="F36">
            <v>11.803441162470847</v>
          </cell>
          <cell r="G36">
            <v>12.454234692767209</v>
          </cell>
          <cell r="H36">
            <v>13.865542585298268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  <cell r="F37">
            <v>3.3268542593188637</v>
          </cell>
          <cell r="G37">
            <v>10.968289273105572</v>
          </cell>
          <cell r="H37">
            <v>12.115904204167489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  <cell r="F38">
            <v>18.816434126692929</v>
          </cell>
          <cell r="G38">
            <v>40.475904279502352</v>
          </cell>
          <cell r="H38">
            <v>44.710639120894001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  <cell r="F39">
            <v>0.64716630244332529</v>
          </cell>
          <cell r="G39">
            <v>0.12329770143304647</v>
          </cell>
          <cell r="H39">
            <v>0.42038606631953473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4.0851251653792553E-2</v>
          </cell>
          <cell r="H40">
            <v>0.24319121457678222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  <cell r="F41">
            <v>0.13889698933842837</v>
          </cell>
          <cell r="G41">
            <v>0</v>
          </cell>
          <cell r="H41">
            <v>0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  <cell r="F42">
            <v>3.1921791826513326</v>
          </cell>
          <cell r="G42">
            <v>3.1269240950355677</v>
          </cell>
          <cell r="H42">
            <v>2.3539832908801812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0.4131780686820461</v>
          </cell>
          <cell r="H43">
            <v>1.4246408666401562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  <cell r="F44">
            <v>2.1246614524318998E-2</v>
          </cell>
          <cell r="G44">
            <v>1.072963216861089E-2</v>
          </cell>
          <cell r="H44">
            <v>2.2860026773962876E-3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0.14458180996779427</v>
          </cell>
          <cell r="H45">
            <v>0.3194338320167267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0.11586558891853782</v>
          </cell>
          <cell r="G46">
            <v>0.19162504496075325</v>
          </cell>
          <cell r="H46">
            <v>0.33081662603719197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2.2874820986115717E-2</v>
          </cell>
          <cell r="G47">
            <v>2.7693397661653373E-2</v>
          </cell>
          <cell r="H47">
            <v>6.981274668063555E-3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  <cell r="F54">
            <v>1.1080079178808893</v>
          </cell>
          <cell r="G54">
            <v>1.107972605468118</v>
          </cell>
          <cell r="H54">
            <v>1.1079584862615972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  <cell r="F57">
            <v>4.2069369448235208E-2</v>
          </cell>
          <cell r="G57">
            <v>4.5559261549061349E-2</v>
          </cell>
          <cell r="H57">
            <v>3.31706434913226E-2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  <cell r="F70">
            <v>7.6932205723586111E-2</v>
          </cell>
          <cell r="G70">
            <v>3.5267057175217123E-2</v>
          </cell>
          <cell r="H70">
            <v>9.4467728895703401E-2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  <cell r="F71">
            <v>0.33171331871492926</v>
          </cell>
          <cell r="G71">
            <v>1.4264477176898558</v>
          </cell>
          <cell r="H71">
            <v>2.5588033124627967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  <cell r="F72">
            <v>0.30970833432001027</v>
          </cell>
          <cell r="G72">
            <v>0.765411357202334</v>
          </cell>
          <cell r="H72">
            <v>3.0429539673212664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  <cell r="F73">
            <v>0.32738672389152768</v>
          </cell>
          <cell r="G73">
            <v>0.44392967071571765</v>
          </cell>
          <cell r="H73">
            <v>0.66304111871097726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  <cell r="F74">
            <v>0.87038431642463721</v>
          </cell>
          <cell r="G74">
            <v>0.63427688087575584</v>
          </cell>
          <cell r="H74">
            <v>0.9184719083793722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  <cell r="F75">
            <v>9.995545552147958E-2</v>
          </cell>
          <cell r="G75">
            <v>0.31359236016446534</v>
          </cell>
          <cell r="H75">
            <v>0.39810965240595259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  <cell r="F76">
            <v>0.55232393176982364</v>
          </cell>
          <cell r="G76">
            <v>0.91866836822057285</v>
          </cell>
          <cell r="H76">
            <v>1.1367015984134194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3.8730250919817512E-3</v>
          </cell>
          <cell r="H90">
            <v>3.9064641494892241E-3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  <cell r="F92">
            <v>1.7798945644536217</v>
          </cell>
          <cell r="G92">
            <v>2.7465685371359987</v>
          </cell>
          <cell r="H92">
            <v>3.3326495536265233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  <cell r="F93">
            <v>12.343056493757814</v>
          </cell>
          <cell r="G93">
            <v>13.013916214726494</v>
          </cell>
          <cell r="H93">
            <v>12.069974265956215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  <cell r="F94">
            <v>4.6848113437903786E-2</v>
          </cell>
          <cell r="G94">
            <v>3.8368151631366726E-2</v>
          </cell>
          <cell r="H94">
            <v>5.0624955333820562E-4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0.35055579360838768</v>
          </cell>
          <cell r="H96">
            <v>0.40315627934848325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  <cell r="F98">
            <v>1.1063524483682934</v>
          </cell>
          <cell r="G98">
            <v>1.1063488920990194</v>
          </cell>
          <cell r="H98">
            <v>1.1063495709948841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  <cell r="F99">
            <v>1.2909643372952182</v>
          </cell>
          <cell r="G99">
            <v>0</v>
          </cell>
          <cell r="H99">
            <v>0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  <cell r="F100">
            <v>1.9843051713479519E-3</v>
          </cell>
          <cell r="G100">
            <v>3.6858605267420059E-3</v>
          </cell>
          <cell r="H100">
            <v>7.0587040434117433E-5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  <cell r="F101">
            <v>2.2793123961241379</v>
          </cell>
          <cell r="G101">
            <v>1.7638171459902026</v>
          </cell>
          <cell r="H101">
            <v>1.7267805754752044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  <cell r="F102">
            <v>1.3199244067002012E-3</v>
          </cell>
          <cell r="G102">
            <v>1.3423731862790931E-3</v>
          </cell>
          <cell r="H102">
            <v>1.363876365348643E-3</v>
          </cell>
        </row>
        <row r="103">
          <cell r="F103">
            <v>1.0532575869333389</v>
          </cell>
          <cell r="G103">
            <v>0.18591643337070313</v>
          </cell>
          <cell r="H103">
            <v>0.73342752099066766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  <cell r="F104">
            <v>0.68865051168808733</v>
          </cell>
          <cell r="G104">
            <v>0</v>
          </cell>
          <cell r="H104">
            <v>0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  <cell r="F105">
            <v>6.752686732531676</v>
          </cell>
          <cell r="G105">
            <v>7.4886776540180522</v>
          </cell>
          <cell r="H105">
            <v>7.993243410139188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  <cell r="F106">
            <v>0.12538550931951228</v>
          </cell>
          <cell r="G106">
            <v>0.78665850113242042</v>
          </cell>
          <cell r="H106">
            <v>1.0913532387083211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1.086029344983018E-2</v>
          </cell>
          <cell r="G107">
            <v>1.2449325554321246E-2</v>
          </cell>
          <cell r="H107">
            <v>2.8170055678151213E-3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7.8062977584509793E-2</v>
          </cell>
          <cell r="G108">
            <v>0.11497502697645205</v>
          </cell>
          <cell r="H108">
            <v>0.1654083130185959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  <cell r="F115">
            <v>1.1670895502648069</v>
          </cell>
          <cell r="G115">
            <v>1.0077573652075671</v>
          </cell>
          <cell r="H115">
            <v>1.0077445230720385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  <cell r="F119">
            <v>2.9075428728794907E-2</v>
          </cell>
          <cell r="G119">
            <v>2.8685460975334927E-2</v>
          </cell>
          <cell r="H119">
            <v>1.8748624582051919E-2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  <cell r="F123">
            <v>12.109410946190044</v>
          </cell>
          <cell r="G123">
            <v>13.299387265692555</v>
          </cell>
          <cell r="H123">
            <v>14.690826604651573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  <cell r="F13">
            <v>16.062757490657923</v>
          </cell>
          <cell r="G13">
            <v>16.832495322155236</v>
          </cell>
          <cell r="H13">
            <v>17.268113111273937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  <cell r="F14">
            <v>167.59897973558125</v>
          </cell>
          <cell r="G14">
            <v>98.94557769258337</v>
          </cell>
          <cell r="H14">
            <v>0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  <cell r="F15">
            <v>72.618890089220969</v>
          </cell>
          <cell r="G15">
            <v>73.884756640317192</v>
          </cell>
          <cell r="H15">
            <v>74.836113801873609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  <cell r="F16">
            <v>63.867520885666366</v>
          </cell>
          <cell r="G16">
            <v>64.429970484622743</v>
          </cell>
          <cell r="H16">
            <v>67.135042511979819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  <cell r="F18">
            <v>8.3784596288008203E-2</v>
          </cell>
          <cell r="G18">
            <v>6.8734891365261883E-2</v>
          </cell>
          <cell r="H18">
            <v>1.4883875954396619E-3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  <cell r="F19">
            <v>20.958990085402188</v>
          </cell>
          <cell r="G19">
            <v>16.279702251820598</v>
          </cell>
          <cell r="H19">
            <v>9.7202003616881499E-2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7.3872325154639027</v>
          </cell>
          <cell r="H20">
            <v>29.687656728635989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2.752169580100019E-4</v>
          </cell>
          <cell r="H21">
            <v>8.8889248216929853E-2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2.307574502209495E-4</v>
          </cell>
          <cell r="H22">
            <v>0.18945468550038813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  <cell r="P22">
            <v>0.40692993074953987</v>
          </cell>
          <cell r="Q22">
            <v>0.10630405824111178</v>
          </cell>
          <cell r="R22">
            <v>0.38548474381947945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  <cell r="P23">
            <v>9.3577347563829349E-2</v>
          </cell>
          <cell r="Q23">
            <v>7.4557052920839653E-2</v>
          </cell>
          <cell r="R23">
            <v>0.7198922965271779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  <cell r="F24">
            <v>0</v>
          </cell>
          <cell r="G24">
            <v>1.8067401524411639E-5</v>
          </cell>
          <cell r="H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  <cell r="F25">
            <v>2.3480898983031961</v>
          </cell>
          <cell r="G25">
            <v>3.2323099478317885</v>
          </cell>
          <cell r="H25">
            <v>3.9714556554239198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  <cell r="F26">
            <v>40.422846643158785</v>
          </cell>
          <cell r="G26">
            <v>35.240368801344502</v>
          </cell>
          <cell r="H26">
            <v>16.986664722851405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8.5731798148328338</v>
          </cell>
          <cell r="H27">
            <v>25.176541134920789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  <cell r="F28">
            <v>9.5573864519864382E-2</v>
          </cell>
          <cell r="G28">
            <v>6.9290793767532971E-2</v>
          </cell>
          <cell r="H28">
            <v>1.0492560870158983E-3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0.68736430119291902</v>
          </cell>
          <cell r="H30">
            <v>0.76067222518581923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7.2389339998988556E-2</v>
          </cell>
          <cell r="H31">
            <v>3.4757743216646984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1.0185245352464896</v>
          </cell>
          <cell r="H32">
            <v>22.047956704154291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  <cell r="F33">
            <v>3.6359471054522716</v>
          </cell>
          <cell r="G33">
            <v>7.1993856326405536</v>
          </cell>
          <cell r="H33">
            <v>15.677388249136101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  <cell r="F34">
            <v>2.1021797854177287</v>
          </cell>
          <cell r="G34">
            <v>19.73686455677116</v>
          </cell>
          <cell r="H34">
            <v>31.381013292516041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  <cell r="F35">
            <v>22.030854314465664</v>
          </cell>
          <cell r="G35">
            <v>40.847538663106917</v>
          </cell>
          <cell r="H35">
            <v>45.196384433288969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  <cell r="F36">
            <v>11.803441162470847</v>
          </cell>
          <cell r="G36">
            <v>12.454234692767209</v>
          </cell>
          <cell r="H36">
            <v>13.865542585298268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  <cell r="F37">
            <v>3.3268542593188637</v>
          </cell>
          <cell r="G37">
            <v>10.968289273105572</v>
          </cell>
          <cell r="H37">
            <v>12.115904204167489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  <cell r="F38">
            <v>18.816434126692929</v>
          </cell>
          <cell r="G38">
            <v>40.475904279502352</v>
          </cell>
          <cell r="H38">
            <v>44.710639120894001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  <cell r="F39">
            <v>1.8095822764256506</v>
          </cell>
          <cell r="G39">
            <v>0.48556332884192155</v>
          </cell>
          <cell r="H39">
            <v>2.6835885284966352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0.13426428895156525</v>
          </cell>
          <cell r="H40">
            <v>1.1257475027928221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  <cell r="F41">
            <v>0.53623248491032494</v>
          </cell>
          <cell r="G41">
            <v>0</v>
          </cell>
          <cell r="H41">
            <v>0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  <cell r="F42">
            <v>9.2508010576763979</v>
          </cell>
          <cell r="G42">
            <v>8.8817824111831012</v>
          </cell>
          <cell r="H42">
            <v>6.4105725950704437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1.2561854998676671</v>
          </cell>
          <cell r="H43">
            <v>4.0871124320369283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  <cell r="F44">
            <v>0.34283856394405782</v>
          </cell>
          <cell r="G44">
            <v>0.17313495663622344</v>
          </cell>
          <cell r="H44">
            <v>3.6887282639488407E-2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2.5922153409457969</v>
          </cell>
          <cell r="H45">
            <v>5.727147003867973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0.22175232328906777</v>
          </cell>
          <cell r="G46">
            <v>0.34840917265591487</v>
          </cell>
          <cell r="H46">
            <v>0.55136104339531988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  <cell r="F54">
            <v>3.4372411322654908</v>
          </cell>
          <cell r="G54">
            <v>2.9588073401638466</v>
          </cell>
          <cell r="H54">
            <v>2.8823392248416515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  <cell r="F57">
            <v>8.2895309257606367E-2</v>
          </cell>
          <cell r="G57">
            <v>8.4369002868632165E-2</v>
          </cell>
          <cell r="H57">
            <v>5.7688075637082822E-2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  <cell r="F63">
            <v>0.10994660622936449</v>
          </cell>
          <cell r="G63">
            <v>5.042937872910222E-2</v>
          </cell>
          <cell r="H63">
            <v>0.13498535365253481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  <cell r="F64">
            <v>0.3826119871522628</v>
          </cell>
          <cell r="G64">
            <v>1.6452239372624449</v>
          </cell>
          <cell r="H64">
            <v>2.9512047270310044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  <cell r="F65">
            <v>0.34635819884688995</v>
          </cell>
          <cell r="G65">
            <v>0.85591331957639216</v>
          </cell>
          <cell r="H65">
            <v>3.4027275540350623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  <cell r="F66">
            <v>0.36205922769401672</v>
          </cell>
          <cell r="G66">
            <v>0.49093537338981164</v>
          </cell>
          <cell r="H66">
            <v>0.73324301020765281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  <cell r="F67">
            <v>0.96255492473172044</v>
          </cell>
          <cell r="G67">
            <v>0.70144283067632351</v>
          </cell>
          <cell r="H67">
            <v>1.015724106893656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  <cell r="F68">
            <v>0.11056476935782106</v>
          </cell>
          <cell r="G68">
            <v>0.34680910848355917</v>
          </cell>
          <cell r="H68">
            <v>0.4402738066572246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  <cell r="F69">
            <v>0.61080936727851431</v>
          </cell>
          <cell r="G69">
            <v>1.0159321864311197</v>
          </cell>
          <cell r="H69">
            <v>1.2570474601382133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  <cell r="F91">
            <v>1.4525430442184375</v>
          </cell>
          <cell r="G91">
            <v>1.4525383751509955</v>
          </cell>
          <cell r="H91">
            <v>1.4525392664812986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  <cell r="F92">
            <v>0.6454821686476091</v>
          </cell>
          <cell r="G92">
            <v>0</v>
          </cell>
          <cell r="H92">
            <v>0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  <cell r="F93">
            <v>2.3223050313288182E-3</v>
          </cell>
          <cell r="G93">
            <v>4.3136975953222897E-3</v>
          </cell>
          <cell r="H93">
            <v>8.2610599172810905E-5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  <cell r="F94">
            <v>3.2561605658916211</v>
          </cell>
          <cell r="G94">
            <v>2.5197387799860014</v>
          </cell>
          <cell r="H94">
            <v>2.4668293935360093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  <cell r="F95">
            <v>2.639848813400401E-3</v>
          </cell>
          <cell r="G95">
            <v>2.6847463725581831E-3</v>
          </cell>
          <cell r="H95">
            <v>2.727752730697283E-3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4.5565001082138214E-3</v>
          </cell>
          <cell r="H96">
            <v>4.595840175869669E-3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  <cell r="F97">
            <v>4.0364703153966834</v>
          </cell>
          <cell r="G97">
            <v>4.4331290885641845</v>
          </cell>
          <cell r="H97">
            <v>4.8969422015505284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  <cell r="F14">
            <v>2.0753303686787739</v>
          </cell>
          <cell r="G14">
            <v>1.2356861763805942</v>
          </cell>
          <cell r="H14">
            <v>0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  <cell r="F15">
            <v>7.4734410775930904</v>
          </cell>
          <cell r="G15">
            <v>7.6221806804039725</v>
          </cell>
          <cell r="H15">
            <v>7.7275017087609017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  <cell r="F16">
            <v>4.9106238575998606</v>
          </cell>
          <cell r="G16">
            <v>5.0266299712300162</v>
          </cell>
          <cell r="H16">
            <v>5.3727776202696438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  <cell r="F17">
            <v>4.3643244806632522</v>
          </cell>
          <cell r="G17">
            <v>4.3643264543719607</v>
          </cell>
          <cell r="H17">
            <v>4.3643329947458831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  <cell r="F18">
            <v>4.0421957375681425E-2</v>
          </cell>
          <cell r="G18">
            <v>4.017020889679835E-2</v>
          </cell>
          <cell r="H18">
            <v>9.7392571727999179E-3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  <cell r="F19">
            <v>0.27956661873706845</v>
          </cell>
          <cell r="G19">
            <v>0.24067691584068535</v>
          </cell>
          <cell r="H19">
            <v>2.1430180369656771E-3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0.104275490592505</v>
          </cell>
          <cell r="H20">
            <v>0.37816258210636661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4.7845431381232602E-5</v>
          </cell>
          <cell r="H21">
            <v>5.9850176817321963E-3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2.6303736771403699E-3</v>
          </cell>
          <cell r="G22">
            <v>1.0954707899943315E-2</v>
          </cell>
          <cell r="H22">
            <v>4.8762738635217628E-2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  <cell r="F24">
            <v>-8.4764105778979519E-6</v>
          </cell>
          <cell r="G24">
            <v>0</v>
          </cell>
          <cell r="H24">
            <v>0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  <cell r="F25">
            <v>2.7077213337389813E-2</v>
          </cell>
          <cell r="G25">
            <v>6.2028603460130297E-2</v>
          </cell>
          <cell r="H25">
            <v>0.10444716417374753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  <cell r="F26">
            <v>6.9939670992402489E-2</v>
          </cell>
          <cell r="G26">
            <v>5.3185107947213962E-2</v>
          </cell>
          <cell r="H26">
            <v>8.4804665406883542E-4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4.19043150048347E-2</v>
          </cell>
          <cell r="H27">
            <v>7.4287557331899998E-2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  <cell r="F28">
            <v>5.4101565024212662E-3</v>
          </cell>
          <cell r="G28">
            <v>2.5322359493624982E-3</v>
          </cell>
          <cell r="H28">
            <v>1.6585427853124148E-3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3.1957810513894298E-2</v>
          </cell>
          <cell r="H30">
            <v>3.3305032800860959E-2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2.1595694231158402E-3</v>
          </cell>
          <cell r="H31">
            <v>9.6730294301649672E-2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6.06485220147388E-3</v>
          </cell>
          <cell r="H32">
            <v>0.13148472081067286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  <cell r="F33">
            <v>0.6045182943333548</v>
          </cell>
          <cell r="G33">
            <v>1.1969776754075667</v>
          </cell>
          <cell r="H33">
            <v>2.6065253590170698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  <cell r="F34">
            <v>0.43600180508865083</v>
          </cell>
          <cell r="G34">
            <v>5.2084704107445683</v>
          </cell>
          <cell r="H34">
            <v>7.6027011627654799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  <cell r="F35">
            <v>6.35087922140454</v>
          </cell>
          <cell r="G35">
            <v>11.775190537933437</v>
          </cell>
          <cell r="H35">
            <v>13.0288314538181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  <cell r="F36">
            <v>3.4026250462509919</v>
          </cell>
          <cell r="G36">
            <v>3.5902402155741782</v>
          </cell>
          <cell r="H36">
            <v>3.99706284941812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  <cell r="F37">
            <v>0.95907180462160002</v>
          </cell>
          <cell r="G37">
            <v>3.1618853539773122</v>
          </cell>
          <cell r="H37">
            <v>3.4926931944455499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  <cell r="F38">
            <v>5.4242539105723084</v>
          </cell>
          <cell r="G38">
            <v>11.668058313326789</v>
          </cell>
          <cell r="H38">
            <v>12.8888052626467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  <cell r="F39">
            <v>3.2584099268885079E-2</v>
          </cell>
          <cell r="G39">
            <v>2.9313373259832999E-2</v>
          </cell>
          <cell r="H39">
            <v>4.1361289606748855E-2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7.8520998961936293E-3</v>
          </cell>
          <cell r="H40">
            <v>2.7155616276223357E-2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  <cell r="F41">
            <v>1.190447694247034E-2</v>
          </cell>
          <cell r="G41">
            <v>0</v>
          </cell>
          <cell r="H41">
            <v>0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  <cell r="F42">
            <v>0.14958476537363813</v>
          </cell>
          <cell r="G42">
            <v>0.14267830097606982</v>
          </cell>
          <cell r="H42">
            <v>0.11566477171575644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3.0912959543070901E-2</v>
          </cell>
          <cell r="H43">
            <v>6.1241901055793198E-2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  <cell r="F44">
            <v>4.1505586014026E-3</v>
          </cell>
          <cell r="G44">
            <v>3.455745585151332E-3</v>
          </cell>
          <cell r="H44">
            <v>1.1288421860965439E-3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1.45386787597509E-2</v>
          </cell>
          <cell r="H45">
            <v>3.2069808927440921E-2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9.1434651464004507E-3</v>
          </cell>
          <cell r="G46">
            <v>2.1872144221438319E-2</v>
          </cell>
          <cell r="H46">
            <v>2.8432910494421166E-2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3.1635555395582199E-3</v>
          </cell>
          <cell r="G47">
            <v>3.1877657749021307E-3</v>
          </cell>
          <cell r="H47">
            <v>1.438320326605851E-3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  <cell r="F48">
            <v>1.3436176072465977E-3</v>
          </cell>
          <cell r="G48">
            <v>6.1727633443759203E-4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  <cell r="F50">
            <v>2.6441023143981178E-4</v>
          </cell>
          <cell r="G50">
            <v>2.3769126286746003E-4</v>
          </cell>
          <cell r="H50">
            <v>1.3425563306306427E-4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  <cell r="F51">
            <v>3.4301106702471478E-3</v>
          </cell>
          <cell r="G51">
            <v>1.4337951102047857E-3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  <cell r="F53">
            <v>5.1568738562168272E-4</v>
          </cell>
          <cell r="G53">
            <v>4.6930987225773631E-4</v>
          </cell>
          <cell r="H53">
            <v>2.5961786251100919E-4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  <cell r="F54">
            <v>8.4992457195302629E-2</v>
          </cell>
          <cell r="G54">
            <v>8.492741324768413E-2</v>
          </cell>
          <cell r="H54">
            <v>8.4914076800622573E-2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  <cell r="F55">
            <v>4.2348487030435394E-3</v>
          </cell>
          <cell r="G55">
            <v>2.1819643951564004E-3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  <cell r="F56">
            <v>4.0153789963978063E-4</v>
          </cell>
          <cell r="G56">
            <v>3.3719348559145171E-4</v>
          </cell>
          <cell r="H56">
            <v>1.8231318789987125E-4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  <cell r="F57">
            <v>3.5513499974512007E-3</v>
          </cell>
          <cell r="G57">
            <v>3.104493759339706E-3</v>
          </cell>
          <cell r="H57">
            <v>2.2151273325707291E-3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  <cell r="F63">
            <v>9.9971635838239439E-2</v>
          </cell>
          <cell r="G63">
            <v>9.9976412373431314E-2</v>
          </cell>
          <cell r="H63">
            <v>9.9977425325151026E-2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  <cell r="F64">
            <v>5.6982845087896035E-2</v>
          </cell>
          <cell r="G64">
            <v>0.94260557156285751</v>
          </cell>
          <cell r="H64">
            <v>0.94523031398624779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  <cell r="F65">
            <v>4.4582527884066935E-2</v>
          </cell>
          <cell r="G65">
            <v>0.22841199654922234</v>
          </cell>
          <cell r="H65">
            <v>0.75164071046588921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  <cell r="F66">
            <v>0.13413330401820167</v>
          </cell>
          <cell r="G66">
            <v>0.25923053919456135</v>
          </cell>
          <cell r="H66">
            <v>0.31280494133834486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  <cell r="F67">
            <v>0.36183911175188221</v>
          </cell>
          <cell r="G67">
            <v>0.39936565871086455</v>
          </cell>
          <cell r="H67">
            <v>0.49166569078935596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  <cell r="F68">
            <v>4.0870568801239376E-2</v>
          </cell>
          <cell r="G68">
            <v>0.13700328747917653</v>
          </cell>
          <cell r="H68">
            <v>0.16530031821075403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  <cell r="F69">
            <v>0.22662222476584262</v>
          </cell>
          <cell r="G69">
            <v>0.50558330126835171</v>
          </cell>
          <cell r="H69">
            <v>0.61134884290510572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  <cell r="F15">
            <v>3.5092500605452707E-2</v>
          </cell>
          <cell r="G15">
            <v>5.4351500406135136E-2</v>
          </cell>
          <cell r="H15">
            <v>0.16999583878811214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  <cell r="F16">
            <v>6.5527042388226805E-2</v>
          </cell>
          <cell r="G16">
            <v>0.3965545249823752</v>
          </cell>
          <cell r="H16">
            <v>9.8912972155130313E-5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  <cell r="F17">
            <v>2.2090684653978302E-6</v>
          </cell>
          <cell r="G17">
            <v>3.2757123688252898E-6</v>
          </cell>
          <cell r="H17">
            <v>1.0719687188375301E-5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  <cell r="F18">
            <v>3.5980330441291199E-4</v>
          </cell>
          <cell r="G18">
            <v>4.2452764580317298E-5</v>
          </cell>
          <cell r="H18">
            <v>5.3555702193731295E-4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  <cell r="F19">
            <v>7.82858469753408E-2</v>
          </cell>
          <cell r="G19">
            <v>1.6334243021939301E-6</v>
          </cell>
          <cell r="H19">
            <v>7.8210665007428E-7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0.104275490592505</v>
          </cell>
          <cell r="H20">
            <v>0.27388772877636203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9.9369728050227693E-5</v>
          </cell>
          <cell r="H21">
            <v>7.9601144761427302E-3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1.09226678758174E-2</v>
          </cell>
          <cell r="G22">
            <v>1.32273935519283E-4</v>
          </cell>
          <cell r="H22">
            <v>5.1025413839403101E-2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  <cell r="F25">
            <v>2.3287498206874799E-2</v>
          </cell>
          <cell r="G25">
            <v>3.5687429971284497E-2</v>
          </cell>
          <cell r="H25">
            <v>4.9608535162484098E-2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  <cell r="F26">
            <v>2.45780984233514E-3</v>
          </cell>
          <cell r="G26">
            <v>3.0142689743556501E-3</v>
          </cell>
          <cell r="H26">
            <v>8.3482384217614804E-7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4.19043150048347E-2</v>
          </cell>
          <cell r="H27">
            <v>3.2383881882186098E-2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  <cell r="F28">
            <v>8.2602566367191395E-4</v>
          </cell>
          <cell r="G28">
            <v>9.0131516138907504E-4</v>
          </cell>
          <cell r="H28">
            <v>1.09682322511896E-4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3.1957810513894298E-2</v>
          </cell>
          <cell r="H30">
            <v>1.3489830501508199E-3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4.4851894963744299E-3</v>
          </cell>
          <cell r="H31">
            <v>0.124663302001081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3.8740679483114097E-2</v>
          </cell>
          <cell r="H32">
            <v>0.16087019179811701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  <cell r="F33">
            <v>0.74281286361422805</v>
          </cell>
          <cell r="G33">
            <v>1.01047073272452E-4</v>
          </cell>
          <cell r="H33">
            <v>2.6922662236449599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  <cell r="F34">
            <v>0.60784404347909138</v>
          </cell>
          <cell r="G34">
            <v>4.4128201645405207</v>
          </cell>
          <cell r="H34">
            <v>3.1727927201772692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  <cell r="F35">
            <v>1.2485582600556</v>
          </cell>
          <cell r="G35">
            <v>6.1367425075801902</v>
          </cell>
          <cell r="H35">
            <v>5.3452392992908004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  <cell r="F36">
            <v>0.40060112897397504</v>
          </cell>
          <cell r="G36">
            <v>0.77085657703036803</v>
          </cell>
          <cell r="H36">
            <v>2.4455981202477179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  <cell r="F37">
            <v>0.13559730719327689</v>
          </cell>
          <cell r="G37">
            <v>2.4279603687759002</v>
          </cell>
          <cell r="H37">
            <v>0.95461596437416607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  <cell r="F38">
            <v>0.73034961100075002</v>
          </cell>
          <cell r="G38">
            <v>6.6512555900033501</v>
          </cell>
          <cell r="H38">
            <v>5.1184674131606496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  <cell r="F39">
            <v>2.7414078943392001E-2</v>
          </cell>
          <cell r="G39">
            <v>1.1883533789306885E-5</v>
          </cell>
          <cell r="H39">
            <v>1.9421345050420698E-2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7.8520998961936293E-3</v>
          </cell>
          <cell r="H40">
            <v>1.9306364747431599E-2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  <cell r="F42">
            <v>6.3583502824622801E-2</v>
          </cell>
          <cell r="G42">
            <v>4.0859961139840702E-2</v>
          </cell>
          <cell r="H42">
            <v>5.9119843292811503E-2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3.0912959543070901E-2</v>
          </cell>
          <cell r="H43">
            <v>3.88073299931724E-2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  <cell r="F44">
            <v>2.5870628327293802E-4</v>
          </cell>
          <cell r="G44">
            <v>3.9539265160419701E-6</v>
          </cell>
          <cell r="H44">
            <v>9.6513399006527695E-7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1.45386787597509E-2</v>
          </cell>
          <cell r="H45">
            <v>1.7531756155241399E-2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9.1434651464004507E-3</v>
          </cell>
          <cell r="G46">
            <v>1.27300128578139E-2</v>
          </cell>
          <cell r="H46">
            <v>1.53300280639751E-2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3.1635555395582199E-3</v>
          </cell>
          <cell r="G47">
            <v>2.8332358780190299E-5</v>
          </cell>
          <cell r="H47">
            <v>8.3102174219230003E-5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  <cell r="F50">
            <v>1.2629390813628121E-4</v>
          </cell>
          <cell r="G50">
            <v>1.9535708013401971E-5</v>
          </cell>
          <cell r="H50">
            <v>6.8622120313356901E-5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  <cell r="F53">
            <v>2.7190634305276201E-4</v>
          </cell>
          <cell r="G53">
            <v>3.63228703385765E-5</v>
          </cell>
          <cell r="H53">
            <v>1.224537743740882E-4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  <cell r="F54">
            <v>4.4111965564171497E-2</v>
          </cell>
          <cell r="G54">
            <v>3.1214669007619999E-2</v>
          </cell>
          <cell r="H54">
            <v>4.3604773919873503E-2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  <cell r="F56">
            <v>1.47801532934622E-4</v>
          </cell>
          <cell r="G56">
            <v>1.9861341522750999E-5</v>
          </cell>
          <cell r="H56">
            <v>1.08228535583132E-4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  <cell r="F57">
            <v>9.70136909327421E-4</v>
          </cell>
          <cell r="G57">
            <v>3.7315086244737902E-4</v>
          </cell>
          <cell r="H57">
            <v>1.5356369344324901E-3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  <cell r="F63">
            <v>1.2388757447158899E-5</v>
          </cell>
          <cell r="G63">
            <v>1.5800455948837799E-5</v>
          </cell>
          <cell r="H63">
            <v>1.12019324975844E-5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  <cell r="F64">
            <v>3.4424352522005597E-2</v>
          </cell>
          <cell r="G64">
            <v>0.90421692212286897</v>
          </cell>
          <cell r="H64">
            <v>0.48573331524111801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  <cell r="F65">
            <v>3.4055550465641703E-2</v>
          </cell>
          <cell r="G65">
            <v>0.192514676469933</v>
          </cell>
          <cell r="H65">
            <v>0.64912799283095901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  <cell r="F66">
            <v>5.6602432487714502E-2</v>
          </cell>
          <cell r="G66">
            <v>0.19447998666533101</v>
          </cell>
          <cell r="H66">
            <v>0.20534537229862801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  <cell r="F67">
            <v>0.1072807739100437</v>
          </cell>
          <cell r="G67">
            <v>0.25899824163298601</v>
          </cell>
          <cell r="H67">
            <v>0.34296264440176305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  <cell r="F68">
            <v>2.5940238920036499E-2</v>
          </cell>
          <cell r="G68">
            <v>0.11002357058196091</v>
          </cell>
          <cell r="H68">
            <v>0.1055831922995476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  <cell r="F69">
            <v>8.0535418705815195E-2</v>
          </cell>
          <cell r="G69">
            <v>0.40961973065635598</v>
          </cell>
          <cell r="H69">
            <v>0.39179558834231598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7.7341254958631315E-3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  <cell r="F5">
            <v>1.5766492693265407E-2</v>
          </cell>
          <cell r="G5">
            <v>3.9582078742189407E-2</v>
          </cell>
          <cell r="H5">
            <v>2.8687099472210108E-2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  <cell r="F12">
            <v>3.9064332150212959E-3</v>
          </cell>
          <cell r="G12">
            <v>4.6328934285368986E-3</v>
          </cell>
          <cell r="H12">
            <v>3.0350676637942954E-3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  <cell r="F19">
            <v>4.3847937265382733</v>
          </cell>
          <cell r="G19">
            <v>6.0699902555330594</v>
          </cell>
          <cell r="H19">
            <v>6.0851318576482303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  <cell r="F20">
            <v>7.6163412386893876</v>
          </cell>
          <cell r="G20">
            <v>8.5095918235358994</v>
          </cell>
          <cell r="H20">
            <v>9.963620708633437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  <cell r="F21">
            <v>7.0571320787914549E-3</v>
          </cell>
          <cell r="G21">
            <v>1.2438832473001347</v>
          </cell>
          <cell r="H21">
            <v>1.2441280934506185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  <cell r="F28">
            <v>8.9878925249401771</v>
          </cell>
          <cell r="G28">
            <v>28.442613039294152</v>
          </cell>
          <cell r="H28">
            <v>35.362388785054634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2.6773398440937532E-3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2.9058038389551781E-3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  <cell r="F31">
            <v>1.0178788667890324</v>
          </cell>
          <cell r="G31">
            <v>2.0856610772715558</v>
          </cell>
          <cell r="H31">
            <v>1.9096492192377739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  <cell r="F38">
            <v>4.4609000826057299</v>
          </cell>
          <cell r="G38">
            <v>7.8426406690514128</v>
          </cell>
          <cell r="H38">
            <v>9.6941858450075156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  <cell r="F39">
            <v>4.071242908171909</v>
          </cell>
          <cell r="G39">
            <v>7.15759031001775</v>
          </cell>
          <cell r="H39">
            <v>8.8474040308325712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  <cell r="F3">
            <v>54.528480250466558</v>
          </cell>
          <cell r="G3">
            <v>55.044992732321425</v>
          </cell>
          <cell r="H3">
            <v>56.513677731567718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  <cell r="F6">
            <v>2.2112927304807823</v>
          </cell>
          <cell r="G6">
            <v>14.723607892744788</v>
          </cell>
          <cell r="H6">
            <v>15.073235263813912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  <cell r="F11">
            <v>72.059230094615202</v>
          </cell>
          <cell r="G11">
            <v>68.764341156577473</v>
          </cell>
          <cell r="H11">
            <v>72.832719740205079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  <cell r="F18">
            <v>3.876612328033311E-2</v>
          </cell>
          <cell r="G18">
            <v>6.0437062319505354E-3</v>
          </cell>
          <cell r="H18">
            <v>3.5054025893484758E-5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  <cell r="F19">
            <v>16.28706454930127</v>
          </cell>
          <cell r="G19">
            <v>16.080713407861321</v>
          </cell>
          <cell r="H19">
            <v>19.188684188306773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  <cell r="F21">
            <v>10.453591486956473</v>
          </cell>
          <cell r="G21">
            <v>8.8076123656883052</v>
          </cell>
          <cell r="H21">
            <v>5.9488852424103884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  <cell r="F22">
            <v>2.2816749892569783</v>
          </cell>
          <cell r="G22">
            <v>1.9427122909535901</v>
          </cell>
          <cell r="H22">
            <v>1.5090813673207693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9.9710401805383349</v>
          </cell>
          <cell r="G23">
            <v>10.467034824793158</v>
          </cell>
          <cell r="H23">
            <v>10.300349420123394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  <cell r="F24">
            <v>4.9700927410480675</v>
          </cell>
          <cell r="G24">
            <v>5.0168803266552002</v>
          </cell>
          <cell r="H24">
            <v>7.8104096788978001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  <cell r="F33">
            <v>17.923686184365415</v>
          </cell>
          <cell r="G33">
            <v>17.870751199302099</v>
          </cell>
          <cell r="H33">
            <v>18.864387713665174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  <cell r="F34">
            <v>5.1876399162656437</v>
          </cell>
          <cell r="G34">
            <v>2.8572076201191354</v>
          </cell>
          <cell r="H34">
            <v>8.246728481608083E-5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  <cell r="F35">
            <v>6.2631730232724711E-2</v>
          </cell>
          <cell r="G35">
            <v>6.1081234208015898E-3</v>
          </cell>
          <cell r="H35">
            <v>0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  <cell r="F36">
            <v>0.21426974123809869</v>
          </cell>
          <cell r="G36">
            <v>0.23553468130644126</v>
          </cell>
          <cell r="H36">
            <v>0.23549270105868159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  <cell r="F37">
            <v>8.5486337045955008</v>
          </cell>
          <cell r="G37">
            <v>2.9737884175836338</v>
          </cell>
          <cell r="H37">
            <v>0.40519638251881995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  <cell r="F38">
            <v>1.9658383591920234</v>
          </cell>
          <cell r="G38">
            <v>2.0823860881735188</v>
          </cell>
          <cell r="H38">
            <v>0.67739413629499645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  <cell r="F39">
            <v>3.8185844985630042</v>
          </cell>
          <cell r="G39">
            <v>3.818847952737721</v>
          </cell>
          <cell r="H39">
            <v>4.2657637804033888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  <cell r="F55">
            <v>13.317076471097238</v>
          </cell>
          <cell r="G55">
            <v>13.317061571614225</v>
          </cell>
          <cell r="H55">
            <v>13.317060267374348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  <cell r="F56">
            <v>7.1241064974452311</v>
          </cell>
          <cell r="G56">
            <v>7.1510980652294061</v>
          </cell>
          <cell r="H56">
            <v>10.985126953951735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  <cell r="F57">
            <v>4.2507372275274404</v>
          </cell>
          <cell r="G57">
            <v>2.4433890957717601</v>
          </cell>
          <cell r="H57">
            <v>0.18759520473818372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  <cell r="F58">
            <v>4.3720862185581355E-2</v>
          </cell>
          <cell r="G58">
            <v>4.3085175579479209E-3</v>
          </cell>
          <cell r="H58">
            <v>0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  <cell r="F59">
            <v>8.7360223331326825</v>
          </cell>
          <cell r="G59">
            <v>4.219226759023945</v>
          </cell>
          <cell r="H59">
            <v>0.90242787929252077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  <cell r="F60">
            <v>5.6870534787086757E-2</v>
          </cell>
          <cell r="G60">
            <v>3.1031856556590649E-2</v>
          </cell>
          <cell r="H60">
            <v>1.9324300630132258E-2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  <cell r="F61">
            <v>2.6070217906024047E-2</v>
          </cell>
          <cell r="G61">
            <v>4.0795017065666109E-3</v>
          </cell>
          <cell r="H61">
            <v>2.3836737607569662E-5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  <cell r="F62">
            <v>8.1327420196055229</v>
          </cell>
          <cell r="G62">
            <v>8.0754214232925268</v>
          </cell>
          <cell r="H62">
            <v>9.4782694070504441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  <cell r="F63">
            <v>7.1661378789950358</v>
          </cell>
          <cell r="G63">
            <v>7.2030321047667991</v>
          </cell>
          <cell r="H63">
            <v>8.0870394899735771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  <cell r="F64">
            <v>7.6582379230636395</v>
          </cell>
          <cell r="G64">
            <v>6.7670850795876563</v>
          </cell>
          <cell r="H64">
            <v>8.484130257370472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  <cell r="F65">
            <v>0.59397895608854012</v>
          </cell>
          <cell r="G65">
            <v>0.59454914029965111</v>
          </cell>
          <cell r="H65">
            <v>0.59544162723104088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  <cell r="F66">
            <v>5.5194963051130177</v>
          </cell>
          <cell r="G66">
            <v>4.6504193290834204</v>
          </cell>
          <cell r="H66">
            <v>3.2361935718712505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  <cell r="F67">
            <v>2.2816749892569783</v>
          </cell>
          <cell r="G67">
            <v>1.9427122909535901</v>
          </cell>
          <cell r="H67">
            <v>1.5090813673207693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  <cell r="F68">
            <v>2.7150135784782963</v>
          </cell>
          <cell r="G68">
            <v>2.7152008943965207</v>
          </cell>
          <cell r="H68">
            <v>3.0713499218904392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7.8055342400521148</v>
          </cell>
          <cell r="G69">
            <v>8.3374332998865537</v>
          </cell>
          <cell r="H69">
            <v>8.3373996415219676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  <cell r="F70">
            <v>1.8195739568843161</v>
          </cell>
          <cell r="G70">
            <v>10.570835766449775</v>
          </cell>
          <cell r="H70">
            <v>10.630063263722263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  <cell r="F71">
            <v>77.246993991618737</v>
          </cell>
          <cell r="G71">
            <v>78.026884696176936</v>
          </cell>
          <cell r="H71">
            <v>78.84052699067675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  <cell r="F3">
            <v>53.975248514091959</v>
          </cell>
          <cell r="G3">
            <v>52.172494465369539</v>
          </cell>
          <cell r="H3">
            <v>48.260760279251443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  <cell r="F6">
            <v>6.9869374183164972</v>
          </cell>
          <cell r="G6">
            <v>9.1866061577635243</v>
          </cell>
          <cell r="H6">
            <v>13.861943146816268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  <cell r="F11">
            <v>57.942867443613778</v>
          </cell>
          <cell r="G11">
            <v>57.038351238562889</v>
          </cell>
          <cell r="H11">
            <v>53.356035980942139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  <cell r="F12">
            <v>11.141576992223643</v>
          </cell>
          <cell r="G12">
            <v>5.4271345640064252</v>
          </cell>
          <cell r="H12">
            <v>8.1553610660929982E-5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  <cell r="F13">
            <v>9.6655765872252792E-3</v>
          </cell>
          <cell r="G13">
            <v>7.7257661963392029E-3</v>
          </cell>
          <cell r="H13">
            <v>0.42246209606462781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  <cell r="F14">
            <v>14.726475056916197</v>
          </cell>
          <cell r="G14">
            <v>9.5757389551215812</v>
          </cell>
          <cell r="H14">
            <v>4.6497217838469069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  <cell r="F15">
            <v>0.70625914272220647</v>
          </cell>
          <cell r="G15">
            <v>1.6414387123778487</v>
          </cell>
          <cell r="H15">
            <v>2.5414343418369145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  <cell r="F17">
            <v>8.3305403502838278</v>
          </cell>
          <cell r="G17">
            <v>9.2533105005175731</v>
          </cell>
          <cell r="H17">
            <v>8.9440405195947381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  <cell r="F19">
            <v>0.66058573889387395</v>
          </cell>
          <cell r="G19">
            <v>0.73654652882347915</v>
          </cell>
          <cell r="H19">
            <v>0.77783246923295146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  <cell r="F20">
            <v>3.0086783548447862E-2</v>
          </cell>
          <cell r="G20">
            <v>2.4863156196795091E-2</v>
          </cell>
          <cell r="H20">
            <v>1.5366384296374668E-2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  <cell r="F21">
            <v>12.579808526363472</v>
          </cell>
          <cell r="G21">
            <v>17.233339603288361</v>
          </cell>
          <cell r="H21">
            <v>20.113656811387315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  <cell r="F28">
            <v>3.9676189295218149</v>
          </cell>
          <cell r="G28">
            <v>4.8658567731933529</v>
          </cell>
          <cell r="H28">
            <v>5.0952757016906896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  <cell r="F47">
            <v>11.580974593806914</v>
          </cell>
          <cell r="G47">
            <v>15.847027969103261</v>
          </cell>
          <cell r="H47">
            <v>18.4892094809505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  <cell r="F48">
            <v>9.1301561963433819</v>
          </cell>
          <cell r="G48">
            <v>4.4498291032470156</v>
          </cell>
          <cell r="H48">
            <v>0.34596050597075112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  <cell r="F49">
            <v>9.764843973041673</v>
          </cell>
          <cell r="G49">
            <v>5.1984716653405085</v>
          </cell>
          <cell r="H49">
            <v>1.9492260961283017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  <cell r="F50">
            <v>8.6337602659160684</v>
          </cell>
          <cell r="G50">
            <v>11.067917154214001</v>
          </cell>
          <cell r="H50">
            <v>11.379359541489546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  <cell r="F52">
            <v>6.8699997234675649</v>
          </cell>
          <cell r="G52">
            <v>7.6309864554643649</v>
          </cell>
          <cell r="H52">
            <v>7.3759388122050371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  <cell r="F53">
            <v>5.7276529687464448</v>
          </cell>
          <cell r="G53">
            <v>4.8630387211704749</v>
          </cell>
          <cell r="H53">
            <v>3.3475511759153287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  <cell r="F54">
            <v>0.55067018125800105</v>
          </cell>
          <cell r="G54">
            <v>0.71175550133104226</v>
          </cell>
          <cell r="H54">
            <v>0.73431783870908807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  <cell r="F55">
            <v>0.66058573889387395</v>
          </cell>
          <cell r="G55">
            <v>0.73654652882347915</v>
          </cell>
          <cell r="H55">
            <v>0.77783246923295146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  <cell r="F58">
            <v>6.9869374183164972</v>
          </cell>
          <cell r="G58">
            <v>9.1866061577635243</v>
          </cell>
          <cell r="H58">
            <v>13.861943146816268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  <cell r="F59">
            <v>60.171408254294533</v>
          </cell>
          <cell r="G59">
            <v>59.910522722787618</v>
          </cell>
          <cell r="H59">
            <v>58.419538200704679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  <cell r="F3">
            <v>45.903062679014283</v>
          </cell>
          <cell r="G3">
            <v>44.395032503496452</v>
          </cell>
          <cell r="H3">
            <v>40.795438227808631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  <cell r="F10">
            <v>15.574648575455292</v>
          </cell>
          <cell r="G10">
            <v>20.168240780523625</v>
          </cell>
          <cell r="H10">
            <v>29.89255232139082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  <cell r="F15">
            <v>67.873915696157042</v>
          </cell>
          <cell r="G15">
            <v>67.90630938930137</v>
          </cell>
          <cell r="H15">
            <v>62.866706033222016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  <cell r="F16">
            <v>15.596896944776358</v>
          </cell>
          <cell r="G16">
            <v>5.9800629066247701</v>
          </cell>
          <cell r="H16">
            <v>1.2896930482604675E-4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  <cell r="F17">
            <v>9.6873269388912126E-3</v>
          </cell>
          <cell r="G17">
            <v>7.8092796569992151E-3</v>
          </cell>
          <cell r="H17">
            <v>0.57809640126719786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  <cell r="F18">
            <v>29.287096076073851</v>
          </cell>
          <cell r="G18">
            <v>18.646340552570912</v>
          </cell>
          <cell r="H18">
            <v>11.208921650801047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  <cell r="F19">
            <v>0.97123073285409034</v>
          </cell>
          <cell r="G19">
            <v>3.106907480285332</v>
          </cell>
          <cell r="H19">
            <v>3.5942109422175439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  <cell r="F21">
            <v>11.840839459628196</v>
          </cell>
          <cell r="G21">
            <v>12.81416776636885</v>
          </cell>
          <cell r="H21">
            <v>12.476337352048841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  <cell r="F22">
            <v>13.524910948059583</v>
          </cell>
          <cell r="G22">
            <v>11.463252517137887</v>
          </cell>
          <cell r="H22">
            <v>6.9234592864489075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  <cell r="F23">
            <v>1.1579329144898691</v>
          </cell>
          <cell r="G23">
            <v>1.2422879715564357</v>
          </cell>
          <cell r="H23">
            <v>1.2294998308919507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  <cell r="F24">
            <v>4.4170801105885005E-2</v>
          </cell>
          <cell r="G24">
            <v>5.3990655175218123E-2</v>
          </cell>
          <cell r="H24">
            <v>3.6729041284375971E-2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  <cell r="F25">
            <v>50.37102130210603</v>
          </cell>
          <cell r="G25">
            <v>60.673763952661304</v>
          </cell>
          <cell r="H25">
            <v>65.319008750051182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  <cell r="F26">
            <v>190.67770220218978</v>
          </cell>
          <cell r="G26">
            <v>181.89489247133906</v>
          </cell>
          <cell r="H26">
            <v>164.2330982575379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  <cell r="F102">
            <v>3.0295487833841915E-2</v>
          </cell>
          <cell r="G102">
            <v>1.9908071474516859E-2</v>
          </cell>
          <cell r="H102">
            <v>1.7004860702189172E-2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  <cell r="F104">
            <v>47.764303979032647</v>
          </cell>
          <cell r="G104">
            <v>54.467494444532896</v>
          </cell>
          <cell r="H104">
            <v>54.641507367747458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  <cell r="F105">
            <v>11.281070478184636</v>
          </cell>
          <cell r="G105">
            <v>4.0733297698642481</v>
          </cell>
          <cell r="H105">
            <v>0.4167546354348427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  <cell r="F106">
            <v>14.564856974895145</v>
          </cell>
          <cell r="G106">
            <v>6.3350359337912474</v>
          </cell>
          <cell r="H106">
            <v>2.4179407233312782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  <cell r="F107">
            <v>16.886236791447708</v>
          </cell>
          <cell r="G107">
            <v>20.271003483968574</v>
          </cell>
          <cell r="H107">
            <v>18.962611371590896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  <cell r="F108">
            <v>0</v>
          </cell>
          <cell r="G108">
            <v>0</v>
          </cell>
          <cell r="H108">
            <v>0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  <cell r="F110">
            <v>7.9188235869013672</v>
          </cell>
          <cell r="G110">
            <v>8.3967935905241227</v>
          </cell>
          <cell r="H110">
            <v>7.8594430766362038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  <cell r="F111">
            <v>7.5550152904338956</v>
          </cell>
          <cell r="G111">
            <v>6.1773679321356534</v>
          </cell>
          <cell r="H111">
            <v>3.5329134424545687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  <cell r="F112">
            <v>0.41309813744962559</v>
          </cell>
          <cell r="G112">
            <v>0.44145984005353628</v>
          </cell>
          <cell r="H112">
            <v>0.36645009665987754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  <cell r="F113">
            <v>3.4530130072542901E-2</v>
          </cell>
          <cell r="G113">
            <v>3.319870266578101E-2</v>
          </cell>
          <cell r="H113">
            <v>2.9468980491502067E-2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  <cell r="F116">
            <v>122.02287943170671</v>
          </cell>
          <cell r="G116">
            <v>120.38383254953422</v>
          </cell>
          <cell r="H116">
            <v>118.13664687643963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  <cell r="F224">
            <v>24.082254030224917</v>
          </cell>
          <cell r="G224">
            <v>26.685869479272778</v>
          </cell>
          <cell r="H224">
            <v>28.407738202868767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  <cell r="F231">
            <v>1.8902682428887694</v>
          </cell>
          <cell r="G231">
            <v>1.7414118843294148</v>
          </cell>
          <cell r="H231">
            <v>1.5720936874820619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  <cell r="F233">
            <v>57.576056485239931</v>
          </cell>
          <cell r="G233">
            <v>66.9929451123121</v>
          </cell>
          <cell r="H233">
            <v>69.910421155635959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  <cell r="F234">
            <v>12.738522750655649</v>
          </cell>
          <cell r="G234">
            <v>4.8068456414653875</v>
          </cell>
          <cell r="H234">
            <v>0.4751076954915438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  <cell r="F235">
            <v>16.943515871829099</v>
          </cell>
          <cell r="G235">
            <v>7.7615892391516539</v>
          </cell>
          <cell r="H235">
            <v>3.0548603075942662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  <cell r="F236">
            <v>21.456143014947585</v>
          </cell>
          <cell r="G236">
            <v>26.237163259457851</v>
          </cell>
          <cell r="H236">
            <v>25.608722695119063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  <cell r="F239">
            <v>9.6101198285577976</v>
          </cell>
          <cell r="G239">
            <v>10.364658847958662</v>
          </cell>
          <cell r="H239">
            <v>10.033469084384354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  <cell r="F240">
            <v>8.629850315153055</v>
          </cell>
          <cell r="G240">
            <v>7.1797194667092992</v>
          </cell>
          <cell r="H240">
            <v>4.2673968160806801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  <cell r="F241">
            <v>0.52807546271456485</v>
          </cell>
          <cell r="G241">
            <v>0.57483982534255196</v>
          </cell>
          <cell r="H241">
            <v>0.50026148523770064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  <cell r="F242">
            <v>1.1579329144898691</v>
          </cell>
          <cell r="G242">
            <v>1.2422879715564357</v>
          </cell>
          <cell r="H242">
            <v>1.2294998308919507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  <cell r="F244">
            <v>15.574648575455292</v>
          </cell>
          <cell r="G244">
            <v>20.168240780523625</v>
          </cell>
          <cell r="H244">
            <v>29.89255232139082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  <cell r="F245">
            <v>146.10513346193159</v>
          </cell>
          <cell r="G245">
            <v>147.06970202880697</v>
          </cell>
          <cell r="H245">
            <v>146.5443850793084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  <cell r="F21">
            <v>16.647437791723608</v>
          </cell>
          <cell r="G21">
            <v>3.6957991598312248</v>
          </cell>
          <cell r="H21">
            <v>0.74777982118930242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  <cell r="F22">
            <v>30.922777071566344</v>
          </cell>
          <cell r="G22">
            <v>14.548100353225221</v>
          </cell>
          <cell r="H22">
            <v>0.97648811328914609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  <cell r="F23">
            <v>2.5144239371832362</v>
          </cell>
          <cell r="G23">
            <v>2.0958757328418862</v>
          </cell>
          <cell r="H23">
            <v>-3.616932743000234E-5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  <cell r="F24">
            <v>3.8055696521592276E-2</v>
          </cell>
          <cell r="G24">
            <v>2.1501180551500954E-2</v>
          </cell>
          <cell r="H24">
            <v>1.2059900691418618E-3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  <cell r="F25">
            <v>1.2660404995603203</v>
          </cell>
          <cell r="G25">
            <v>2.2579675544437547</v>
          </cell>
          <cell r="H25">
            <v>0.17432725373674907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  <cell r="F26">
            <v>2.9777831125685905</v>
          </cell>
          <cell r="G26">
            <v>2.9947101659553903</v>
          </cell>
          <cell r="H26">
            <v>1.6439555514135398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  <cell r="F27">
            <v>1.084011643162862E-2</v>
          </cell>
          <cell r="G27">
            <v>8.5471891583979529E-3</v>
          </cell>
          <cell r="H27">
            <v>1.1434227024635167E-3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  <cell r="F28">
            <v>3.60676637060936E-2</v>
          </cell>
          <cell r="G28">
            <v>2.47576614593338E-2</v>
          </cell>
          <cell r="H28">
            <v>1.6908113570405301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  <cell r="F32">
            <v>0.60386437588028996</v>
          </cell>
          <cell r="G32">
            <v>1.6620295532685849</v>
          </cell>
          <cell r="H32">
            <v>1.6955179148267896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  <cell r="F11">
            <v>65.87179990752638</v>
          </cell>
          <cell r="G11">
            <v>51.688229927048873</v>
          </cell>
          <cell r="H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  <cell r="F12">
            <v>16.467950908454085</v>
          </cell>
          <cell r="G12">
            <v>26.62718749396371</v>
          </cell>
          <cell r="H12">
            <v>74.141400521952761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1.7699457260445901E-3</v>
          </cell>
          <cell r="G13">
            <v>5.1586442993670406E-2</v>
          </cell>
          <cell r="H13">
            <v>4.9920627832835102E-2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  <cell r="F53">
            <v>2.2540697032177386</v>
          </cell>
          <cell r="G53">
            <v>2.470937523977359</v>
          </cell>
          <cell r="H53">
            <v>2.5531181746812286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  <cell r="F55">
            <v>4.1058290977414984</v>
          </cell>
          <cell r="G55">
            <v>3.5578980217066687</v>
          </cell>
          <cell r="H55">
            <v>3.2313752479392686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  <cell r="F56">
            <v>1.6699481836458969</v>
          </cell>
          <cell r="G56">
            <v>0.94978380040028498</v>
          </cell>
          <cell r="H56">
            <v>0.26371159798894206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  <cell r="F57">
            <v>2.8284392394206401</v>
          </cell>
          <cell r="G57">
            <v>1.5058266080710259</v>
          </cell>
          <cell r="H57">
            <v>0.63582330759305972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  <cell r="F58">
            <v>3.7354169473717058</v>
          </cell>
          <cell r="G58">
            <v>1.5153459740944459</v>
          </cell>
          <cell r="H58">
            <v>0.1287581676086389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-1.3497107986262351</v>
          </cell>
          <cell r="H59">
            <v>-5.0854870430864176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-0.31419411293913424</v>
          </cell>
          <cell r="H60">
            <v>-1.7267437951613578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-2.1139091231912177E-4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-8.4086411018913899E-5</v>
          </cell>
          <cell r="H63">
            <v>-3.3411882067301159E-4</v>
          </cell>
        </row>
        <row r="77">
          <cell r="B77">
            <v>0</v>
          </cell>
          <cell r="C77">
            <v>3.4615454820411427</v>
          </cell>
        </row>
        <row r="78">
          <cell r="B78">
            <v>0</v>
          </cell>
          <cell r="C78">
            <v>1.1091342826580615</v>
          </cell>
        </row>
        <row r="79">
          <cell r="B79">
            <v>0</v>
          </cell>
          <cell r="C79">
            <v>2.2417316610392004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  <cell r="J99">
            <v>13.301019631112899</v>
          </cell>
          <cell r="K99">
            <v>7.4749354634462311</v>
          </cell>
          <cell r="L99">
            <v>2.0444147622526385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1527" activePane="bottomRight" state="frozen"/>
      <selection activeCell="B1" sqref="B1"/>
      <selection pane="topRight" activeCell="F1" sqref="F1"/>
      <selection pane="bottomLeft" activeCell="B2" sqref="B2"/>
      <selection pane="bottomRight" activeCell="F1554" sqref="F1554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424.55138766515938</v>
      </c>
      <c r="K2" s="3">
        <f t="shared" si="0"/>
        <v>524.80803836012285</v>
      </c>
      <c r="L2" s="3">
        <f t="shared" ref="L2" si="1">L3+L8+L11+L12+L16+L17+L18+L19</f>
        <v>595.78516429292313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53.547037372477945</v>
      </c>
      <c r="K3" s="1">
        <f t="shared" si="4"/>
        <v>53.552569163783431</v>
      </c>
      <c r="L3" s="1">
        <f t="shared" ref="L3" si="5">SUM(L4:L7)</f>
        <v>53.553830841230535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SUMPRODUCT(("RNWWOD1"=[1]OUT_PrimaryEnergyCons!$A$1:$A$1000)*1,[1]OUT_PrimaryEnergyCons!H$1:H$1000)</f>
        <v>16.424584143284815</v>
      </c>
      <c r="K4" s="1" cm="1">
        <f t="array" ref="K4">SUMPRODUCT(("RNWWOD1"=[1]OUT_PrimaryEnergyCons!$A$1:$A$1000)*1,[1]OUT_PrimaryEnergyCons!I$1:I$1000)</f>
        <v>17.113636845777538</v>
      </c>
      <c r="L4" s="1" cm="1">
        <f t="array" ref="L4">SUMPRODUCT(("RNWWOD1"=[1]OUT_PrimaryEnergyCons!$A$1:$A$1000)*1,[1]OUT_PrimaryEnergyCons!J$1:J$1000)</f>
        <v>18.429679033914773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SUMPRODUCT(("RNWWOD2"=[1]OUT_PrimaryEnergyCons!$A$1:$A$1000)*1,[1]OUT_PrimaryEnergyCons!H$1:H$1000)</f>
        <v>7.6690447777123971</v>
      </c>
      <c r="K5" s="1" cm="1">
        <f t="array" ref="K5">SUMPRODUCT(("RNWWOD2"=[1]OUT_PrimaryEnergyCons!$A$1:$A$1000)*1,[1]OUT_PrimaryEnergyCons!I$1:I$1000)</f>
        <v>7.6690240318698546</v>
      </c>
      <c r="L5" s="1" cm="1">
        <f t="array" ref="L5">SUMPRODUCT(("RNWWOD2"=[1]OUT_PrimaryEnergyCons!$A$1:$A$1000)*1,[1]OUT_PrimaryEnergyCons!J$1:J$1000)</f>
        <v>7.6690377041336681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SUMPRODUCT(("RNWWOD3"=[1]OUT_PrimaryEnergyCons!$A$1:$A$1000)*1,[1]OUT_PrimaryEnergyCons!H$1:H$1000)</f>
        <v>4.805372032876341</v>
      </c>
      <c r="K6" s="1" cm="1">
        <f t="array" ref="K6">SUMPRODUCT(("RNWWOD3"=[1]OUT_PrimaryEnergyCons!$A$1:$A$1000)*1,[1]OUT_PrimaryEnergyCons!I$1:I$1000)</f>
        <v>4.8053733093186235</v>
      </c>
      <c r="L6" s="1" cm="1">
        <f t="array" ref="L6">SUMPRODUCT(("RNWWOD3"=[1]OUT_PrimaryEnergyCons!$A$1:$A$1000)*1,[1]OUT_PrimaryEnergyCons!J$1:J$1000)</f>
        <v>4.8053756334387661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SUMPRODUCT(("RNWWOD4"=[1]OUT_PrimaryEnergyCons!$A$1:$A$1000)*1+("RNWWOD5"=[1]OUT_PrimaryEnergyCons!$A$1:$A$1000)*1,[1]OUT_PrimaryEnergyCons!H$1:H$1000)</f>
        <v>24.648036418604388</v>
      </c>
      <c r="K7" s="1" cm="1">
        <f t="array" ref="K7">SUMPRODUCT(("RNWWOD4"=[1]OUT_PrimaryEnergyCons!$A$1:$A$1000)*1+("RNWWOD5"=[1]OUT_PrimaryEnergyCons!$A$1:$A$1000)*1,[1]OUT_PrimaryEnergyCons!I$1:I$1000)</f>
        <v>23.964534976817411</v>
      </c>
      <c r="L7" s="1" cm="1">
        <f t="array" ref="L7">SUMPRODUCT(("RNWWOD4"=[1]OUT_PrimaryEnergyCons!$A$1:$A$1000)*1+("RNWWOD5"=[1]OUT_PrimaryEnergyCons!$A$1:$A$1000)*1,[1]OUT_PrimaryEnergyCons!J$1:J$1000)</f>
        <v>22.649738469743323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72.17631609124814</v>
      </c>
      <c r="K8" s="1">
        <f t="shared" si="9"/>
        <v>79.195686574728796</v>
      </c>
      <c r="L8" s="1">
        <f t="shared" ref="L8" si="10">SUM(L9:L10)</f>
        <v>83.828176225220517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SUMPRODUCT(("RNNWWST1"=[1]OUT_PrimaryEnergyCons!$A$1:$A$1000)*1,[1]OUT_PrimaryEnergyCons!H$1:H$1000)</f>
        <v>34.937706195037237</v>
      </c>
      <c r="K9" s="1" cm="1">
        <f t="array" ref="K9">SUMPRODUCT(("RNNWWST1"=[1]OUT_PrimaryEnergyCons!$A$1:$A$1000)*1,[1]OUT_PrimaryEnergyCons!I$1:I$1000)</f>
        <v>38.08248340245337</v>
      </c>
      <c r="L9" s="1" cm="1">
        <f t="array" ref="L9">SUMPRODUCT(("RNNWWST1"=[1]OUT_PrimaryEnergyCons!$A$1:$A$1000)*1,[1]OUT_PrimaryEnergyCons!J$1:J$1000)</f>
        <v>39.22173703108411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SUMPRODUCT(("RNWWST1"=[1]OUT_PrimaryEnergyCons!$A$1:$A$1000)*1,[1]OUT_PrimaryEnergyCons!H$1:H$1000)</f>
        <v>37.238609896210896</v>
      </c>
      <c r="K10" s="1" cm="1">
        <f t="array" ref="K10">SUMPRODUCT(("RNWWST1"=[1]OUT_PrimaryEnergyCons!$A$1:$A$1000)*1,[1]OUT_PrimaryEnergyCons!I$1:I$1000)</f>
        <v>41.113203172275419</v>
      </c>
      <c r="L10" s="1" cm="1">
        <f t="array" ref="L10">SUMPRODUCT(("RNWWST1"=[1]OUT_PrimaryEnergyCons!$A$1:$A$1000)*1,[1]OUT_PrimaryEnergyCons!J$1:J$1000)</f>
        <v>44.606439194136406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SUMPRODUCT(("mnr"=[1]OUT_PrimaryEnergyCons!$C$1:$C$1000)*1,[1]OUT_PrimaryEnergyCons!H$1:H$1000)</f>
        <v>12.540510057899459</v>
      </c>
      <c r="K11" s="1" cm="1">
        <f t="array" ref="K11">SUMPRODUCT(("mnr"=[1]OUT_PrimaryEnergyCons!$C$1:$C$1000)*1,[1]OUT_PrimaryEnergyCons!I$1:I$1000)</f>
        <v>17.360172130824516</v>
      </c>
      <c r="L11" s="1" cm="1">
        <f t="array" ref="L11">SUMPRODUCT(("mnr"=[1]OUT_PrimaryEnergyCons!$C$1:$C$1000)*1,[1]OUT_PrimaryEnergyCons!J$1:J$1000)</f>
        <v>17.403477112873922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152.54916846554528</v>
      </c>
      <c r="K12" s="1">
        <f t="shared" si="11"/>
        <v>155.14722244709517</v>
      </c>
      <c r="L12" s="1">
        <f t="shared" ref="L12" si="12">SUM(L13:L15)</f>
        <v>159.23926942512739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72.618890089220969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73.884756640317192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74.836113801873609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63.867520885666366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64.429970484622743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67.135042511979819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16.062757490657923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16.832495322155236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17.268113111273937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SUMPRODUCT(ISNUMBER(SEARCH("SOL",[1]OUT_PrimaryEnergyCons!$C$1:$C$1000))*1,[1]OUT_PrimaryEnergyCons!H$1:H$1000)</f>
        <v>62.181031565852507</v>
      </c>
      <c r="K16" s="1" cm="1">
        <f t="array" ref="K16">SUMPRODUCT(ISNUMBER(SEARCH("SOL",[1]OUT_PrimaryEnergyCons!$C$1:$C$1000))*1,[1]OUT_PrimaryEnergyCons!I$1:I$1000)</f>
        <v>128.40564794418628</v>
      </c>
      <c r="L16" s="1" cm="1">
        <f t="array" ref="L16">SUMPRODUCT(ISNUMBER(SEARCH("SOL",[1]OUT_PrimaryEnergyCons!$C$1:$C$1000))*1,[1]OUT_PrimaryEnergyCons!J$1:J$1000)</f>
        <v>150.78715024420396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SUMPRODUCT(ISNUMBER(SEARCH("wnd",[1]OUT_PrimaryEnergyCons!$C$1:$C$1000))*1,[1]OUT_PrimaryEnergyCons!H$1:H$1000)</f>
        <v>3.6364015426184944</v>
      </c>
      <c r="K17" s="1" cm="1">
        <f t="array" ref="K17">SUMPRODUCT(ISNUMBER(SEARCH("wnd",[1]OUT_PrimaryEnergyCons!$C$1:$C$1000))*1,[1]OUT_PrimaryEnergyCons!I$1:I$1000)</f>
        <v>7.1996751815451026</v>
      </c>
      <c r="L17" s="1" cm="1">
        <f t="array" ref="L17">SUMPRODUCT(ISNUMBER(SEARCH("wnd",[1]OUT_PrimaryEnergyCons!$C$1:$C$1000))*1,[1]OUT_PrimaryEnergyCons!J$1:J$1000)</f>
        <v>15.677632659600286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[1]Overview!F$9-J19</f>
        <v>67.920922569517572</v>
      </c>
      <c r="K18" s="1">
        <f>[1]Overview!G$9-K19</f>
        <v>82.923983882604858</v>
      </c>
      <c r="L18" s="1">
        <f>[1]Overview!H$9-L19</f>
        <v>93.24307524033631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1.0230810353547033</v>
      </c>
      <c r="L19" s="1">
        <f>+[1]Overview!H$28</f>
        <v>22.052552544330162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382.14932904084782</v>
      </c>
      <c r="K20" s="3">
        <f t="shared" si="13"/>
        <v>209.54914204483535</v>
      </c>
      <c r="L20" s="3">
        <f t="shared" ref="L20" si="14">SUM(L21:L22,L41,L50:L51,L56)</f>
        <v>98.86510087448174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SUMPRODUCT(("COA"=[1]OUT_PrimaryEnergyCons!$C$4:$C$10000)*1,[1]OUT_PrimaryEnergyCons!H$4:H$10000)</f>
        <v>3.876612328033311E-2</v>
      </c>
      <c r="K21" s="1" cm="1">
        <f t="array" ref="K21">SUMPRODUCT(("COA"=[1]OUT_PrimaryEnergyCons!$C$4:$C$10000)*1,[1]OUT_PrimaryEnergyCons!I$4:I$10000)</f>
        <v>6.0437062319505354E-3</v>
      </c>
      <c r="L21" s="1" cm="1">
        <f t="array" ref="L21">SUMPRODUCT(("COA"=[1]OUT_PrimaryEnergyCons!$C$4:$C$10000)*1,[1]OUT_PrimaryEnergyCons!J$4:J$10000)</f>
        <v>3.5054025893484758E-5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105.19161123405294</v>
      </c>
      <c r="K22" s="1">
        <f t="shared" si="15"/>
        <v>66.432987539239406</v>
      </c>
      <c r="L22" s="1">
        <f t="shared" ref="L22" si="16">L23+L29</f>
        <v>78.92793870688628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84.140571300922929</v>
      </c>
      <c r="K23" s="1">
        <f t="shared" si="20"/>
        <v>34.238702662843394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SUMPRODUCT(("LFO"=[1]OUT_PrimaryEnergyCons!$C$4:$C$10000)*1,[1]OUT_PrimaryEnergyCons!H$4:H$10000)</f>
        <v>33.245196155575577</v>
      </c>
      <c r="K24" s="1" cm="1">
        <f t="array" ref="K24">SUMPRODUCT(("LFO"=[1]OUT_PrimaryEnergyCons!$C$4:$C$10000)*1,[1]OUT_PrimaryEnergyCons!I$4:I$10000)</f>
        <v>14.650573313341594</v>
      </c>
      <c r="L24" s="1" cm="1">
        <f t="array" ref="L24">SUMPRODUCT(("LFO"=[1]OUT_PrimaryEnergyCons!$C$4:$C$10000)*1,[1]OUT_PrimaryEnergyCons!J$4:J$10000)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SUMPRODUCT(("HFO"=[1]OUT_PrimaryEnergyCons!$C$4:$C$10000)*1,[1]OUT_PrimaryEnergyCons!H$4:H$10000)</f>
        <v>6.36955196411991E-2</v>
      </c>
      <c r="K25" s="1" cm="1">
        <f t="array" ref="K25">SUMPRODUCT(("HFO"=[1]OUT_PrimaryEnergyCons!$C$4:$C$10000)*1,[1]OUT_PrimaryEnergyCons!I$4:I$10000)</f>
        <v>6.2118688702177049E-3</v>
      </c>
      <c r="L25" s="1" cm="1">
        <f t="array" ref="L25">SUMPRODUCT(("HFO"=[1]OUT_PrimaryEnergyCons!$C$4:$C$10000)*1,[1]OUT_PrimaryEnergyCons!J$4:J$10000)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SUMPRODUCT(("DSL"=[1]OUT_PrimaryEnergyCons!$C$4:$C$10000)*1,[1]OUT_PrimaryEnergyCons!H$4:H$10000)</f>
        <v>31.383999616774684</v>
      </c>
      <c r="K26" s="1" cm="1">
        <f t="array" ref="K26">SUMPRODUCT(("DSL"=[1]OUT_PrimaryEnergyCons!$C$4:$C$10000)*1,[1]OUT_PrimaryEnergyCons!I$4:I$10000)</f>
        <v>14.71478330887083</v>
      </c>
      <c r="L26" s="1" cm="1">
        <f t="array" ref="L26">SUMPRODUCT(("DSL"=[1]OUT_PrimaryEnergyCons!$C$4:$C$10000)*1,[1]OUT_PrimaryEnergyCons!J$4:J$10000)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SUMPRODUCT(("GSL"=[1]OUT_PrimaryEnergyCons!$C$4:$C$10000)*1,[1]OUT_PrimaryEnergyCons!H$4:H$10000)</f>
        <v>16.895739346649503</v>
      </c>
      <c r="K27" s="1" cm="1">
        <f t="array" ref="K27">SUMPRODUCT(("GSL"=[1]OUT_PrimaryEnergyCons!$C$4:$C$10000)*1,[1]OUT_PrimaryEnergyCons!I$4:I$10000)</f>
        <v>2.7459052193073843</v>
      </c>
      <c r="L27" s="1" cm="1">
        <f t="array" ref="L27">SUMPRODUCT(("GSL"=[1]OUT_PrimaryEnergyCons!$C$4:$C$10000)*1,[1]OUT_PrimaryEnergyCons!J$4:J$10000)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SUMPRODUCT(("KER"=[1]OUT_PrimaryEnergyCons!$C$4:$C$10000)*1,[1]OUT_PrimaryEnergyCons!H$4:H$10000)</f>
        <v>2.55194066228196</v>
      </c>
      <c r="K28" s="1" cm="1">
        <f t="array" ref="K28">SUMPRODUCT(("KER"=[1]OUT_PrimaryEnergyCons!$C$4:$C$10000)*1,[1]OUT_PrimaryEnergyCons!I$4:I$10000)</f>
        <v>2.1212289524533681</v>
      </c>
      <c r="L28" s="1" cm="1">
        <f t="array" ref="L28">SUMPRODUCT(("KER"=[1]OUT_PrimaryEnergyCons!$C$4:$C$10000)*1,[1]OUT_PrimaryEnergyCons!J$4:J$10000)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21.051039933130006</v>
      </c>
      <c r="K29" s="1">
        <f t="shared" si="25"/>
        <v>32.194284876396004</v>
      </c>
      <c r="L29" s="1">
        <f t="shared" ref="L29" si="26">SUM(L30:L32)</f>
        <v>78.92793870688628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SUMPRODUCT(ISNUMBER(SEARCH("IMPBDS",[1]OUT_SyntheticFuels!$C$4:$C$1000))*1,("Var_Fout"=[1]OUT_SyntheticFuels!$B$4:$B$1000)*1,[1]OUT_SyntheticFuels!I$4:I$1000)-J32</f>
        <v>3.2660039187817773</v>
      </c>
      <c r="K30" s="1" cm="1">
        <f t="array" ref="K30">SUMPRODUCT(ISNUMBER(SEARCH("IMPBDS",[1]OUT_SyntheticFuels!$C$4:$C$1000))*1,("Var_Fout"=[1]OUT_SyntheticFuels!$B$4:$B$1000)*1,[1]OUT_SyntheticFuels!J$4:J$1000)-K32</f>
        <v>3.255314909565314</v>
      </c>
      <c r="L30" s="1" cm="1">
        <f t="array" ref="L30">SUMPRODUCT(ISNUMBER(SEARCH("IMPBDS",[1]OUT_SyntheticFuels!$C$4:$C$1000))*1,("Var_Fout"=[1]OUT_SyntheticFuels!$B$4:$B$1000)*1,[1]OUT_SyntheticFuels!K$4:K$1000)-L32</f>
        <v>2.9218308807634941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SUMPRODUCT(ISNUMBER(SEARCH("IMPeth",[1]OUT_SyntheticFuels!$C$4:$C$1000))*1,("Var_Fout"=[1]OUT_SyntheticFuels!$B$4:$B$1000)*1,[1]OUT_SyntheticFuels!I$4:I$1000)</f>
        <v>1.2810174421880534</v>
      </c>
      <c r="K31" s="1" cm="1">
        <f t="array" ref="K31">SUMPRODUCT(ISNUMBER(SEARCH("IMPeth",[1]OUT_SyntheticFuels!$C$4:$C$1000))*1,("Var_Fout"=[1]OUT_SyntheticFuels!$B$4:$B$1000)*1,[1]OUT_SyntheticFuels!J$4:J$1000)</f>
        <v>2.2870248114076479</v>
      </c>
      <c r="L31" s="1" cm="1">
        <f t="array" ref="L31">SUMPRODUCT(ISNUMBER(SEARCH("IMPeth",[1]OUT_SyntheticFuels!$C$4:$C$1000))*1,("Var_Fout"=[1]OUT_SyntheticFuels!$B$4:$B$1000)*1,[1]OUT_SyntheticFuels!K$4:K$1000)</f>
        <v>0.17389594712948933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SUM([1]Transport_Aviation_Intl!F$12,[1]Transport!F$28)</f>
        <v>16.504018572160177</v>
      </c>
      <c r="K32" s="1">
        <f>SUM([1]Transport_Aviation_Intl!G$12,[1]Transport!G$28)</f>
        <v>26.651945155423043</v>
      </c>
      <c r="L32" s="1">
        <f>SUM([1]Transport_Aviation_Intl!H$12,[1]Transport!H$28)</f>
        <v>75.832211878993292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9.6988250699875014</v>
      </c>
      <c r="K33" s="1">
        <f>SUM(K34:K36)</f>
        <v>22.046358293133139</v>
      </c>
      <c r="L33" s="1">
        <f>SUM(L34:L36)</f>
        <v>29.747671983316025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3.2660039187817773</v>
      </c>
      <c r="K34" s="1">
        <f>IF(K30-MAX(F30:J30)&lt;0,K30,MAX(F30:J30))</f>
        <v>3.255314909565314</v>
      </c>
      <c r="L34" s="1">
        <f>IF(L30-MAX(G30:K30)&lt;0,L30,MAX(G30:K30))</f>
        <v>2.9218308807634941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1.2810174421880534</v>
      </c>
      <c r="K35" s="1">
        <f>IF(K31-MAX(F31:J31)&lt;0,K31,MAX(F31:J31))</f>
        <v>2.2870248114076479</v>
      </c>
      <c r="L35" s="1">
        <f>IF(L31-MAX(G31:K31)&lt;0,L31,MAX(G31:K31))</f>
        <v>0.17389594712948933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16.504018572160177</v>
      </c>
      <c r="L36" s="1">
        <f>IF(L32-MAX(H32:K32)&lt;0,L32,MAX(H32:K32))</f>
        <v>26.651945155423043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11.352214863142507</v>
      </c>
      <c r="K37" s="1">
        <f t="shared" si="29"/>
        <v>10.147926583262866</v>
      </c>
      <c r="L37" s="1">
        <f t="shared" ref="L37" si="30">SUM(L38:L40)</f>
        <v>49.180266723570249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11.352214863142507</v>
      </c>
      <c r="K40" s="1">
        <f t="shared" si="31"/>
        <v>10.147926583262866</v>
      </c>
      <c r="L40" s="1">
        <f t="shared" ref="L40" si="34">L32-L36</f>
        <v>49.180266723570249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55.924546577984266</v>
      </c>
      <c r="K41" s="1">
        <f t="shared" si="36"/>
        <v>18.790642588220877</v>
      </c>
      <c r="L41" s="1">
        <f t="shared" ref="L41" si="37">L42+L45</f>
        <v>1.0743390562796347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54.623218878497866</v>
      </c>
      <c r="K42" s="1">
        <f t="shared" si="38"/>
        <v>18.486247347794986</v>
      </c>
      <c r="L42" s="1">
        <f t="shared" ref="L42" si="39">L43+L44</f>
        <v>1.1416143211754836E-4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SUMPRODUCT(("NGA"=[1]OUT_PrimaryEnergyCons!$C$4:$C$10000)*1,[1]OUT_PrimaryEnergyCons!H$4:H$10000)</f>
        <v>54.559061237037241</v>
      </c>
      <c r="K43" s="1" cm="1">
        <f t="array" ref="K43">SUMPRODUCT(("NGA"=[1]OUT_PrimaryEnergyCons!$C$4:$C$10000)*1,[1]OUT_PrimaryEnergyCons!I$4:I$10000)</f>
        <v>18.443004433415666</v>
      </c>
      <c r="L43" s="1" cm="1">
        <f t="array" ref="L43">SUMPRODUCT(("NGA"=[1]OUT_PrimaryEnergyCons!$C$4:$C$10000)*1,[1]OUT_PrimaryEnergyCons!J$4:J$10000)</f>
        <v>3.0198696258824573E-5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SUMPRODUCT(("LNGA"=[1]OUT_PrimaryEnergyCons!$C$4:$C$10000)*1,[1]OUT_PrimaryEnergyCons!H$4:H$10000)</f>
        <v>6.4157641460626566E-2</v>
      </c>
      <c r="K44" s="1" cm="1">
        <f t="array" ref="K44">SUMPRODUCT(("LNGA"=[1]OUT_PrimaryEnergyCons!$C$4:$C$10000)*1,[1]OUT_PrimaryEnergyCons!I$4:I$10000)</f>
        <v>4.324291437932145E-2</v>
      </c>
      <c r="L44" s="1" cm="1">
        <f t="array" ref="L44">SUMPRODUCT(("LNGA"=[1]OUT_PrimaryEnergyCons!$C$4:$C$10000)*1,[1]OUT_PrimaryEnergyCons!J$4:J$10000)</f>
        <v>8.3962735858723788E-5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SUMPRODUCT(("BIO"=[1]OUT_PrimaryEnergyCons!$C$4:$C$10000)*1+("LBIO"=[1]OUT_PrimaryEnergyCons!$C$4:$C$10000)*1,[1]OUT_PrimaryEnergyCons!H$4:H$10000)</f>
        <v>1.3013276994864003</v>
      </c>
      <c r="K45" s="1" cm="1">
        <f t="array" ref="K45">SUMPRODUCT(("BIO"=[1]OUT_PrimaryEnergyCons!$C$4:$C$10000)*1+("LBIO"=[1]OUT_PrimaryEnergyCons!$C$4:$C$10000)*1,[1]OUT_PrimaryEnergyCons!I$4:I$10000)</f>
        <v>0.3043952404258895</v>
      </c>
      <c r="L45" s="1" cm="1">
        <f t="array" ref="L45">SUMPRODUCT(("BIO"=[1]OUT_PrimaryEnergyCons!$C$4:$C$10000)*1+("LBIO"=[1]OUT_PrimaryEnergyCons!$C$4:$C$10000)*1,[1]OUT_PrimaryEnergyCons!J$4:J$10000)</f>
        <v>1.074224894847517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0.3043952404258895</v>
      </c>
      <c r="L46" s="1">
        <f t="shared" si="41"/>
        <v>1.074224894847517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0.3043952404258895</v>
      </c>
      <c r="L47" s="1">
        <f>IF(L45-MAX(H45:K45)&lt;0,L45,MAX(H45:K45))</f>
        <v>1.074224894847517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0.77410480478932786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0.77410480478932786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SUMPRODUCT(("urn"=[1]OUT_PrimaryEnergyCons!$C$4:$C$10000)*1,[1]OUT_PrimaryEnergyCons!H$4:H$10000)</f>
        <v>167.59897973558125</v>
      </c>
      <c r="K50" s="1" cm="1">
        <f t="array" ref="K50">SUMPRODUCT(("urn"=[1]OUT_PrimaryEnergyCons!$C$4:$C$10000)*1,[1]OUT_PrimaryEnergyCons!I$4:I$10000)</f>
        <v>98.94557769258337</v>
      </c>
      <c r="L50" s="1" cm="1">
        <f t="array" ref="L50">SUMPRODUCT(("urn"=[1]OUT_PrimaryEnergyCons!$C$4:$C$10000)*1,[1]OUT_PrimaryEnergyCons!J$4:J$10000)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53.395425369949024</v>
      </c>
      <c r="K51" s="1">
        <f t="shared" si="46"/>
        <v>25.373828355552909</v>
      </c>
      <c r="L51" s="1">
        <f t="shared" ref="L51" si="47">SUM(L52:L55)</f>
        <v>18.862731108354506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0.89667507489087206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0.47545615173688738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7.2437676472399009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17.587138208020555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8.9645457725127997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6.2170443100722643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34.906594115311684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15.930340890083045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5.3993211839710717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5.0179717259101753E-3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3.4855412201795274E-3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2.5979670712723019E-3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6.216300683510439E-5</v>
      </c>
      <c r="L56" s="1" cm="1">
        <f t="array" ref="L56">SUMPRODUCT(("h2"=[1]OUT_PrimaryEnergyCons!$C$4:$C$10000)*1,[1]OUT_PrimaryEnergyCons!J$4:J$10000)</f>
        <v>5.6948935417625273E-5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36.323915857070048</v>
      </c>
      <c r="K57" s="3">
        <f t="shared" si="51"/>
        <v>27.373683144716871</v>
      </c>
      <c r="L57" s="3">
        <f t="shared" si="51"/>
        <v>20.862740221684181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36.323915857070048</v>
      </c>
      <c r="K58" s="1">
        <f t="shared" si="52"/>
        <v>27.373683144716871</v>
      </c>
      <c r="L58" s="1">
        <f t="shared" ref="L58" si="53">SUM(L59:L62)</f>
        <v>20.862740221684181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4.2709071076618386E-3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4.5244798363738986E-3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2.8339792402124553E-3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1.2259904996983298E-2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4.7510929183691396E-2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3.7260700479092426E-2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1.7164705100923362E-2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3.7307409574012115E-2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1.226578029448815E-2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36.290220339864483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27.284340326122795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20.810379761670387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283.92363770371696</v>
      </c>
      <c r="K63" s="3">
        <f t="shared" si="58"/>
        <v>337.42360416259186</v>
      </c>
      <c r="L63" s="3">
        <f t="shared" ref="L63" si="59">SUM(L64,L66,L74,L82,L130,L151,L159,L161,L169,L173,L167)</f>
        <v>351.43261820645461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55.379450159971782</v>
      </c>
      <c r="K64" s="1">
        <f t="shared" si="60"/>
        <v>32.820825967896944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'[1]Electricity and CHPs'!F14</f>
        <v>55.379450159971782</v>
      </c>
      <c r="K65" s="1">
        <f>'[1]Electricity and CHPs'!G14</f>
        <v>32.820825967896944</v>
      </c>
      <c r="L65" s="1">
        <f>'[1]Electricity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149.33664653575761</v>
      </c>
      <c r="K66" s="1">
        <f t="shared" si="64"/>
        <v>151.78074718089584</v>
      </c>
      <c r="L66" s="1">
        <f t="shared" ref="L66" si="65">SUM(L67:L69)</f>
        <v>155.78567065587254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'[1]Electricity and CHPs'!F15</f>
        <v>72.618890089220969</v>
      </c>
      <c r="K67" s="1">
        <f>'[1]Electricity and CHPs'!G15</f>
        <v>73.884756640317192</v>
      </c>
      <c r="L67" s="1">
        <f>'[1]Electricity and CHPs'!H15</f>
        <v>74.836113801873609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'[1]Electricity and CHPs'!F16</f>
        <v>63.867520885666366</v>
      </c>
      <c r="K68" s="1">
        <f>'[1]Electricity and CHPs'!G16</f>
        <v>64.429970484622743</v>
      </c>
      <c r="L68" s="1">
        <f>'[1]Electricity and CHPs'!H16</f>
        <v>67.135042511979819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'[1]Electricity and CHPs'!F17</f>
        <v>12.850235560870265</v>
      </c>
      <c r="K69" s="1">
        <f>'[1]Electricity and CHPs'!G17</f>
        <v>13.466020055955909</v>
      </c>
      <c r="L69" s="1">
        <f>'[1]Electricity and CHPs'!H17</f>
        <v>13.814514342019107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0.17167703166354431</v>
      </c>
      <c r="K70" s="1">
        <f t="shared" ref="K70:L70" si="71">SUM(K71:K73)</f>
        <v>2.8883361711454843E-2</v>
      </c>
      <c r="L70" s="1">
        <f t="shared" si="71"/>
        <v>5.3325236232525976E-4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'[1]Electricity and CHPs'!F18</f>
        <v>2.3670686934412415E-2</v>
      </c>
      <c r="K71" s="1">
        <f>'[1]Electricity and CHPs'!G18</f>
        <v>2.1422887783133521E-2</v>
      </c>
      <c r="L71" s="1">
        <f>'[1]Electricity and CHPs'!H18</f>
        <v>4.3481494917616421E-4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'[1]Electricity and CHPs'!F28</f>
        <v>9.1093553907035281E-3</v>
      </c>
      <c r="K72" s="1">
        <f>'[1]Electricity and CHPs'!G28</f>
        <v>7.4604739283213196E-3</v>
      </c>
      <c r="L72" s="1">
        <f>'[1]Electricity and CHPs'!H28</f>
        <v>9.8437413149095548E-5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'[1]Electricity and CHPs'!F41</f>
        <v>0.13889698933842837</v>
      </c>
      <c r="K73" s="1">
        <f>'[1]Electricity and CHPs'!G41</f>
        <v>0</v>
      </c>
      <c r="L73" s="1">
        <f>'[1]Electricity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0.17167703166354431</v>
      </c>
      <c r="K74" s="1">
        <f t="shared" si="75"/>
        <v>2.8883361711454843E-2</v>
      </c>
      <c r="L74" s="1">
        <f t="shared" ref="L74" si="76">SUM(L75:L77)</f>
        <v>5.3325236232525976E-4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2.3670686934412415E-2</v>
      </c>
      <c r="K75" s="1">
        <f t="shared" si="77"/>
        <v>2.1422887783133521E-2</v>
      </c>
      <c r="L75" s="1">
        <f t="shared" ref="L75" si="78">L71</f>
        <v>4.3481494917616421E-4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'[1]Electricity and CHPs'!F28</f>
        <v>9.1093553907035281E-3</v>
      </c>
      <c r="K76" s="1">
        <f>'[1]Electricity and CHPs'!G28</f>
        <v>7.4604739283213196E-3</v>
      </c>
      <c r="L76" s="1">
        <f>'[1]Electricity and CHPs'!H28</f>
        <v>9.8437413149095548E-5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'[1]Electricity and CHPs'!F41</f>
        <v>0.13889698933842837</v>
      </c>
      <c r="K77" s="1">
        <f>'[1]Electricity and CHPs'!G41</f>
        <v>0</v>
      </c>
      <c r="L77" s="1">
        <f>'[1]Electricity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1.7780490413103303</v>
      </c>
      <c r="K82" s="1">
        <f t="shared" si="82"/>
        <v>1.3000192336416778</v>
      </c>
      <c r="L82" s="1">
        <f t="shared" ref="L82" si="83">SUM(L83:L97)</f>
        <v>1.9083126420728413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1.3142695331109044E-4</v>
      </c>
      <c r="L83" s="1">
        <f>'[1]Electricity and CHPs'!H21</f>
        <v>5.2144788179264163E-2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7.2850471756345436E-5</v>
      </c>
      <c r="L84" s="1">
        <f>'[1]Electricity and CHPs'!H22</f>
        <v>7.7650812067599453E-2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'[1]Electricity and CHPs'!F39</f>
        <v>0.64716630244332529</v>
      </c>
      <c r="K88" s="1">
        <f>'[1]Electricity and CHPs'!G39</f>
        <v>0.12329770143304647</v>
      </c>
      <c r="L88" s="1">
        <f>'[1]Electricity and CHPs'!H39</f>
        <v>0.42038606631953473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4.0851251653792553E-2</v>
      </c>
      <c r="L89" s="1">
        <f>'[1]Electricity and CHPs'!H40</f>
        <v>0.24319121457678222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'[1]Electricity and CHPs'!F47</f>
        <v>2.2874820986115717E-2</v>
      </c>
      <c r="K90" s="1">
        <f>'[1]Electricity and CHPs'!G47</f>
        <v>2.7693397661653373E-2</v>
      </c>
      <c r="L90" s="1">
        <f>'[1]Electricity and CHPs'!H47</f>
        <v>6.981274668063555E-3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'[1]Electricity and CHPs'!F48</f>
        <v>0</v>
      </c>
      <c r="K91" s="1">
        <f>'[1]Electricity and CHPs'!G48</f>
        <v>0</v>
      </c>
      <c r="L91" s="1">
        <f>'[1]Electricity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'[1]Electricity and CHPs'!F51</f>
        <v>0</v>
      </c>
      <c r="K93" s="1">
        <f>'[1]Electricity and CHPs'!G51</f>
        <v>0</v>
      </c>
      <c r="L93" s="1">
        <f>'[1]Electricity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'[1]Electricity and CHPs'!F54</f>
        <v>1.1080079178808893</v>
      </c>
      <c r="K95" s="1">
        <f>'[1]Electricity and CHPs'!G54</f>
        <v>1.107972605468118</v>
      </c>
      <c r="L95" s="1">
        <f>'[1]Electricity and CHPs'!H54</f>
        <v>1.1079584862615972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'[1]Electricity and CHPs'!F55</f>
        <v>0</v>
      </c>
      <c r="K96" s="1">
        <f>'[1]Electricity and CHPs'!G55</f>
        <v>0</v>
      </c>
      <c r="L96" s="1">
        <f>'[1]Electricity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0.54476687906578891</v>
      </c>
      <c r="K98" s="1">
        <f t="shared" si="88"/>
        <v>0.11287852770123918</v>
      </c>
      <c r="L98" s="1">
        <f t="shared" ref="L98" si="89">L82-L114</f>
        <v>0.27911228970433188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7.7248328341428566E-5</v>
      </c>
      <c r="L99" s="1">
        <f t="shared" ref="L99" si="91">L83-L115</f>
        <v>1.818476373138779E-2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4.281904906325831E-5</v>
      </c>
      <c r="L100" s="1">
        <f t="shared" ref="L100" si="93">L84-L116</f>
        <v>2.7079631930717302E-2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0.52616884918067663</v>
      </c>
      <c r="K104" s="1">
        <f t="shared" si="100"/>
        <v>7.247022839750844E-2</v>
      </c>
      <c r="L104" s="1">
        <f t="shared" ref="L104" si="101">L88-L120</f>
        <v>0.14660374620196864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2.4010987254957553E-2</v>
      </c>
      <c r="L105" s="1">
        <f t="shared" ref="L105" si="103">L89-L121</f>
        <v>8.4809526187443807E-2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1.8598029885112159E-2</v>
      </c>
      <c r="K106" s="1">
        <f t="shared" si="104"/>
        <v>1.6277244671368547E-2</v>
      </c>
      <c r="L106" s="1">
        <f t="shared" ref="L106" si="105">L90-L122</f>
        <v>2.4346216528144298E-3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0</v>
      </c>
      <c r="K107" s="1">
        <f t="shared" si="106"/>
        <v>0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0</v>
      </c>
      <c r="K109" s="1">
        <f t="shared" si="110"/>
        <v>0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0</v>
      </c>
      <c r="K112" s="1">
        <f t="shared" si="116"/>
        <v>0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1.2332821622445413</v>
      </c>
      <c r="K114" s="1">
        <f t="shared" si="120"/>
        <v>1.1871407059404386</v>
      </c>
      <c r="L114" s="1">
        <f t="shared" ref="L114" si="121">SUM(L115:L129)</f>
        <v>1.6292003523685095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'[1]Electricity and CHPs_IN'!P$23/SUM('[1]Electricity and CHPs_IN'!P$22:P$23)*J83</f>
        <v>0</v>
      </c>
      <c r="K115" s="1">
        <f>'[1]Electricity and CHPs_IN'!Q$23/SUM('[1]Electricity and CHPs_IN'!Q$22:Q$23)*K83</f>
        <v>5.4178624969661873E-5</v>
      </c>
      <c r="L115" s="1">
        <f>'[1]Electricity and CHPs_IN'!R$23/SUM('[1]Electricity and CHPs_IN'!R$22:R$23)*L83</f>
        <v>3.3960024447876373E-2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'[1]Electricity and CHPs_IN'!P$23/SUM('[1]Electricity and CHPs_IN'!P$22:P$23)*J84</f>
        <v>0</v>
      </c>
      <c r="K116" s="1">
        <f>'[1]Electricity and CHPs_IN'!Q$23/SUM('[1]Electricity and CHPs_IN'!Q$22:Q$23)*K84</f>
        <v>3.0031422693087127E-5</v>
      </c>
      <c r="L116" s="1">
        <f>'[1]Electricity and CHPs_IN'!R$23/SUM('[1]Electricity and CHPs_IN'!R$22:R$23)*L84</f>
        <v>5.0571180136882152E-2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'[1]Electricity and CHPs_IN'!P$23/SUM('[1]Electricity and CHPs_IN'!P$22:P$23)*J85</f>
        <v>0</v>
      </c>
      <c r="K117" s="1">
        <f>'[1]Electricity and CHPs_IN'!Q$23/SUM('[1]Electricity and CHPs_IN'!Q$22:Q$23)*K85</f>
        <v>0</v>
      </c>
      <c r="L117" s="1">
        <f>'[1]Electricity and CHPs_IN'!R$23/SUM('[1]Electricity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'[1]Electricity and CHPs_IN'!P$23/SUM('[1]Electricity and CHPs_IN'!P$22:P$23)*J86</f>
        <v>0</v>
      </c>
      <c r="K118" s="1">
        <f>'[1]Electricity and CHPs_IN'!Q$23/SUM('[1]Electricity and CHPs_IN'!Q$22:Q$23)*K86</f>
        <v>0</v>
      </c>
      <c r="L118" s="1">
        <f>'[1]Electricity and CHPs_IN'!R$23/SUM('[1]Electricity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'[1]Electricity and CHPs_IN'!P$23/SUM('[1]Electricity and CHPs_IN'!P$22:P$23)*J87</f>
        <v>0</v>
      </c>
      <c r="K119" s="1">
        <f>'[1]Electricity and CHPs_IN'!Q$23/SUM('[1]Electricity and CHPs_IN'!Q$22:Q$23)*K87</f>
        <v>0</v>
      </c>
      <c r="L119" s="1">
        <f>'[1]Electricity and CHPs_IN'!R$23/SUM('[1]Electricity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'[1]Electricity and CHPs_IN'!P$23/SUM('[1]Electricity and CHPs_IN'!P$22:P$23)*J88</f>
        <v>0.1209974532626486</v>
      </c>
      <c r="K120" s="1">
        <f>'[1]Electricity and CHPs_IN'!Q$23/SUM('[1]Electricity and CHPs_IN'!Q$22:Q$23)*K88</f>
        <v>5.0827473035538036E-2</v>
      </c>
      <c r="L120" s="1">
        <f>'[1]Electricity and CHPs_IN'!R$23/SUM('[1]Electricity and CHPs_IN'!R$22:R$23)*L88</f>
        <v>0.27378232011756609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'[1]Electricity and CHPs_IN'!P$23/SUM('[1]Electricity and CHPs_IN'!P$22:P$23)*J89</f>
        <v>0</v>
      </c>
      <c r="K121" s="1">
        <f>'[1]Electricity and CHPs_IN'!Q$23/SUM('[1]Electricity and CHPs_IN'!Q$22:Q$23)*K89</f>
        <v>1.6840264398835E-2</v>
      </c>
      <c r="L121" s="1">
        <f>'[1]Electricity and CHPs_IN'!R$23/SUM('[1]Electricity and CHPs_IN'!R$22:R$23)*L89</f>
        <v>0.15838168838933842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'[1]Electricity and CHPs_IN'!P$23/SUM('[1]Electricity and CHPs_IN'!P$22:P$23)*J90</f>
        <v>4.2767911010035565E-3</v>
      </c>
      <c r="K122" s="1">
        <f>'[1]Electricity and CHPs_IN'!Q$23/SUM('[1]Electricity and CHPs_IN'!Q$22:Q$23)*K90</f>
        <v>1.1416152990284823E-2</v>
      </c>
      <c r="L122" s="1">
        <f>'[1]Electricity and CHPs_IN'!R$23/SUM('[1]Electricity and CHPs_IN'!R$22:R$23)*L90</f>
        <v>4.5466530152491252E-3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'[1]Electricity and CHPs_IN'!P$23/SUM('[1]Electricity and CHPs_IN'!P$22:P$23)*J91</f>
        <v>0</v>
      </c>
      <c r="K123" s="1">
        <f>'[1]Electricity and CHPs_IN'!Q$23/SUM('[1]Electricity and CHPs_IN'!Q$22:Q$23)*K91</f>
        <v>0</v>
      </c>
      <c r="L123" s="1">
        <f>'[1]Electricity and CHPs_IN'!R$23/SUM('[1]Electricity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'[1]Electricity and CHPs_IN'!P$23/SUM('[1]Electricity and CHPs_IN'!P$22:P$23)*J92</f>
        <v>0</v>
      </c>
      <c r="K124" s="1">
        <f>'[1]Electricity and CHPs_IN'!Q$23/SUM('[1]Electricity and CHPs_IN'!Q$22:Q$23)*K92</f>
        <v>0</v>
      </c>
      <c r="L124" s="1">
        <f>'[1]Electricity and CHPs_IN'!R$23/SUM('[1]Electricity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'[1]Electricity and CHPs_IN'!P$23/SUM('[1]Electricity and CHPs_IN'!P$22:P$23)*J93</f>
        <v>0</v>
      </c>
      <c r="K125" s="1">
        <f>'[1]Electricity and CHPs_IN'!Q$23/SUM('[1]Electricity and CHPs_IN'!Q$22:Q$23)*K93</f>
        <v>0</v>
      </c>
      <c r="L125" s="1">
        <f>'[1]Electricity and CHPs_IN'!R$23/SUM('[1]Electricity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'[1]Electricity and CHPs_IN'!P$23/SUM('[1]Electricity and CHPs_IN'!P$22:P$23)*J94</f>
        <v>0</v>
      </c>
      <c r="K126" s="1">
        <f>'[1]Electricity and CHPs_IN'!Q$23/SUM('[1]Electricity and CHPs_IN'!Q$22:Q$23)*K94</f>
        <v>0</v>
      </c>
      <c r="L126" s="1">
        <f>'[1]Electricity and CHPs_IN'!R$23/SUM('[1]Electricity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1.1080079178808893</v>
      </c>
      <c r="K127" s="1">
        <f t="shared" si="123"/>
        <v>1.107972605468118</v>
      </c>
      <c r="L127" s="1">
        <f t="shared" ref="L127" si="124">L95</f>
        <v>1.1079584862615972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'[1]Electricity and CHPs_IN'!P$23/SUM('[1]Electricity and CHPs_IN'!P$22:P$23)*J96</f>
        <v>0</v>
      </c>
      <c r="K128" s="1">
        <f>'[1]Electricity and CHPs_IN'!Q$23/SUM('[1]Electricity and CHPs_IN'!Q$22:Q$23)*K96</f>
        <v>0</v>
      </c>
      <c r="L128" s="1">
        <f>'[1]Electricity and CHPs_IN'!R$23/SUM('[1]Electricity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'[1]Electricity and CHPs_IN'!P$23/SUM('[1]Electricity and CHPs_IN'!P$22:P$23)*J97</f>
        <v>0</v>
      </c>
      <c r="K129" s="1">
        <f>'[1]Electricity and CHPs_IN'!Q$23/SUM('[1]Electricity and CHPs_IN'!Q$22:Q$23)*K97</f>
        <v>0</v>
      </c>
      <c r="L129" s="1">
        <f>'[1]Electricity and CHPs_IN'!R$23/SUM('[1]Electricity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8.94537859675828</v>
      </c>
      <c r="K130" s="1">
        <f t="shared" si="125"/>
        <v>10.002342479485124</v>
      </c>
      <c r="L130" s="1">
        <f t="shared" ref="L130" si="126">SUM(L131:L136)</f>
        <v>12.051104944979084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'[1]Electricity and CHPs'!F19</f>
        <v>7.4919367498173788</v>
      </c>
      <c r="K131" s="1">
        <f>'[1]Electricity and CHPs'!G19</f>
        <v>5.8192927750583126</v>
      </c>
      <c r="L131" s="1">
        <f>'[1]Electricity and CHPs'!H19</f>
        <v>3.4745532112275102E-2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2.4725687256146593</v>
      </c>
      <c r="L132" s="1">
        <f>'[1]Electricity and CHPs'!H20</f>
        <v>10.135442039837722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'[1]Electricity and CHPs'!F26</f>
        <v>1.4321952324165819</v>
      </c>
      <c r="K133" s="1">
        <f>'[1]Electricity and CHPs'!G26</f>
        <v>1.1415749098467893</v>
      </c>
      <c r="L133" s="1">
        <f>'[1]Electricity and CHPs'!H26</f>
        <v>0.19966431704924265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0.41359462682895859</v>
      </c>
      <c r="L134" s="1">
        <f>'[1]Electricity and CHPs'!H27</f>
        <v>1.3595332212857232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'[1]Electricity and CHPs'!F44</f>
        <v>2.1246614524318998E-2</v>
      </c>
      <c r="K135" s="1">
        <f>'[1]Electricity and CHPs'!G44</f>
        <v>1.072963216861089E-2</v>
      </c>
      <c r="L135" s="1">
        <f>'[1]Electricity and CHPs'!H44</f>
        <v>2.2860026773962876E-3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0.14458180996779427</v>
      </c>
      <c r="L136" s="1">
        <f>'[1]Electricity and CHPs'!H45</f>
        <v>0.3194338320167267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4.4620659911169804</v>
      </c>
      <c r="K137" s="1">
        <f t="shared" si="128"/>
        <v>4.9235155186743595</v>
      </c>
      <c r="L137" s="1">
        <f t="shared" ref="L137" si="129">SUM(L138:L141)</f>
        <v>5.8646925551424811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3.7459683749086894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2.9096463875291558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1.7372766056137551E-2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1.2362843628073297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5.0677210199188609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0.71609761620829093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0.57078745492339467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9.9832158524621323E-2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0.20679731341447927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0.67976661064286159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4.4833126056412995</v>
      </c>
      <c r="K144" s="1">
        <f t="shared" si="130"/>
        <v>5.0788269608107655</v>
      </c>
      <c r="L144" s="1">
        <f t="shared" ref="L144" si="131">SUM(L145:L150)</f>
        <v>6.1864123898366037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3.7459683749086894</v>
      </c>
      <c r="K145" s="1">
        <f t="shared" si="132"/>
        <v>2.9096463875291567</v>
      </c>
      <c r="L145" s="1">
        <f t="shared" ref="L145" si="133">L131-L138</f>
        <v>1.7372766056137551E-2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1.2362843628073297</v>
      </c>
      <c r="L146" s="1">
        <f t="shared" ref="L146" si="135">L132-L139</f>
        <v>5.0677210199188609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0.71609761620829093</v>
      </c>
      <c r="K147" s="1">
        <f t="shared" si="136"/>
        <v>0.57078745492339467</v>
      </c>
      <c r="L147" s="1">
        <f t="shared" ref="L147" si="137">L133-L140</f>
        <v>9.9832158524621323E-2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0.20679731341447932</v>
      </c>
      <c r="L148" s="1">
        <f t="shared" ref="L148" si="139">L134-L141</f>
        <v>0.67976661064286159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2.1246614524318998E-2</v>
      </c>
      <c r="K149" s="1">
        <f t="shared" si="140"/>
        <v>1.072963216861089E-2</v>
      </c>
      <c r="L149" s="1">
        <f t="shared" ref="L149" si="141">L135-L142</f>
        <v>2.2860026773962876E-3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0.14458180996779427</v>
      </c>
      <c r="L150" s="1">
        <f t="shared" ref="L150" si="146">L136-L143</f>
        <v>0.3194338320167267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3.8703863397043889</v>
      </c>
      <c r="K151" s="1">
        <f t="shared" si="147"/>
        <v>4.5923194357253374</v>
      </c>
      <c r="L151" s="1">
        <f t="shared" ref="L151" si="148">SUM(L152:L158)</f>
        <v>5.9369124295477098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'[1]Electricity and CHPs'!F25</f>
        <v>0.67820715705305634</v>
      </c>
      <c r="K152" s="1">
        <f>'[1]Electricity and CHPs'!G25</f>
        <v>1.0370146625594718</v>
      </c>
      <c r="L152" s="1">
        <f>'[1]Electricity and CHPs'!H25</f>
        <v>1.2627449069952952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1.5202609448251686E-2</v>
      </c>
      <c r="L153" s="1">
        <f>'[1]Electricity and CHPs'!H31</f>
        <v>0.89554336503207788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'[1]Electricity and CHPs'!F42</f>
        <v>3.1921791826513326</v>
      </c>
      <c r="K154" s="1">
        <f>'[1]Electricity and CHPs'!G42</f>
        <v>3.1269240950355677</v>
      </c>
      <c r="L154" s="1">
        <f>'[1]Electricity and CHPs'!H42</f>
        <v>2.3539832908801812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0.4131780686820461</v>
      </c>
      <c r="L155" s="1">
        <f>'[1]Electricity and CHPs'!H43</f>
        <v>1.4246408666401562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'[1]Electricity and CHPs'!F50</f>
        <v>0</v>
      </c>
      <c r="K156" s="1">
        <f>'[1]Electricity and CHPs'!G50</f>
        <v>0</v>
      </c>
      <c r="L156" s="1">
        <f>'[1]Electricity and CHPs'!H50</f>
        <v>0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'[1]Electricity and CHPs'!F53</f>
        <v>0</v>
      </c>
      <c r="K157" s="1">
        <f>'[1]Electricity and CHPs'!G53</f>
        <v>0</v>
      </c>
      <c r="L157" s="1">
        <f>'[1]Electricity and CHPs'!H53</f>
        <v>0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'[1]Electricity and CHPs'!F56</f>
        <v>0</v>
      </c>
      <c r="K158" s="1">
        <f>'[1]Electricity and CHPs'!G56</f>
        <v>0</v>
      </c>
      <c r="L158" s="1">
        <f>'[1]Electricity and CHPs'!H56</f>
        <v>0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3.6359471054522716</v>
      </c>
      <c r="K159" s="1">
        <f t="shared" si="149"/>
        <v>7.1993856326405536</v>
      </c>
      <c r="L159" s="1">
        <f t="shared" si="149"/>
        <v>15.677388249136101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'[1]Electricity and CHPs'!F33</f>
        <v>3.6359471054522716</v>
      </c>
      <c r="K160" s="1">
        <f>'[1]Electricity and CHPs'!G33</f>
        <v>7.1993856326405536</v>
      </c>
      <c r="L160" s="1">
        <f>'[1]Electricity and CHPs'!H33</f>
        <v>15.677388249136101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58.079763648366026</v>
      </c>
      <c r="K161" s="1">
        <f t="shared" si="150"/>
        <v>124.48283146525321</v>
      </c>
      <c r="L161" s="1">
        <f t="shared" ref="L161" si="151">SUM(L162:L166)</f>
        <v>147.26948363616478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'[1]Electricity and CHPs'!F34</f>
        <v>2.1021797854177287</v>
      </c>
      <c r="K162" s="1">
        <f>'[1]Electricity and CHPs'!G34</f>
        <v>19.73686455677116</v>
      </c>
      <c r="L162" s="1">
        <f>'[1]Electricity and CHPs'!H34</f>
        <v>31.381013292516041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'[1]Electricity and CHPs'!F35</f>
        <v>22.030854314465664</v>
      </c>
      <c r="K163" s="1">
        <f>'[1]Electricity and CHPs'!G35</f>
        <v>40.847538663106917</v>
      </c>
      <c r="L163" s="1">
        <f>'[1]Electricity and CHPs'!H35</f>
        <v>45.196384433288969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'[1]Electricity and CHPs'!F36</f>
        <v>11.803441162470847</v>
      </c>
      <c r="K164" s="1">
        <f>'[1]Electricity and CHPs'!G36</f>
        <v>12.454234692767209</v>
      </c>
      <c r="L164" s="1">
        <f>'[1]Electricity and CHPs'!H36</f>
        <v>13.865542585298268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'[1]Electricity and CHPs'!F37</f>
        <v>3.3268542593188637</v>
      </c>
      <c r="K165" s="1">
        <f>'[1]Electricity and CHPs'!G37</f>
        <v>10.968289273105572</v>
      </c>
      <c r="L165" s="1">
        <f>'[1]Electricity and CHPs'!H37</f>
        <v>12.115904204167489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'[1]Electricity and CHPs'!F38</f>
        <v>18.816434126692929</v>
      </c>
      <c r="K166" s="1">
        <f>'[1]Electricity and CHPs'!G38</f>
        <v>40.475904279502352</v>
      </c>
      <c r="L166" s="1">
        <f>'[1]Electricity and CHPs'!H38</f>
        <v>44.710639120894001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0.15277868028697322</v>
      </c>
      <c r="L167" s="1">
        <f>'[1]Electricity and CHPs'!H32</f>
        <v>3.3071935056231436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0.15277868028697322</v>
      </c>
      <c r="L168" s="1">
        <f t="shared" ref="L168" si="156">L167</f>
        <v>3.3071935056231436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0.15793495836677302</v>
      </c>
      <c r="K169" s="1">
        <f t="shared" si="157"/>
        <v>0.52587731301084073</v>
      </c>
      <c r="L169" s="1">
        <f t="shared" ref="L169" si="158">SUM(L170:L172)</f>
        <v>0.68346960410655877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0.28869300650102619</v>
      </c>
      <c r="L170" s="1">
        <f>'[1]Electricity and CHPs'!H30</f>
        <v>0.3194823345780442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0.11586558891853782</v>
      </c>
      <c r="K171" s="1">
        <f>'[1]Electricity and CHPs'!G46</f>
        <v>0.19162504496075325</v>
      </c>
      <c r="L171" s="1">
        <f>'[1]Electricity and CHPs'!H46</f>
        <v>0.33081662603719197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'[1]Electricity and CHPs'!F57</f>
        <v>4.2069369448235208E-2</v>
      </c>
      <c r="K172" s="1">
        <f>'[1]Electricity and CHPs'!G57</f>
        <v>4.5559261549061349E-2</v>
      </c>
      <c r="L172" s="1">
        <f>'[1]Electricity and CHPs'!H57</f>
        <v>3.31706434913226E-2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2.5684042863659942</v>
      </c>
      <c r="K173" s="1">
        <f t="shared" si="160"/>
        <v>4.5375934120439183</v>
      </c>
      <c r="L173" s="1">
        <f t="shared" ref="L173" si="161">SUM(L174:L180)</f>
        <v>8.812549286589487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'[1]Electricity and CHPs'!F70</f>
        <v>7.6932205723586111E-2</v>
      </c>
      <c r="K174" s="1">
        <f>'[1]Electricity and CHPs'!G70</f>
        <v>3.5267057175217123E-2</v>
      </c>
      <c r="L174" s="1">
        <f>'[1]Electricity and CHPs'!H70</f>
        <v>9.4467728895703401E-2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'[1]Electricity and CHPs'!F71</f>
        <v>0.33171331871492926</v>
      </c>
      <c r="K175" s="1">
        <f>'[1]Electricity and CHPs'!G71</f>
        <v>1.4264477176898558</v>
      </c>
      <c r="L175" s="1">
        <f>'[1]Electricity and CHPs'!H71</f>
        <v>2.5588033124627967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'[1]Electricity and CHPs'!F72</f>
        <v>0.30970833432001027</v>
      </c>
      <c r="K176" s="1">
        <f>'[1]Electricity and CHPs'!G72</f>
        <v>0.765411357202334</v>
      </c>
      <c r="L176" s="1">
        <f>'[1]Electricity and CHPs'!H72</f>
        <v>3.0429539673212664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'[1]Electricity and CHPs'!F73</f>
        <v>0.32738672389152768</v>
      </c>
      <c r="K177" s="1">
        <f>'[1]Electricity and CHPs'!G73</f>
        <v>0.44392967071571765</v>
      </c>
      <c r="L177" s="1">
        <f>'[1]Electricity and CHPs'!H73</f>
        <v>0.66304111871097726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'[1]Electricity and CHPs'!F74</f>
        <v>0.87038431642463721</v>
      </c>
      <c r="K178" s="1">
        <f>'[1]Electricity and CHPs'!G74</f>
        <v>0.63427688087575584</v>
      </c>
      <c r="L178" s="1">
        <f>'[1]Electricity and CHPs'!H74</f>
        <v>0.9184719083793722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'[1]Electricity and CHPs'!F75</f>
        <v>9.995545552147958E-2</v>
      </c>
      <c r="K179" s="1">
        <f>'[1]Electricity and CHPs'!G75</f>
        <v>0.31359236016446534</v>
      </c>
      <c r="L179" s="1">
        <f>'[1]Electricity and CHPs'!H75</f>
        <v>0.39810965240595259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'[1]Electricity and CHPs'!F76</f>
        <v>0.55232393176982364</v>
      </c>
      <c r="K180" s="1">
        <f>'[1]Electricity and CHPs'!G76</f>
        <v>0.91866836822057285</v>
      </c>
      <c r="L180" s="1">
        <f>'[1]Electricity and CHPs'!H76</f>
        <v>1.1367015984134194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40.864212119705634</v>
      </c>
      <c r="K181" s="3">
        <f t="shared" si="162"/>
        <v>41.952983026923874</v>
      </c>
      <c r="L181" s="3">
        <f t="shared" ref="L181" si="163">SUM(L182,L233)</f>
        <v>44.348326663240165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30.959143529205079</v>
      </c>
      <c r="K182" s="1">
        <f t="shared" si="164"/>
        <v>32.327863259689025</v>
      </c>
      <c r="L182" s="1">
        <f t="shared" ref="L182" si="165">L183+L210</f>
        <v>33.335584027161488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14.169799171649339</v>
      </c>
      <c r="K183" s="1">
        <f t="shared" si="166"/>
        <v>16.149408697102245</v>
      </c>
      <c r="L183" s="1">
        <f t="shared" ref="L183" si="167">SUM(L185,L189,L190,L198,L199,L207,L209)</f>
        <v>15.806286348484559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4.6848113437903786E-2</v>
      </c>
      <c r="K184" s="1">
        <f t="shared" si="168"/>
        <v>3.8368151631366726E-2</v>
      </c>
      <c r="L184" s="1">
        <f t="shared" si="168"/>
        <v>5.0624955333820562E-4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'[1]Electricity and CHPs'!F$94</f>
        <v>4.6848113437903786E-2</v>
      </c>
      <c r="K185" s="1">
        <f>'[1]Electricity and CHPs'!G$94</f>
        <v>3.8368151631366726E-2</v>
      </c>
      <c r="L185" s="1">
        <f>'[1]Electricity and CHPs'!H$94</f>
        <v>5.0624955333820562E-4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4.6848113437903786E-2</v>
      </c>
      <c r="K186" s="1">
        <f t="shared" si="169"/>
        <v>3.8368151631366726E-2</v>
      </c>
      <c r="L186" s="1">
        <f t="shared" ref="L186" si="170">L185-L187</f>
        <v>5.0624955333820562E-4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12.343056493757814</v>
      </c>
      <c r="K197" s="1">
        <f t="shared" si="186"/>
        <v>13.013916214726494</v>
      </c>
      <c r="L197" s="1">
        <f t="shared" ref="L197" si="187">SUM(L198:L199)</f>
        <v>12.069974265956215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'[1]Electricity and CHPs'!F$93-J199</f>
        <v>12.343056493757814</v>
      </c>
      <c r="K198" s="1">
        <f>'[1]Electricity and CHPs'!G$93-K199</f>
        <v>9.1332944959902704</v>
      </c>
      <c r="L198" s="1">
        <f>'[1]Electricity and CHPs'!H$93-L199</f>
        <v>2.4509925364711194E-2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3.8806217187362244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12.045464340591504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6.171528246878907</v>
      </c>
      <c r="K200" s="1">
        <f t="shared" si="188"/>
        <v>6.5069581073632472</v>
      </c>
      <c r="L200" s="1">
        <f t="shared" ref="L200" si="189">SUM(L201:L202)</f>
        <v>6.0349871329781077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6.171528246878907</v>
      </c>
      <c r="K201" s="1">
        <f t="shared" si="190"/>
        <v>4.5666472479951352</v>
      </c>
      <c r="L201" s="1">
        <f t="shared" ref="L201" si="191">L198*L140/L133</f>
        <v>1.2254962682355597E-2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1.940310859368112</v>
      </c>
      <c r="L202" s="1">
        <f t="shared" ref="L202" si="193">L199*IFERROR(L141/L134,0)</f>
        <v>6.0227321702957521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6.171528246878907</v>
      </c>
      <c r="K203" s="1">
        <f t="shared" si="194"/>
        <v>6.5069581073632481</v>
      </c>
      <c r="L203" s="1">
        <f t="shared" ref="L203" si="195">SUM(L204:L205)</f>
        <v>6.0349871329781077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6.171528246878907</v>
      </c>
      <c r="K204" s="1">
        <f t="shared" si="196"/>
        <v>4.5666472479951352</v>
      </c>
      <c r="L204" s="1">
        <f t="shared" ref="L204" si="197">L198-L201</f>
        <v>1.2254962682355597E-2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1.9403108593681124</v>
      </c>
      <c r="L205" s="1">
        <f t="shared" ref="L205" si="198">L199-L202</f>
        <v>6.0227321702957521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1.7798945644536217</v>
      </c>
      <c r="K206" s="1">
        <f t="shared" si="199"/>
        <v>2.7465685371359987</v>
      </c>
      <c r="L206" s="1">
        <f t="shared" si="199"/>
        <v>3.3326495536265233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'[1]Electricity and CHPs'!F$92</f>
        <v>1.7798945644536217</v>
      </c>
      <c r="K207" s="1">
        <f>'[1]Electricity and CHPs'!G$92</f>
        <v>2.7465685371359987</v>
      </c>
      <c r="L207" s="1">
        <f>'[1]Electricity and CHPs'!H$92</f>
        <v>3.3326495536265233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0.35055579360838768</v>
      </c>
      <c r="L208" s="1">
        <f t="shared" si="200"/>
        <v>0.40315627934848325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0.35055579360838768</v>
      </c>
      <c r="L209" s="1">
        <f>'[1]Electricity and CHPs'!H$96</f>
        <v>0.40315627934848325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16.789344357555741</v>
      </c>
      <c r="K210" s="1">
        <f t="shared" si="201"/>
        <v>16.178454562586779</v>
      </c>
      <c r="L210" s="1">
        <f t="shared" ref="L210" si="202">SUM(L211,L217,L219,L225,L227,L229,L231)</f>
        <v>17.529297678676933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1.1063524483682934</v>
      </c>
      <c r="K211" s="1">
        <f t="shared" si="203"/>
        <v>1.1063488920990194</v>
      </c>
      <c r="L211" s="1">
        <f t="shared" si="203"/>
        <v>1.1063495709948841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'[1]Electricity and CHPs'!F$97+J216</f>
        <v>1.1063524483682934</v>
      </c>
      <c r="K212" s="1">
        <f>'[1]Electricity and CHPs'!G$97+K216</f>
        <v>1.1063488920990194</v>
      </c>
      <c r="L212" s="1">
        <f>'[1]Electricity and CHPs'!H$97+L216</f>
        <v>1.1063495709948841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1.1063524483682934</v>
      </c>
      <c r="K215" s="1">
        <f t="shared" si="207"/>
        <v>1.1063488920990194</v>
      </c>
      <c r="L215" s="1">
        <f t="shared" si="207"/>
        <v>1.1063495709948841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'[1]Electricity and CHPs'!F$98</f>
        <v>1.1063524483682934</v>
      </c>
      <c r="K216" s="1">
        <f>'[1]Electricity and CHPs'!G$98</f>
        <v>1.1063488920990194</v>
      </c>
      <c r="L216" s="1">
        <f>'[1]Electricity and CHPs'!H$98</f>
        <v>1.1063495709948841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1.2909643372952182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'[1]Electricity and CHPs'!F$99</f>
        <v>1.2909643372952182</v>
      </c>
      <c r="K218" s="1">
        <f>'[1]Electricity and CHPs'!G$99</f>
        <v>0</v>
      </c>
      <c r="L218" s="1">
        <f>'[1]Electricity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1.9843051713479519E-3</v>
      </c>
      <c r="K219" s="1">
        <f t="shared" si="209"/>
        <v>3.6858605267420059E-3</v>
      </c>
      <c r="L219" s="1">
        <f t="shared" si="209"/>
        <v>7.0587040434117433E-5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'[1]Electricity and CHPs'!F$100</f>
        <v>1.9843051713479519E-3</v>
      </c>
      <c r="K220" s="1">
        <f>'[1]Electricity and CHPs'!G$100</f>
        <v>3.6858605267420059E-3</v>
      </c>
      <c r="L220" s="1">
        <f>'[1]Electricity and CHPs'!H$100</f>
        <v>7.0587040434117433E-5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1.9843051713479519E-3</v>
      </c>
      <c r="K221" s="1">
        <f t="shared" si="210"/>
        <v>3.6858605267420059E-3</v>
      </c>
      <c r="L221" s="1">
        <f t="shared" si="210"/>
        <v>7.0587040434117433E-5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1.9843051713479519E-3</v>
      </c>
      <c r="K222" s="1">
        <f t="shared" si="211"/>
        <v>3.6858605267420059E-3</v>
      </c>
      <c r="L222" s="1">
        <f t="shared" ref="L222" si="212">L220-L224</f>
        <v>7.0587040434117433E-5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2.2793123961241379</v>
      </c>
      <c r="K225" s="1">
        <f t="shared" si="214"/>
        <v>1.7638171459902026</v>
      </c>
      <c r="L225" s="1">
        <f t="shared" si="214"/>
        <v>1.7267805754752044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'[1]Electricity and CHPs'!F$101</f>
        <v>2.2793123961241379</v>
      </c>
      <c r="K226" s="1">
        <f>'[1]Electricity and CHPs'!G$101</f>
        <v>1.7638171459902026</v>
      </c>
      <c r="L226" s="1">
        <f>'[1]Electricity and CHPs'!H$101</f>
        <v>1.7267805754752044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1.3199244067002012E-3</v>
      </c>
      <c r="K227" s="1">
        <f t="shared" si="215"/>
        <v>1.3423731862790931E-3</v>
      </c>
      <c r="L227" s="1">
        <f t="shared" si="215"/>
        <v>1.363876365348643E-3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'[1]Electricity and CHPs'!F$102</f>
        <v>1.3199244067002012E-3</v>
      </c>
      <c r="K228" s="1">
        <f>'[1]Electricity and CHPs'!G$102</f>
        <v>1.3423731862790931E-3</v>
      </c>
      <c r="L228" s="1">
        <f>'[1]Electricity and CHPs'!H$102</f>
        <v>1.363876365348643E-3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3.8730250919817512E-3</v>
      </c>
      <c r="L229" s="1">
        <f t="shared" si="216"/>
        <v>3.9064641494892241E-3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3.8730250919817512E-3</v>
      </c>
      <c r="L230" s="1">
        <f>'[1]Electricity and CHPs'!H$90</f>
        <v>3.9064641494892241E-3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12.109410946190044</v>
      </c>
      <c r="K231" s="1">
        <f t="shared" si="217"/>
        <v>13.299387265692555</v>
      </c>
      <c r="L231" s="1">
        <f t="shared" si="217"/>
        <v>14.690826604651573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'[1]Electricity and CHPs'!F$123</f>
        <v>12.109410946190044</v>
      </c>
      <c r="K232" s="1">
        <f>'[1]Electricity and CHPs'!G$123</f>
        <v>13.299387265692555</v>
      </c>
      <c r="L232" s="1">
        <f>'[1]Electricity and CHPs'!H$123</f>
        <v>14.690826604651573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9.9050685905005551</v>
      </c>
      <c r="K233" s="1">
        <f t="shared" si="218"/>
        <v>9.6251197672348496</v>
      </c>
      <c r="L233" s="1">
        <f t="shared" ref="L233" si="219">SUM(L234,L240,L273,L282,L288)</f>
        <v>11.012742636078677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0.68865051168808733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'[1]Electricity and CHPs'!F$104</f>
        <v>0.68865051168808733</v>
      </c>
      <c r="K235" s="1">
        <f>'[1]Electricity and CHPs'!G$104</f>
        <v>0</v>
      </c>
      <c r="L235" s="1">
        <f>'[1]Electricity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0.68865051168808733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0.68865051168808733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2.2312074306479759</v>
      </c>
      <c r="K240" s="1">
        <f t="shared" si="227"/>
        <v>1.2061231241325914</v>
      </c>
      <c r="L240" s="1">
        <f t="shared" ref="L240" si="228">SUM(L241:L250)</f>
        <v>1.7439890496305215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'[1]Electricity and CHPs'!F$103-J242</f>
        <v>1.0532575869333389</v>
      </c>
      <c r="K241" s="1">
        <f>'[1]Electricity and CHPs'!G$103-K242</f>
        <v>0.13964797497740317</v>
      </c>
      <c r="L241" s="1">
        <f>'[1]Electricity and CHPs'!H$103-L242</f>
        <v>0.46463723119527633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4.6268458393299947E-2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0.26879028979539132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'[1]Electricity and CHPs'!F$107</f>
        <v>1.086029344983018E-2</v>
      </c>
      <c r="K243" s="1">
        <f>'[1]Electricity and CHPs'!G$107</f>
        <v>1.2449325554321246E-2</v>
      </c>
      <c r="L243" s="1">
        <f>'[1]Electricity and CHPs'!H$107</f>
        <v>2.8170055678151213E-3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'[1]Electricity and CHPs'!F$109</f>
        <v>0</v>
      </c>
      <c r="K244" s="1">
        <f>'[1]Electricity and CHPs'!G$109</f>
        <v>0</v>
      </c>
      <c r="L244" s="1">
        <f>'[1]Electricity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'[1]Electricity and CHPs'!F$112</f>
        <v>0</v>
      </c>
      <c r="K246" s="1">
        <f>'[1]Electricity and CHPs'!G$112</f>
        <v>0</v>
      </c>
      <c r="L246" s="1">
        <f>'[1]Electricity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'[1]Electricity and CHPs'!F$115</f>
        <v>1.1670895502648069</v>
      </c>
      <c r="K248" s="1">
        <f>'[1]Electricity and CHPs'!G$115</f>
        <v>1.0077573652075671</v>
      </c>
      <c r="L248" s="1">
        <f>'[1]Electricity and CHPs'!H$115</f>
        <v>1.0077445230720385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'[1]Electricity and CHPs'!F$116</f>
        <v>0</v>
      </c>
      <c r="K249" s="1">
        <f>'[1]Electricity and CHPs'!G$116</f>
        <v>0</v>
      </c>
      <c r="L249" s="1">
        <f>'[1]Electricity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0.86516507179053259</v>
      </c>
      <c r="K251" s="1">
        <f t="shared" si="229"/>
        <v>0.11659269952690809</v>
      </c>
      <c r="L251" s="1">
        <f t="shared" ref="L251" si="230">SUM(L252:L261)</f>
        <v>0.25675495541311832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0.85633527319828895</v>
      </c>
      <c r="K252" s="1">
        <f t="shared" si="231"/>
        <v>8.2080367470252644E-2</v>
      </c>
      <c r="L252" s="1">
        <f t="shared" ref="L252" si="232">L241-L263</f>
        <v>0.16203571948638673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2.7195038580535642E-2</v>
      </c>
      <c r="L253" s="1">
        <f t="shared" ref="L253" si="233">L242-L264</f>
        <v>9.3736844733490698E-2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8.8297985922436272E-3</v>
      </c>
      <c r="K254" s="1">
        <f t="shared" si="231"/>
        <v>7.3172934761198093E-3</v>
      </c>
      <c r="L254" s="1">
        <f t="shared" ref="L254" si="234">L243-L265</f>
        <v>9.8239119324091111E-4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0</v>
      </c>
      <c r="K255" s="1">
        <f t="shared" si="235"/>
        <v>0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0</v>
      </c>
      <c r="K257" s="1">
        <f t="shared" si="239"/>
        <v>0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0</v>
      </c>
      <c r="K260" s="1">
        <f t="shared" si="245"/>
        <v>0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1.3660423588574433</v>
      </c>
      <c r="K262" s="1">
        <f t="shared" si="249"/>
        <v>1.0895304246056834</v>
      </c>
      <c r="L262" s="1">
        <f t="shared" ref="L262" si="250">SUM(L263:L272)</f>
        <v>1.4872340942174029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0.19692231373504995</v>
      </c>
      <c r="K263" s="1">
        <f t="shared" si="251"/>
        <v>5.7567607507150523E-2</v>
      </c>
      <c r="L263" s="1">
        <f t="shared" ref="L263" si="252">L241*IFERROR(L120/L88,0)</f>
        <v>0.3026015117088896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1.9073419812764305E-2</v>
      </c>
      <c r="L264" s="1">
        <f t="shared" ref="L264" si="253">L242*IFERROR(L121/L89,0)</f>
        <v>0.17505344506190063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2.0304948575865533E-3</v>
      </c>
      <c r="K265" s="1">
        <f t="shared" si="251"/>
        <v>5.1320320782014366E-3</v>
      </c>
      <c r="L265" s="1">
        <f t="shared" ref="L265" si="254">L243*IFERROR(L122/L90,0)</f>
        <v>1.8346143745742102E-3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0</v>
      </c>
      <c r="K266" s="1">
        <f t="shared" si="251"/>
        <v>0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0</v>
      </c>
      <c r="K268" s="1">
        <f t="shared" si="251"/>
        <v>0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1.1670895502648069</v>
      </c>
      <c r="K270" s="1">
        <f t="shared" si="251"/>
        <v>1.0077573652075671</v>
      </c>
      <c r="L270" s="1">
        <f t="shared" ref="L270" si="259">L248*IFERROR(L127/L95,0)</f>
        <v>1.0077445230720385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0</v>
      </c>
      <c r="K271" s="1">
        <f t="shared" si="251"/>
        <v>0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0.12538550931951228</v>
      </c>
      <c r="K273" s="1">
        <f t="shared" si="262"/>
        <v>0.78665850113242042</v>
      </c>
      <c r="L273" s="1">
        <f t="shared" ref="L273" si="263">SUM(L274:L275)</f>
        <v>1.0913532387083211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'[1]Electricity and CHPs'!F$106-J275</f>
        <v>0.12538550931951228</v>
      </c>
      <c r="K274" s="1">
        <f>'[1]Electricity and CHPs'!G$106-K275</f>
        <v>5.4346004668790471E-2</v>
      </c>
      <c r="L274" s="1">
        <f>'[1]Electricity and CHPs'!H$106-L275</f>
        <v>7.7546863967661306E-3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0.73231249646362995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1.083598552311555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0.12538550931951228</v>
      </c>
      <c r="K279" s="1">
        <f t="shared" si="266"/>
        <v>0.78665850113242042</v>
      </c>
      <c r="L279" s="1">
        <f t="shared" ref="L279" si="267">SUM(L280:L281)</f>
        <v>1.0913532387083211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0.12538550931951228</v>
      </c>
      <c r="K280" s="1">
        <f t="shared" si="268"/>
        <v>5.4346004668790471E-2</v>
      </c>
      <c r="L280" s="1">
        <f t="shared" ref="L280" si="269">L274</f>
        <v>7.7546863967661306E-3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0.73231249646362995</v>
      </c>
      <c r="L281" s="1">
        <f t="shared" ref="L281" si="271">L275</f>
        <v>1.083598552311555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6.752686732531676</v>
      </c>
      <c r="K282" s="1">
        <f t="shared" si="272"/>
        <v>7.4886776540180522</v>
      </c>
      <c r="L282" s="1">
        <f t="shared" ref="L282" si="273">SUM(L283:L287)</f>
        <v>7.993243410139188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'[1]Electricity and CHPs'!F$105-J284</f>
        <v>6.752686732531676</v>
      </c>
      <c r="K283" s="1">
        <f>'[1]Electricity and CHPs'!G$105-K284</f>
        <v>6.6146471241137226</v>
      </c>
      <c r="L283" s="1">
        <f>'[1]Electricity and CHPs'!H$105-L284</f>
        <v>4.9795800384003925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0.87403052990432994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3.0136633717387959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'[1]Electricity and CHPs'!F$110</f>
        <v>0</v>
      </c>
      <c r="K285" s="1">
        <f>'[1]Electricity and CHPs'!G$110</f>
        <v>0</v>
      </c>
      <c r="L285" s="1">
        <f>'[1]Electricity and CHPs'!H$110</f>
        <v>0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'[1]Electricity and CHPs'!F$113</f>
        <v>0</v>
      </c>
      <c r="K286" s="1">
        <f>'[1]Electricity and CHPs'!G$113</f>
        <v>0</v>
      </c>
      <c r="L286" s="1">
        <f>'[1]Electricity and CHPs'!H$113</f>
        <v>0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'[1]Electricity and CHPs'!F$117</f>
        <v>0</v>
      </c>
      <c r="K287" s="1">
        <f>'[1]Electricity and CHPs'!G$117</f>
        <v>0</v>
      </c>
      <c r="L287" s="1">
        <f>'[1]Electricity and CHPs'!H$117</f>
        <v>0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0.10713840631330471</v>
      </c>
      <c r="K288" s="1">
        <f t="shared" si="274"/>
        <v>0.14366048795178699</v>
      </c>
      <c r="L288" s="1">
        <f t="shared" ref="L288" si="275">SUM(L289:L290)</f>
        <v>0.18415693760064783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7.8062977584509793E-2</v>
      </c>
      <c r="K289" s="1">
        <f>'[1]Electricity and CHPs'!G$108</f>
        <v>0.11497502697645205</v>
      </c>
      <c r="L289" s="1">
        <f>'[1]Electricity and CHPs'!H$108</f>
        <v>0.1654083130185959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'[1]Electricity and CHPs'!F$119</f>
        <v>2.9075428728794907E-2</v>
      </c>
      <c r="K290" s="1">
        <f>'[1]Electricity and CHPs'!G$119</f>
        <v>2.8685460975334927E-2</v>
      </c>
      <c r="L290" s="1">
        <f>'[1]Electricity and CHPs'!H$119</f>
        <v>1.8748624582051919E-2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>IFERROR(SUM(J292,J294,J302,J310,J358,J379,J387,J389,J397,J401,J395),0)</f>
        <v>416.31094239363694</v>
      </c>
      <c r="K291" s="3">
        <f>IFERROR(SUM(K292,K294,K302,K310,K358,K379,K387,K389,K397,K401,K395),0)</f>
        <v>426.45870348946966</v>
      </c>
      <c r="L291" s="3">
        <f>IFERROR(SUM(L292,L294,L302,L310,L358,L379,L387,L389,L397,L401,L395),0)</f>
        <v>393.17766407868339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78">G293</f>
        <v>253.29674232384002</v>
      </c>
      <c r="H292" s="1">
        <f t="shared" si="278"/>
        <v>233.18388719099903</v>
      </c>
      <c r="I292" s="1">
        <f t="shared" si="278"/>
        <v>211.82063694625381</v>
      </c>
      <c r="J292" s="1">
        <f t="shared" si="278"/>
        <v>167.59897973558125</v>
      </c>
      <c r="K292" s="1">
        <f t="shared" si="278"/>
        <v>98.94557769258337</v>
      </c>
      <c r="L292" s="1">
        <f t="shared" si="278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'[1]Electricity and CHPs_IN'!F$14</f>
        <v>167.59897973558125</v>
      </c>
      <c r="K293" s="1">
        <f>'[1]Electricity and CHPs_IN'!G$14</f>
        <v>98.94557769258337</v>
      </c>
      <c r="L293" s="1">
        <f>'[1]Electricity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79">E293</f>
        <v>PJ/yr.</v>
      </c>
      <c r="F294" s="1">
        <f>SUM(F295:F297)</f>
        <v>149.43060968985017</v>
      </c>
      <c r="G294" s="1">
        <f t="shared" ref="G294:K294" si="280">SUM(G295:G297)</f>
        <v>125.65124522840297</v>
      </c>
      <c r="H294" s="1">
        <f t="shared" si="280"/>
        <v>137.72924305395776</v>
      </c>
      <c r="I294" s="1">
        <f t="shared" si="280"/>
        <v>191.68914738393363</v>
      </c>
      <c r="J294" s="1">
        <f t="shared" si="280"/>
        <v>152.54916846554528</v>
      </c>
      <c r="K294" s="1">
        <f t="shared" si="280"/>
        <v>155.14722244709517</v>
      </c>
      <c r="L294" s="1">
        <f t="shared" ref="L294" si="281">SUM(L295:L297)</f>
        <v>159.23926942512739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79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'[1]Electricity and CHPs_IN'!F$15</f>
        <v>72.618890089220969</v>
      </c>
      <c r="K295" s="1">
        <f>'[1]Electricity and CHPs_IN'!G$15</f>
        <v>73.884756640317192</v>
      </c>
      <c r="L295" s="1">
        <f>'[1]Electricity and CHPs_IN'!H$15</f>
        <v>74.836113801873609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79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'[1]Electricity and CHPs_IN'!F$16</f>
        <v>63.867520885666366</v>
      </c>
      <c r="K296" s="1">
        <f>'[1]Electricity and CHPs_IN'!G$16</f>
        <v>64.429970484622743</v>
      </c>
      <c r="L296" s="1">
        <f>'[1]Electricity and CHPs_IN'!H$16</f>
        <v>67.135042511979819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79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'[1]Electricity and CHPs_IN'!F$13</f>
        <v>16.062757490657923</v>
      </c>
      <c r="K297" s="1">
        <f>'[1]Electricity and CHPs_IN'!G$13</f>
        <v>16.832495322155236</v>
      </c>
      <c r="L297" s="1">
        <f>'[1]Electricity and CHPs_IN'!H$13</f>
        <v>17.268113111273937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79"/>
        <v>PJ/yr.</v>
      </c>
      <c r="F298" s="1">
        <f>SUM(F299:F301)</f>
        <v>0.28755479086613472</v>
      </c>
      <c r="G298" s="1">
        <f t="shared" ref="G298:K298" si="282">SUM(G299:G301)</f>
        <v>0.39523117248099776</v>
      </c>
      <c r="H298" s="1">
        <f t="shared" si="282"/>
        <v>0.19643403163368417</v>
      </c>
      <c r="I298" s="1">
        <f t="shared" si="282"/>
        <v>9.162515962178347E-2</v>
      </c>
      <c r="J298" s="1">
        <f t="shared" si="282"/>
        <v>0.18934531067312121</v>
      </c>
      <c r="K298" s="1">
        <f t="shared" si="282"/>
        <v>8.0014788025092848E-2</v>
      </c>
      <c r="L298" s="1">
        <f t="shared" ref="L298" si="283">SUM(L299:L301)</f>
        <v>1.6591967258841106E-3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79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'[1]Electricity and CHPs_IN'!F$18</f>
        <v>8.3784596288008203E-2</v>
      </c>
      <c r="K299" s="1">
        <f>'[1]Electricity and CHPs_IN'!G$18</f>
        <v>6.8734891365261883E-2</v>
      </c>
      <c r="L299" s="1">
        <f>'[1]Electricity and CHPs_IN'!H$18</f>
        <v>1.4883875954396619E-3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79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IFERROR(J72/SUM(J72,J185),0)*'[1]Electricity and CHPs_IN'!F$28</f>
        <v>1.5558536084629105E-2</v>
      </c>
      <c r="K300" s="1">
        <f>IFERROR(K72/SUM(K72,K185),0)*'[1]Electricity and CHPs_IN'!G$28</f>
        <v>1.1279896659830965E-2</v>
      </c>
      <c r="L300" s="1">
        <f>IFERROR(L72/SUM(L72,L185),0)*'[1]Electricity and CHPs_IN'!H$28</f>
        <v>1.708091304444486E-4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79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IFERROR(J73/SUM(J73,J235),0)*'[1]Electricity and CHPs_IN'!F$41</f>
        <v>9.0002178300483904E-2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79"/>
        <v>PJ/yr.</v>
      </c>
      <c r="F302" s="1">
        <f>F298</f>
        <v>0.28755479086613472</v>
      </c>
      <c r="G302" s="1">
        <f t="shared" ref="G302:K302" si="284">G298</f>
        <v>0.39523117248099776</v>
      </c>
      <c r="H302" s="1">
        <f t="shared" si="284"/>
        <v>0.19643403163368417</v>
      </c>
      <c r="I302" s="1">
        <f t="shared" si="284"/>
        <v>9.162515962178347E-2</v>
      </c>
      <c r="J302" s="1">
        <f t="shared" si="284"/>
        <v>0.18934531067312121</v>
      </c>
      <c r="K302" s="1">
        <f t="shared" si="284"/>
        <v>8.0014788025092848E-2</v>
      </c>
      <c r="L302" s="1">
        <f t="shared" ref="L302" si="285">L298</f>
        <v>1.6591967258841106E-3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79"/>
        <v>PJ/yr.</v>
      </c>
      <c r="F303" s="1">
        <f t="shared" ref="F303:K303" si="286">F299</f>
        <v>0.23725264665402263</v>
      </c>
      <c r="G303" s="1">
        <f t="shared" si="286"/>
        <v>0.29228510052458495</v>
      </c>
      <c r="H303" s="1">
        <f t="shared" si="286"/>
        <v>0.13554092101139664</v>
      </c>
      <c r="I303" s="1">
        <f t="shared" si="286"/>
        <v>1.7718494471028752E-2</v>
      </c>
      <c r="J303" s="1">
        <f t="shared" si="286"/>
        <v>8.3784596288008203E-2</v>
      </c>
      <c r="K303" s="1">
        <f t="shared" si="286"/>
        <v>6.8734891365261883E-2</v>
      </c>
      <c r="L303" s="1">
        <f t="shared" ref="L303" si="287">L299</f>
        <v>1.4883875954396619E-3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79"/>
        <v>PJ/yr.</v>
      </c>
      <c r="F304" s="1">
        <f t="shared" ref="F304:K304" si="288">F300</f>
        <v>2.2155717614293875E-2</v>
      </c>
      <c r="G304" s="1">
        <f t="shared" si="288"/>
        <v>5.1075999674683688E-2</v>
      </c>
      <c r="H304" s="1">
        <f t="shared" si="288"/>
        <v>1.5936133952869049E-2</v>
      </c>
      <c r="I304" s="1">
        <f t="shared" si="288"/>
        <v>3.1945384254943145E-3</v>
      </c>
      <c r="J304" s="1">
        <f t="shared" si="288"/>
        <v>1.5558536084629105E-2</v>
      </c>
      <c r="K304" s="1">
        <f t="shared" si="288"/>
        <v>1.1279896659830965E-2</v>
      </c>
      <c r="L304" s="1">
        <f t="shared" ref="L304" si="289">L300</f>
        <v>1.708091304444486E-4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79"/>
        <v>PJ/yr.</v>
      </c>
      <c r="F305" s="1">
        <f t="shared" ref="F305:K305" si="290">F301</f>
        <v>2.8146426597818245E-2</v>
      </c>
      <c r="G305" s="1">
        <f t="shared" si="290"/>
        <v>5.1870072281729108E-2</v>
      </c>
      <c r="H305" s="1">
        <f t="shared" si="290"/>
        <v>4.4956976669418489E-2</v>
      </c>
      <c r="I305" s="1">
        <f t="shared" si="290"/>
        <v>7.0712126725260407E-2</v>
      </c>
      <c r="J305" s="1">
        <f t="shared" si="290"/>
        <v>9.0002178300483904E-2</v>
      </c>
      <c r="K305" s="1">
        <f t="shared" si="290"/>
        <v>0</v>
      </c>
      <c r="L305" s="1">
        <f t="shared" ref="L305" si="291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79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79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79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79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79"/>
        <v>PJ/yr.</v>
      </c>
      <c r="F310" s="1">
        <f>SUM(F311:F325)</f>
        <v>4.4870192850517192</v>
      </c>
      <c r="G310" s="1">
        <f t="shared" ref="G310:H310" si="292">SUM(G311:G325)</f>
        <v>2.3999337970005077</v>
      </c>
      <c r="H310" s="1">
        <f t="shared" si="292"/>
        <v>2.8637078801647471</v>
      </c>
      <c r="I310" s="1">
        <f>IFERROR(SUM(I311:I325),0)</f>
        <v>1.4529899595983369</v>
      </c>
      <c r="J310" s="1">
        <f>IFERROR(SUM(J311:J325),0)</f>
        <v>2.3627010107115094</v>
      </c>
      <c r="K310" s="1">
        <f>IFERROR(SUM(K311:K325),0)</f>
        <v>1.8406271809136605</v>
      </c>
      <c r="L310" s="1">
        <f>IFERROR(SUM(L311:L325),0)</f>
        <v>3.5972116733423487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79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2.752169580100019E-4</v>
      </c>
      <c r="L311" s="1">
        <f>'[1]Electricity and CHPs_IN'!H$21</f>
        <v>8.8889248216929853E-2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79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2.307574502209495E-4</v>
      </c>
      <c r="L312" s="1">
        <f>'[1]Electricity and CHPs_IN'!H$22</f>
        <v>0.18945468550038813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79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79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79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79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J88/SUM(J88,J241)*'[1]Electricity and CHPs_IN'!F$39</f>
        <v>0.68871101971559689</v>
      </c>
      <c r="K316" s="1">
        <f>K88/SUM(K88,K241)*'[1]Electricity and CHPs_IN'!G$39</f>
        <v>0.22768521302070807</v>
      </c>
      <c r="L316" s="1">
        <f>L88/SUM(L88,L241)*'[1]Electricity and CHPs_IN'!H$39</f>
        <v>1.2747045510359001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79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6.2957788233145767E-2</v>
      </c>
      <c r="L317" s="1">
        <f>IFERROR(L89/SUM(L89,L242),0)*'[1]Electricity and CHPs_IN'!H$40</f>
        <v>0.53473006382658994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79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79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IFERROR(J91/SUM(J91,J244)*'[1]Electricity and CHPs_IN'!F$48,0)</f>
        <v>0</v>
      </c>
      <c r="K319" s="1">
        <f>IFERROR(K91/SUM(K91,K244)*'[1]Electricity and CHPs_IN'!G$48,0)</f>
        <v>0</v>
      </c>
      <c r="L319" s="1">
        <f>IFERROR(L91/SUM(L91,L244)*'[1]Electricity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79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79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IFERROR(J93/SUM(J93,J246),0)*'[1]Electricity and CHPs_IN'!F$51</f>
        <v>0</v>
      </c>
      <c r="K321" s="1">
        <f>IFERROR(K93/SUM(K93,K246),0)*'[1]Electricity and CHPs_IN'!G$51</f>
        <v>0</v>
      </c>
      <c r="L321" s="1">
        <f>IFERROR(L93/SUM(L93,L246),0)*'[1]Electricity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79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79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IFERROR(J95/SUM(J95,J248),0)*'[1]Electricity and CHPs_IN'!F$54</f>
        <v>1.6739899909959124</v>
      </c>
      <c r="K323" s="1">
        <f>IFERROR(K95/SUM(K95,K248),0)*'[1]Electricity and CHPs_IN'!G$54</f>
        <v>1.5494782052515756</v>
      </c>
      <c r="L323" s="1">
        <f>IFERROR(L95/SUM(L95,L248),0)*'[1]Electricity and CHPs_IN'!H$54</f>
        <v>1.509433124762541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79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IFERROR(J96/SUM(J96,J249),0)*'[1]Electricity and CHPs_IN'!F$55</f>
        <v>0</v>
      </c>
      <c r="K324" s="1">
        <f>IFERROR(K96/SUM(K96,K249),0)*'[1]Electricity and CHPs_IN'!G$55</f>
        <v>0</v>
      </c>
      <c r="L324" s="1">
        <f>IFERROR(L96/SUM(L96,L249),0)*'[1]Electricity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79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79"/>
        <v>PJ/yr.</v>
      </c>
      <c r="F326" s="1">
        <f>F310-F342</f>
        <v>3.3359007210481675</v>
      </c>
      <c r="G326" s="1">
        <f t="shared" ref="G326:H326" si="293">G310-G342</f>
        <v>1.1037438582681114</v>
      </c>
      <c r="H326" s="1">
        <f t="shared" si="293"/>
        <v>1.4718599504181222</v>
      </c>
      <c r="I326" s="1">
        <f>IFERROR(I310-I342,0)</f>
        <v>6.1997044888206565E-2</v>
      </c>
      <c r="J326" s="1">
        <f>IFERROR(J310-J342,0)</f>
        <v>0.55994615803337622</v>
      </c>
      <c r="K326" s="1">
        <f>IFERROR(K310-K342,0)</f>
        <v>0.17112754348782011</v>
      </c>
      <c r="L326" s="1">
        <f>IFERROR(L310-L342,0)</f>
        <v>0.72808349511103998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79"/>
        <v>PJ/yr.</v>
      </c>
      <c r="F327" s="1">
        <f>IFERROR(F99/F83,0)*F311</f>
        <v>0</v>
      </c>
      <c r="G327" s="1">
        <f t="shared" ref="G327:K327" si="294">IFERROR(G99/G83,0)*G311</f>
        <v>0</v>
      </c>
      <c r="H327" s="1">
        <f t="shared" si="294"/>
        <v>0</v>
      </c>
      <c r="I327" s="1">
        <f t="shared" si="294"/>
        <v>0</v>
      </c>
      <c r="J327" s="1">
        <f t="shared" si="294"/>
        <v>0</v>
      </c>
      <c r="K327" s="1">
        <f t="shared" si="294"/>
        <v>1.6176324111510663E-4</v>
      </c>
      <c r="L327" s="1">
        <f t="shared" ref="L327" si="295">IFERROR(L99/L83,0)*L311</f>
        <v>3.0998878958498489E-2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79"/>
        <v>PJ/yr.</v>
      </c>
      <c r="F328" s="1">
        <f t="shared" ref="F328:K328" si="296">IFERROR(F100/F84,0)*F312</f>
        <v>0</v>
      </c>
      <c r="G328" s="1">
        <f t="shared" si="296"/>
        <v>0</v>
      </c>
      <c r="H328" s="1">
        <f t="shared" si="296"/>
        <v>0</v>
      </c>
      <c r="I328" s="1">
        <f t="shared" si="296"/>
        <v>0</v>
      </c>
      <c r="J328" s="1">
        <f t="shared" si="296"/>
        <v>0</v>
      </c>
      <c r="K328" s="1">
        <f t="shared" si="296"/>
        <v>1.3563144265929316E-4</v>
      </c>
      <c r="L328" s="1">
        <f t="shared" ref="L328" si="297">IFERROR(L100/L84,0)*L312</f>
        <v>6.6069665136715403E-2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79"/>
        <v>PJ/yr.</v>
      </c>
      <c r="F329" s="1">
        <f t="shared" ref="F329:K329" si="298">IFERROR(F101/F85,0)*F313</f>
        <v>0</v>
      </c>
      <c r="G329" s="1">
        <f t="shared" si="298"/>
        <v>0</v>
      </c>
      <c r="H329" s="1">
        <f t="shared" si="298"/>
        <v>0</v>
      </c>
      <c r="I329" s="1">
        <f t="shared" si="298"/>
        <v>0</v>
      </c>
      <c r="J329" s="1">
        <f t="shared" si="298"/>
        <v>0</v>
      </c>
      <c r="K329" s="1">
        <f t="shared" si="298"/>
        <v>0</v>
      </c>
      <c r="L329" s="1">
        <f t="shared" ref="L329" si="299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79"/>
        <v>PJ/yr.</v>
      </c>
      <c r="F330" s="1">
        <f t="shared" ref="F330:K330" si="300">IFERROR(F102/F86,0)*F314</f>
        <v>1.363308019599353</v>
      </c>
      <c r="G330" s="1">
        <f t="shared" si="300"/>
        <v>2.7648363203997838E-2</v>
      </c>
      <c r="H330" s="1">
        <f t="shared" si="300"/>
        <v>0.10961556882170199</v>
      </c>
      <c r="I330" s="1">
        <f t="shared" si="300"/>
        <v>0</v>
      </c>
      <c r="J330" s="1">
        <f t="shared" si="300"/>
        <v>0</v>
      </c>
      <c r="K330" s="1">
        <f t="shared" si="300"/>
        <v>0</v>
      </c>
      <c r="L330" s="1">
        <f t="shared" ref="L330" si="301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79"/>
        <v>PJ/yr.</v>
      </c>
      <c r="F331" s="1">
        <f t="shared" ref="F331:K331" si="302">IFERROR(F103/F87,0)*F315</f>
        <v>0</v>
      </c>
      <c r="G331" s="1">
        <f t="shared" si="302"/>
        <v>0</v>
      </c>
      <c r="H331" s="1">
        <f t="shared" si="302"/>
        <v>0</v>
      </c>
      <c r="I331" s="1">
        <f t="shared" si="302"/>
        <v>0</v>
      </c>
      <c r="J331" s="1">
        <f t="shared" si="302"/>
        <v>0</v>
      </c>
      <c r="K331" s="1">
        <f t="shared" si="302"/>
        <v>0</v>
      </c>
      <c r="L331" s="1">
        <f t="shared" ref="L331" si="303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79"/>
        <v>PJ/yr.</v>
      </c>
      <c r="F332" s="1">
        <f t="shared" ref="F332:K332" si="304">IFERROR(F104/F88,0)*F316</f>
        <v>0.87107685920978439</v>
      </c>
      <c r="G332" s="1">
        <f t="shared" si="304"/>
        <v>0.27872626627426916</v>
      </c>
      <c r="H332" s="1">
        <f t="shared" si="304"/>
        <v>0.59819039032329546</v>
      </c>
      <c r="I332" s="1">
        <f t="shared" si="304"/>
        <v>6.1997044888206676E-2</v>
      </c>
      <c r="J332" s="1">
        <f t="shared" si="304"/>
        <v>0.55994615803337611</v>
      </c>
      <c r="K332" s="1">
        <f t="shared" si="304"/>
        <v>0.13382568530124772</v>
      </c>
      <c r="L332" s="1">
        <f t="shared" ref="L332" si="305">IFERROR(L104/L88,0)*L316</f>
        <v>0.44453533895321118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79"/>
        <v>PJ/yr.</v>
      </c>
      <c r="F333" s="1">
        <f t="shared" ref="F333:K333" si="306">IFERROR(F105/F89,0)*F317</f>
        <v>0</v>
      </c>
      <c r="G333" s="1">
        <f t="shared" si="306"/>
        <v>0</v>
      </c>
      <c r="H333" s="1">
        <f t="shared" si="306"/>
        <v>0</v>
      </c>
      <c r="I333" s="1">
        <f t="shared" si="306"/>
        <v>0</v>
      </c>
      <c r="J333" s="1">
        <f t="shared" si="306"/>
        <v>0</v>
      </c>
      <c r="K333" s="1">
        <f t="shared" si="306"/>
        <v>3.7004463502797916E-2</v>
      </c>
      <c r="L333" s="1">
        <f t="shared" ref="L333" si="307">IFERROR(L105/L89,0)*L317</f>
        <v>0.18647961206261568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79"/>
        <v>PJ/yr.</v>
      </c>
      <c r="F334" s="1">
        <f t="shared" ref="F334:K334" si="308">IFERROR(F106/F90,0)*F318</f>
        <v>0</v>
      </c>
      <c r="G334" s="1">
        <f t="shared" si="308"/>
        <v>0</v>
      </c>
      <c r="H334" s="1">
        <f t="shared" si="308"/>
        <v>0</v>
      </c>
      <c r="I334" s="1">
        <f t="shared" si="308"/>
        <v>0</v>
      </c>
      <c r="J334" s="1">
        <f t="shared" si="308"/>
        <v>0</v>
      </c>
      <c r="K334" s="1">
        <f t="shared" si="308"/>
        <v>0</v>
      </c>
      <c r="L334" s="1">
        <f t="shared" ref="L334" si="309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79"/>
        <v>PJ/yr.</v>
      </c>
      <c r="F335" s="1">
        <f t="shared" ref="F335:H335" si="310">IFERROR(F107/F91,0)*F319</f>
        <v>0.10574467805937306</v>
      </c>
      <c r="G335" s="1">
        <f t="shared" si="310"/>
        <v>1.3697816704153983E-2</v>
      </c>
      <c r="H335" s="1">
        <f t="shared" si="310"/>
        <v>4.5370020676563518E-2</v>
      </c>
      <c r="I335" s="1">
        <f>IFERROR(IFERROR(I107/I91,0)*I319,0)</f>
        <v>0</v>
      </c>
      <c r="J335" s="1">
        <f>IFERROR(IFERROR(J107/J91,0)*J319,0)</f>
        <v>0</v>
      </c>
      <c r="K335" s="1">
        <f>IFERROR(IFERROR(K107/K91,0)*K319,0)</f>
        <v>0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79"/>
        <v>PJ/yr.</v>
      </c>
      <c r="F336" s="1">
        <f t="shared" ref="F336:K336" si="311">IFERROR(F108/F92,0)*F320</f>
        <v>0</v>
      </c>
      <c r="G336" s="1">
        <f t="shared" si="311"/>
        <v>0</v>
      </c>
      <c r="H336" s="1">
        <f t="shared" si="311"/>
        <v>0</v>
      </c>
      <c r="I336" s="1">
        <f t="shared" si="311"/>
        <v>0</v>
      </c>
      <c r="J336" s="1">
        <f t="shared" si="311"/>
        <v>0</v>
      </c>
      <c r="K336" s="1">
        <f t="shared" si="311"/>
        <v>0</v>
      </c>
      <c r="L336" s="1">
        <f t="shared" ref="L336" si="312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79"/>
        <v>PJ/yr.</v>
      </c>
      <c r="F337" s="1">
        <f t="shared" ref="F337:K337" si="313">IFERROR(F109/F93,0)*F321</f>
        <v>0.12573902974820045</v>
      </c>
      <c r="G337" s="1">
        <f t="shared" si="313"/>
        <v>1.8654130256233178E-2</v>
      </c>
      <c r="H337" s="1">
        <f t="shared" si="313"/>
        <v>6.9401781520904982E-2</v>
      </c>
      <c r="I337" s="1">
        <f t="shared" si="313"/>
        <v>0</v>
      </c>
      <c r="J337" s="1">
        <f t="shared" si="313"/>
        <v>0</v>
      </c>
      <c r="K337" s="1">
        <f t="shared" si="313"/>
        <v>0</v>
      </c>
      <c r="L337" s="1">
        <f t="shared" ref="L337" si="314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79"/>
        <v>PJ/yr.</v>
      </c>
      <c r="F338" s="1">
        <f t="shared" ref="F338:K338" si="315">IFERROR(F110/F94,0)*F322</f>
        <v>0</v>
      </c>
      <c r="G338" s="1">
        <f t="shared" si="315"/>
        <v>0</v>
      </c>
      <c r="H338" s="1">
        <f t="shared" si="315"/>
        <v>0</v>
      </c>
      <c r="I338" s="1">
        <f t="shared" si="315"/>
        <v>0</v>
      </c>
      <c r="J338" s="1">
        <f t="shared" si="315"/>
        <v>0</v>
      </c>
      <c r="K338" s="1">
        <f t="shared" si="315"/>
        <v>0</v>
      </c>
      <c r="L338" s="1">
        <f t="shared" ref="L338" si="316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79"/>
        <v>PJ/yr.</v>
      </c>
      <c r="F339" s="1">
        <f t="shared" ref="F339:K339" si="317">IFERROR(F111/F95,0)*F323</f>
        <v>0</v>
      </c>
      <c r="G339" s="1">
        <f t="shared" si="317"/>
        <v>0</v>
      </c>
      <c r="H339" s="1">
        <f t="shared" si="317"/>
        <v>0</v>
      </c>
      <c r="I339" s="1">
        <f t="shared" si="317"/>
        <v>0</v>
      </c>
      <c r="J339" s="1">
        <f t="shared" si="317"/>
        <v>0</v>
      </c>
      <c r="K339" s="1">
        <f t="shared" si="317"/>
        <v>0</v>
      </c>
      <c r="L339" s="1">
        <f t="shared" ref="L339" si="318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79"/>
        <v>PJ/yr.</v>
      </c>
      <c r="F340" s="1">
        <f t="shared" ref="F340:K340" si="319">IFERROR(F112/F96,0)*F324</f>
        <v>0.87003213443145633</v>
      </c>
      <c r="G340" s="1">
        <f t="shared" si="319"/>
        <v>0.76501728182945716</v>
      </c>
      <c r="H340" s="1">
        <f t="shared" si="319"/>
        <v>0.64928218907565627</v>
      </c>
      <c r="I340" s="1">
        <f t="shared" si="319"/>
        <v>0</v>
      </c>
      <c r="J340" s="1">
        <f t="shared" si="319"/>
        <v>0</v>
      </c>
      <c r="K340" s="1">
        <f t="shared" si="319"/>
        <v>0</v>
      </c>
      <c r="L340" s="1">
        <f t="shared" ref="L340" si="320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79"/>
        <v>PJ/yr.</v>
      </c>
      <c r="F341" s="1">
        <f t="shared" ref="F341:K341" si="321">IFERROR(F113/F97,0)*F325</f>
        <v>0</v>
      </c>
      <c r="G341" s="1">
        <f t="shared" si="321"/>
        <v>0</v>
      </c>
      <c r="H341" s="1">
        <f t="shared" si="321"/>
        <v>0</v>
      </c>
      <c r="I341" s="1">
        <f t="shared" si="321"/>
        <v>0</v>
      </c>
      <c r="J341" s="1">
        <f t="shared" si="321"/>
        <v>0</v>
      </c>
      <c r="K341" s="1">
        <f t="shared" si="321"/>
        <v>0</v>
      </c>
      <c r="L341" s="1">
        <f t="shared" ref="L341" si="322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79"/>
        <v>PJ/yr.</v>
      </c>
      <c r="F342" s="1">
        <f>SUM(F343:F357)</f>
        <v>1.1511185640035515</v>
      </c>
      <c r="G342" s="1">
        <f t="shared" ref="G342:H342" si="323">SUM(G343:G357)</f>
        <v>1.2961899387323963</v>
      </c>
      <c r="H342" s="1">
        <f t="shared" si="323"/>
        <v>1.3918479297466249</v>
      </c>
      <c r="I342" s="1">
        <f>IFERROR(SUM(I343:I357),0)</f>
        <v>1.3909929147101303</v>
      </c>
      <c r="J342" s="1">
        <f>IFERROR(SUM(J343:J357),0)</f>
        <v>1.8027548526781332</v>
      </c>
      <c r="K342" s="1">
        <f>IFERROR(SUM(K343:K357),0)</f>
        <v>1.6694996374258404</v>
      </c>
      <c r="L342" s="1">
        <f>IFERROR(SUM(L343:L357),0)</f>
        <v>2.8691281782313087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79"/>
        <v>PJ/yr.</v>
      </c>
      <c r="F343" s="1">
        <f>F311-F327</f>
        <v>0</v>
      </c>
      <c r="G343" s="1">
        <f t="shared" ref="G343:K343" si="324">G311-G327</f>
        <v>0</v>
      </c>
      <c r="H343" s="1">
        <f t="shared" si="324"/>
        <v>0</v>
      </c>
      <c r="I343" s="1">
        <f t="shared" si="324"/>
        <v>0</v>
      </c>
      <c r="J343" s="1">
        <f t="shared" si="324"/>
        <v>0</v>
      </c>
      <c r="K343" s="1">
        <f t="shared" si="324"/>
        <v>1.1345371689489527E-4</v>
      </c>
      <c r="L343" s="1">
        <f t="shared" ref="L343" si="325">L311-L327</f>
        <v>5.7890369258431364E-2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79"/>
        <v>PJ/yr.</v>
      </c>
      <c r="F344" s="1">
        <f t="shared" ref="F344:K344" si="326">F312-F328</f>
        <v>0</v>
      </c>
      <c r="G344" s="1">
        <f t="shared" si="326"/>
        <v>0</v>
      </c>
      <c r="H344" s="1">
        <f t="shared" si="326"/>
        <v>0</v>
      </c>
      <c r="I344" s="1">
        <f t="shared" si="326"/>
        <v>0</v>
      </c>
      <c r="J344" s="1">
        <f t="shared" si="326"/>
        <v>0</v>
      </c>
      <c r="K344" s="1">
        <f t="shared" si="326"/>
        <v>9.5126007561656335E-5</v>
      </c>
      <c r="L344" s="1">
        <f t="shared" ref="L344" si="327">L312-L328</f>
        <v>0.12338502036367273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79"/>
        <v>PJ/yr.</v>
      </c>
      <c r="F345" s="1">
        <f t="shared" ref="F345:K345" si="328">F313-F329</f>
        <v>0</v>
      </c>
      <c r="G345" s="1">
        <f t="shared" si="328"/>
        <v>0</v>
      </c>
      <c r="H345" s="1">
        <f t="shared" si="328"/>
        <v>0</v>
      </c>
      <c r="I345" s="1">
        <f t="shared" si="328"/>
        <v>0</v>
      </c>
      <c r="J345" s="1">
        <f t="shared" si="328"/>
        <v>0</v>
      </c>
      <c r="K345" s="1">
        <f t="shared" si="328"/>
        <v>0</v>
      </c>
      <c r="L345" s="1">
        <f t="shared" ref="L345" si="329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79"/>
        <v>PJ/yr.</v>
      </c>
      <c r="F346" s="1">
        <f t="shared" ref="F346:K346" si="330">F314-F330</f>
        <v>3.5295534373498416E-2</v>
      </c>
      <c r="G346" s="1">
        <f t="shared" si="330"/>
        <v>9.8944198899837688E-4</v>
      </c>
      <c r="H346" s="1">
        <f t="shared" si="330"/>
        <v>6.2593161464695318E-3</v>
      </c>
      <c r="I346" s="1">
        <f t="shared" si="330"/>
        <v>0</v>
      </c>
      <c r="J346" s="1">
        <f t="shared" si="330"/>
        <v>0</v>
      </c>
      <c r="K346" s="1">
        <f t="shared" si="330"/>
        <v>0</v>
      </c>
      <c r="L346" s="1">
        <f t="shared" ref="L346" si="331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79"/>
        <v>PJ/yr.</v>
      </c>
      <c r="F347" s="1">
        <f t="shared" ref="F347:K347" si="332">F315-F331</f>
        <v>0</v>
      </c>
      <c r="G347" s="1">
        <f t="shared" si="332"/>
        <v>0</v>
      </c>
      <c r="H347" s="1">
        <f t="shared" si="332"/>
        <v>0</v>
      </c>
      <c r="I347" s="1">
        <f t="shared" si="332"/>
        <v>0</v>
      </c>
      <c r="J347" s="1">
        <f t="shared" si="332"/>
        <v>0</v>
      </c>
      <c r="K347" s="1">
        <f t="shared" si="332"/>
        <v>0</v>
      </c>
      <c r="L347" s="1">
        <f t="shared" ref="L347" si="333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79"/>
        <v>PJ/yr.</v>
      </c>
      <c r="F348" s="1">
        <f t="shared" ref="F348:K348" si="334">F316-F332</f>
        <v>2.255185386148717E-2</v>
      </c>
      <c r="G348" s="1">
        <f t="shared" si="334"/>
        <v>9.9746762314171233E-3</v>
      </c>
      <c r="H348" s="1">
        <f t="shared" si="334"/>
        <v>3.4158129260851933E-2</v>
      </c>
      <c r="I348" s="1">
        <f t="shared" si="334"/>
        <v>7.0844484548532455E-3</v>
      </c>
      <c r="J348" s="1">
        <f t="shared" si="334"/>
        <v>0.12876486168222079</v>
      </c>
      <c r="K348" s="1">
        <f t="shared" si="334"/>
        <v>9.3859527719460351E-2</v>
      </c>
      <c r="L348" s="1">
        <f t="shared" ref="L348" si="335">L316-L332</f>
        <v>0.8301692120826889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79"/>
        <v>PJ/yr.</v>
      </c>
      <c r="F349" s="1">
        <f t="shared" ref="F349:K349" si="336">F317-F333</f>
        <v>0</v>
      </c>
      <c r="G349" s="1">
        <f t="shared" si="336"/>
        <v>0</v>
      </c>
      <c r="H349" s="1">
        <f t="shared" si="336"/>
        <v>0</v>
      </c>
      <c r="I349" s="1">
        <f t="shared" si="336"/>
        <v>0</v>
      </c>
      <c r="J349" s="1">
        <f t="shared" si="336"/>
        <v>0</v>
      </c>
      <c r="K349" s="1">
        <f t="shared" si="336"/>
        <v>2.5953324730347851E-2</v>
      </c>
      <c r="L349" s="1">
        <f t="shared" ref="L349" si="337">L317-L333</f>
        <v>0.34825045176397429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79"/>
        <v>PJ/yr.</v>
      </c>
      <c r="F350" s="1">
        <f t="shared" ref="F350:K350" si="338">F318-F334</f>
        <v>0</v>
      </c>
      <c r="G350" s="1">
        <f t="shared" si="338"/>
        <v>0</v>
      </c>
      <c r="H350" s="1">
        <f t="shared" si="338"/>
        <v>0</v>
      </c>
      <c r="I350" s="1">
        <f t="shared" si="338"/>
        <v>0</v>
      </c>
      <c r="J350" s="1">
        <f t="shared" si="338"/>
        <v>0</v>
      </c>
      <c r="K350" s="1">
        <f t="shared" si="338"/>
        <v>0</v>
      </c>
      <c r="L350" s="1">
        <f t="shared" ref="L350" si="339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79"/>
        <v>PJ/yr.</v>
      </c>
      <c r="F351" s="1">
        <f t="shared" ref="F351:H351" si="340">F319-F335</f>
        <v>2.7376901372266477E-3</v>
      </c>
      <c r="G351" s="1">
        <f t="shared" si="340"/>
        <v>4.9019881953567615E-4</v>
      </c>
      <c r="H351" s="1">
        <f t="shared" si="340"/>
        <v>2.5907387612830179E-3</v>
      </c>
      <c r="I351" s="1">
        <f>IFERROR(I319-I335,0)</f>
        <v>0</v>
      </c>
      <c r="J351" s="1">
        <f>IFERROR(J319-J335,0)</f>
        <v>0</v>
      </c>
      <c r="K351" s="1">
        <f>IFERROR(K319-K335,0)</f>
        <v>0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79"/>
        <v>PJ/yr.</v>
      </c>
      <c r="F352" s="1">
        <f t="shared" ref="F352:K352" si="341">F320-F336</f>
        <v>0</v>
      </c>
      <c r="G352" s="1">
        <f t="shared" si="341"/>
        <v>0</v>
      </c>
      <c r="H352" s="1">
        <f t="shared" si="341"/>
        <v>0</v>
      </c>
      <c r="I352" s="1">
        <f t="shared" si="341"/>
        <v>0</v>
      </c>
      <c r="J352" s="1">
        <f t="shared" si="341"/>
        <v>0</v>
      </c>
      <c r="K352" s="1">
        <f t="shared" si="341"/>
        <v>0</v>
      </c>
      <c r="L352" s="1">
        <f t="shared" ref="L352" si="342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79"/>
        <v>PJ/yr.</v>
      </c>
      <c r="F353" s="1">
        <f t="shared" ref="F353:K353" si="343">F321-F337</f>
        <v>3.2553364190377465E-3</v>
      </c>
      <c r="G353" s="1">
        <f t="shared" si="343"/>
        <v>6.6756862269132244E-4</v>
      </c>
      <c r="H353" s="1">
        <f t="shared" si="343"/>
        <v>3.9630108782644502E-3</v>
      </c>
      <c r="I353" s="1">
        <f t="shared" si="343"/>
        <v>0</v>
      </c>
      <c r="J353" s="1">
        <f t="shared" si="343"/>
        <v>0</v>
      </c>
      <c r="K353" s="1">
        <f t="shared" si="343"/>
        <v>0</v>
      </c>
      <c r="L353" s="1">
        <f t="shared" ref="L353" si="344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79"/>
        <v>PJ/yr.</v>
      </c>
      <c r="F354" s="1">
        <f t="shared" ref="F354:K354" si="345">F322-F338</f>
        <v>0</v>
      </c>
      <c r="G354" s="1">
        <f t="shared" si="345"/>
        <v>0</v>
      </c>
      <c r="H354" s="1">
        <f t="shared" si="345"/>
        <v>0</v>
      </c>
      <c r="I354" s="1">
        <f t="shared" si="345"/>
        <v>0</v>
      </c>
      <c r="J354" s="1">
        <f t="shared" si="345"/>
        <v>0</v>
      </c>
      <c r="K354" s="1">
        <f t="shared" si="345"/>
        <v>0</v>
      </c>
      <c r="L354" s="1">
        <f t="shared" ref="L354" si="346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79"/>
        <v>PJ/yr.</v>
      </c>
      <c r="F355" s="1">
        <f t="shared" ref="F355:K355" si="347">F323-F339</f>
        <v>1.0647533428843095</v>
      </c>
      <c r="G355" s="1">
        <f t="shared" si="347"/>
        <v>1.2566906558847364</v>
      </c>
      <c r="H355" s="1">
        <f t="shared" si="347"/>
        <v>1.3078011392037654</v>
      </c>
      <c r="I355" s="1">
        <f t="shared" si="347"/>
        <v>1.383908466255277</v>
      </c>
      <c r="J355" s="1">
        <f t="shared" si="347"/>
        <v>1.6739899909959124</v>
      </c>
      <c r="K355" s="1">
        <f t="shared" si="347"/>
        <v>1.5494782052515756</v>
      </c>
      <c r="L355" s="1">
        <f t="shared" ref="L355" si="348">L323-L339</f>
        <v>1.509433124762541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79"/>
        <v>PJ/yr.</v>
      </c>
      <c r="F356" s="1">
        <f t="shared" ref="F356:K356" si="349">F324-F340</f>
        <v>2.2524806327992142E-2</v>
      </c>
      <c r="G356" s="1">
        <f t="shared" si="349"/>
        <v>2.7377397185017416E-2</v>
      </c>
      <c r="H356" s="1">
        <f t="shared" si="349"/>
        <v>3.7075595495990599E-2</v>
      </c>
      <c r="I356" s="1">
        <f t="shared" si="349"/>
        <v>0</v>
      </c>
      <c r="J356" s="1">
        <f t="shared" si="349"/>
        <v>0</v>
      </c>
      <c r="K356" s="1">
        <f t="shared" si="349"/>
        <v>0</v>
      </c>
      <c r="L356" s="1">
        <f t="shared" ref="L356" si="350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79"/>
        <v>PJ/yr.</v>
      </c>
      <c r="F357" s="1">
        <f t="shared" ref="F357:K357" si="351">F325-F341</f>
        <v>0</v>
      </c>
      <c r="G357" s="1">
        <f t="shared" si="351"/>
        <v>0</v>
      </c>
      <c r="H357" s="1">
        <f t="shared" si="351"/>
        <v>0</v>
      </c>
      <c r="I357" s="1">
        <f t="shared" si="351"/>
        <v>0</v>
      </c>
      <c r="J357" s="1">
        <f t="shared" si="351"/>
        <v>0</v>
      </c>
      <c r="K357" s="1">
        <f t="shared" si="351"/>
        <v>0</v>
      </c>
      <c r="L357" s="1">
        <f t="shared" ref="L357" si="352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3">E357</f>
        <v>PJ/yr.</v>
      </c>
      <c r="F358" s="1">
        <f>SUM(F359:F364)</f>
        <v>22.495592698041992</v>
      </c>
      <c r="G358" s="1">
        <f t="shared" ref="G358:K358" si="354">SUM(G359:G364)</f>
        <v>24.703746857402027</v>
      </c>
      <c r="H358" s="1">
        <f t="shared" si="354"/>
        <v>27.024424697068927</v>
      </c>
      <c r="I358" s="1">
        <f t="shared" si="354"/>
        <v>25.859022944312148</v>
      </c>
      <c r="J358" s="1">
        <f t="shared" si="354"/>
        <v>25.21137796063109</v>
      </c>
      <c r="K358" s="1">
        <f t="shared" si="354"/>
        <v>28.863935853824671</v>
      </c>
      <c r="L358" s="1">
        <f t="shared" ref="L358" si="355">SUM(L359:L364)</f>
        <v>48.780020813061462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3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'[1]Electricity and CHPs_IN'!F$19</f>
        <v>20.958990085402188</v>
      </c>
      <c r="K359" s="1">
        <f>'[1]Electricity and CHPs_IN'!G$19</f>
        <v>16.279702251820598</v>
      </c>
      <c r="L359" s="1">
        <f>'[1]Electricity and CHPs_IN'!H$19</f>
        <v>9.7202003616881499E-2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3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7.3872325154639027</v>
      </c>
      <c r="L360" s="1">
        <f>'[1]Electricity and CHPs_IN'!H$20</f>
        <v>29.687656728635989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3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IFERROR(J133/SUM(J133,J198),0)*'[1]Electricity and CHPs_IN'!F$26</f>
        <v>4.2027114563021168</v>
      </c>
      <c r="K361" s="1">
        <f>IFERROR(K133/SUM(K133,K198),0)*'[1]Electricity and CHPs_IN'!G$26</f>
        <v>3.9153315967703137</v>
      </c>
      <c r="L361" s="1">
        <f>IFERROR(L133/SUM(L133,L198),0)*'[1]Electricity and CHPs_IN'!H$26</f>
        <v>15.12944027070558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3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0.82572018289559723</v>
      </c>
      <c r="L362" s="1">
        <f>IFERROR(L134/SUM(L134,L199),0)*'[1]Electricity and CHPs_IN'!H$27</f>
        <v>2.5534017378215816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3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IFERROR(J135/SUM(J135,J274),0)*'[1]Electricity and CHPs_IN'!F$44</f>
        <v>4.9676418926785704E-2</v>
      </c>
      <c r="K363" s="1">
        <f>IFERROR(K135/SUM(K135,K274),0)*'[1]Electricity and CHPs_IN'!G$44</f>
        <v>2.8546388333881057E-2</v>
      </c>
      <c r="L363" s="1">
        <f>IFERROR(L135/SUM(L135,L274),0)*'[1]Electricity and CHPs_IN'!H$44</f>
        <v>8.3982709008224455E-3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3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0.42740291854037227</v>
      </c>
      <c r="L364" s="1">
        <f>IFERROR(L136/SUM(L136,L275),0)*'[1]Electricity and CHPs_IN'!H$45</f>
        <v>1.3039218013806075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3"/>
        <v>PJ/yr.</v>
      </c>
      <c r="F365" s="1">
        <f>SUM(F366:F369)</f>
        <v>11.050569013336652</v>
      </c>
      <c r="G365" s="1">
        <f t="shared" ref="G365:K365" si="356">SUM(G366:G369)</f>
        <v>12.135369018725026</v>
      </c>
      <c r="H365" s="1">
        <f t="shared" si="356"/>
        <v>13.500238484694959</v>
      </c>
      <c r="I365" s="1">
        <f t="shared" si="356"/>
        <v>12.914425210833709</v>
      </c>
      <c r="J365" s="1">
        <f t="shared" si="356"/>
        <v>12.580850770852152</v>
      </c>
      <c r="K365" s="1">
        <f t="shared" si="356"/>
        <v>14.203993273475206</v>
      </c>
      <c r="L365" s="1">
        <f t="shared" ref="L365" si="357">SUM(L366:L369)</f>
        <v>23.733850370390016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3"/>
        <v>PJ/yr.</v>
      </c>
      <c r="F366" s="1">
        <f>F359*IFERROR(F138/F131,0)</f>
        <v>9.1018153918462357</v>
      </c>
      <c r="G366" s="1">
        <f t="shared" ref="G366:K366" si="358">G359*IFERROR(G138/G131,0)</f>
        <v>10.224740664027784</v>
      </c>
      <c r="H366" s="1">
        <f t="shared" si="358"/>
        <v>11.689709820427595</v>
      </c>
      <c r="I366" s="1">
        <f t="shared" si="358"/>
        <v>10.870018560593113</v>
      </c>
      <c r="J366" s="1">
        <f t="shared" si="358"/>
        <v>10.479495042701094</v>
      </c>
      <c r="K366" s="1">
        <f t="shared" si="358"/>
        <v>8.1398511259102975</v>
      </c>
      <c r="L366" s="1">
        <f t="shared" ref="L366" si="359">L359*IFERROR(L138/L131,0)</f>
        <v>4.860100180844075E-2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3"/>
        <v>PJ/yr.</v>
      </c>
      <c r="F367" s="1">
        <f t="shared" ref="F367:K367" si="360">F360*IFERROR(F139/F132,0)</f>
        <v>0</v>
      </c>
      <c r="G367" s="1">
        <f t="shared" si="360"/>
        <v>0</v>
      </c>
      <c r="H367" s="1">
        <f t="shared" si="360"/>
        <v>0</v>
      </c>
      <c r="I367" s="1">
        <f t="shared" si="360"/>
        <v>0</v>
      </c>
      <c r="J367" s="1">
        <f t="shared" si="360"/>
        <v>0</v>
      </c>
      <c r="K367" s="1">
        <f t="shared" si="360"/>
        <v>3.6936162577319513</v>
      </c>
      <c r="L367" s="1">
        <f t="shared" ref="L367" si="361">L360*IFERROR(L139/L132,0)</f>
        <v>14.843828364317995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3"/>
        <v>PJ/yr.</v>
      </c>
      <c r="F368" s="1">
        <f t="shared" ref="F368:K368" si="362">F361*IFERROR(F140/F133,0)</f>
        <v>1.9487536214904155</v>
      </c>
      <c r="G368" s="1">
        <f t="shared" si="362"/>
        <v>1.9106283546972418</v>
      </c>
      <c r="H368" s="1">
        <f t="shared" si="362"/>
        <v>1.8105286642673646</v>
      </c>
      <c r="I368" s="1">
        <f t="shared" si="362"/>
        <v>2.0444066502405969</v>
      </c>
      <c r="J368" s="1">
        <f t="shared" si="362"/>
        <v>2.1013557281510584</v>
      </c>
      <c r="K368" s="1">
        <f t="shared" si="362"/>
        <v>1.9576657983851569</v>
      </c>
      <c r="L368" s="1">
        <f t="shared" ref="L368" si="363">L361*IFERROR(L140/L133,0)</f>
        <v>7.5647201353527898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3"/>
        <v>PJ/yr.</v>
      </c>
      <c r="F369" s="1">
        <f t="shared" ref="F369:K369" si="364">F362*IFERROR(F141/F134,0)</f>
        <v>0</v>
      </c>
      <c r="G369" s="1">
        <f t="shared" si="364"/>
        <v>0</v>
      </c>
      <c r="H369" s="1">
        <f t="shared" si="364"/>
        <v>0</v>
      </c>
      <c r="I369" s="1">
        <f t="shared" si="364"/>
        <v>0</v>
      </c>
      <c r="J369" s="1">
        <f t="shared" si="364"/>
        <v>0</v>
      </c>
      <c r="K369" s="1">
        <f t="shared" si="364"/>
        <v>0.41286009144779856</v>
      </c>
      <c r="L369" s="1">
        <f t="shared" ref="L369" si="365">L362*IFERROR(L141/L134,0)</f>
        <v>1.2767008689107908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3"/>
        <v>PJ/yr.</v>
      </c>
      <c r="F370" s="1">
        <f t="shared" ref="F370:K370" si="366">F363*IFERROR(F142/F135,0)</f>
        <v>0</v>
      </c>
      <c r="G370" s="1">
        <f t="shared" si="366"/>
        <v>0</v>
      </c>
      <c r="H370" s="1">
        <f t="shared" si="366"/>
        <v>0</v>
      </c>
      <c r="I370" s="1">
        <f t="shared" si="366"/>
        <v>0</v>
      </c>
      <c r="J370" s="1">
        <f t="shared" si="366"/>
        <v>0</v>
      </c>
      <c r="K370" s="1">
        <f t="shared" si="366"/>
        <v>0</v>
      </c>
      <c r="L370" s="1">
        <f t="shared" ref="L370" si="367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3"/>
        <v>PJ/yr.</v>
      </c>
      <c r="F371" s="1">
        <f t="shared" ref="F371:K371" si="368">F364*IFERROR(F143/F136,0)</f>
        <v>0</v>
      </c>
      <c r="G371" s="1">
        <f t="shared" si="368"/>
        <v>0</v>
      </c>
      <c r="H371" s="1">
        <f t="shared" si="368"/>
        <v>0</v>
      </c>
      <c r="I371" s="1">
        <f t="shared" si="368"/>
        <v>0</v>
      </c>
      <c r="J371" s="1">
        <f t="shared" si="368"/>
        <v>0</v>
      </c>
      <c r="K371" s="1">
        <f t="shared" si="368"/>
        <v>0</v>
      </c>
      <c r="L371" s="1">
        <f t="shared" ref="L371" si="369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3"/>
        <v>PJ/yr.</v>
      </c>
      <c r="F372" s="1">
        <f>SUM(F373:F378)</f>
        <v>11.445023684705342</v>
      </c>
      <c r="G372" s="1">
        <f t="shared" ref="G372:K372" si="370">SUM(G373:G378)</f>
        <v>12.568377838676998</v>
      </c>
      <c r="H372" s="1">
        <f t="shared" si="370"/>
        <v>13.524186212373968</v>
      </c>
      <c r="I372" s="1">
        <f t="shared" si="370"/>
        <v>12.944597733478437</v>
      </c>
      <c r="J372" s="1">
        <f t="shared" si="370"/>
        <v>12.630527189778938</v>
      </c>
      <c r="K372" s="1">
        <f t="shared" si="370"/>
        <v>14.65994258034946</v>
      </c>
      <c r="L372" s="1">
        <f t="shared" ref="L372" si="371">SUM(L373:L378)</f>
        <v>25.046170442671446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3"/>
        <v>PJ/yr.</v>
      </c>
      <c r="F373" s="1">
        <f t="shared" ref="F373:K373" si="372">F366*IFERROR(F145/F138,0)</f>
        <v>9.1018153918462339</v>
      </c>
      <c r="G373" s="1">
        <f t="shared" si="372"/>
        <v>10.224740664027786</v>
      </c>
      <c r="H373" s="1">
        <f t="shared" si="372"/>
        <v>11.689709820427595</v>
      </c>
      <c r="I373" s="1">
        <f t="shared" si="372"/>
        <v>10.870018560593113</v>
      </c>
      <c r="J373" s="1">
        <f t="shared" si="372"/>
        <v>10.479495042701094</v>
      </c>
      <c r="K373" s="1">
        <f t="shared" si="372"/>
        <v>8.1398511259102992</v>
      </c>
      <c r="L373" s="1">
        <f t="shared" ref="L373" si="373">L366*IFERROR(L145/L138,0)</f>
        <v>4.860100180844075E-2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3"/>
        <v>PJ/yr.</v>
      </c>
      <c r="F374" s="1">
        <f t="shared" ref="F374:K374" si="374">F367*IFERROR(F146/F139,0)</f>
        <v>0</v>
      </c>
      <c r="G374" s="1">
        <f t="shared" si="374"/>
        <v>0</v>
      </c>
      <c r="H374" s="1">
        <f t="shared" si="374"/>
        <v>0</v>
      </c>
      <c r="I374" s="1">
        <f t="shared" si="374"/>
        <v>0</v>
      </c>
      <c r="J374" s="1">
        <f t="shared" si="374"/>
        <v>0</v>
      </c>
      <c r="K374" s="1">
        <f t="shared" si="374"/>
        <v>3.6936162577319513</v>
      </c>
      <c r="L374" s="1">
        <f t="shared" ref="L374" si="375">L367*IFERROR(L146/L139,0)</f>
        <v>14.843828364317995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3"/>
        <v>PJ/yr.</v>
      </c>
      <c r="F375" s="1">
        <f t="shared" ref="F375:K375" si="376">F368*IFERROR(F147/F140,0)</f>
        <v>1.9487536214904155</v>
      </c>
      <c r="G375" s="1">
        <f t="shared" si="376"/>
        <v>1.9106283546972418</v>
      </c>
      <c r="H375" s="1">
        <f t="shared" si="376"/>
        <v>1.8105286642673646</v>
      </c>
      <c r="I375" s="1">
        <f t="shared" si="376"/>
        <v>2.0444066502405969</v>
      </c>
      <c r="J375" s="1">
        <f t="shared" si="376"/>
        <v>2.1013557281510584</v>
      </c>
      <c r="K375" s="1">
        <f t="shared" si="376"/>
        <v>1.9576657983851569</v>
      </c>
      <c r="L375" s="1">
        <f t="shared" ref="L375" si="377">L368*IFERROR(L147/L140,0)</f>
        <v>7.5647201353527898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3"/>
        <v>PJ/yr.</v>
      </c>
      <c r="F376" s="1">
        <f t="shared" ref="F376:K376" si="378">F369*IFERROR(F148/F141,0)</f>
        <v>0</v>
      </c>
      <c r="G376" s="1">
        <f t="shared" si="378"/>
        <v>0</v>
      </c>
      <c r="H376" s="1">
        <f t="shared" si="378"/>
        <v>0</v>
      </c>
      <c r="I376" s="1">
        <f t="shared" si="378"/>
        <v>0</v>
      </c>
      <c r="J376" s="1">
        <f t="shared" si="378"/>
        <v>0</v>
      </c>
      <c r="K376" s="1">
        <f t="shared" si="378"/>
        <v>0.41286009144779867</v>
      </c>
      <c r="L376" s="1">
        <f t="shared" ref="L376" si="379">L369*IFERROR(L148/L141,0)</f>
        <v>1.2767008689107908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3"/>
        <v>PJ/yr.</v>
      </c>
      <c r="F377" s="1">
        <f>F363</f>
        <v>0.39445467136869372</v>
      </c>
      <c r="G377" s="1">
        <f t="shared" ref="G377:K377" si="380">G363</f>
        <v>0.43300881995197105</v>
      </c>
      <c r="H377" s="1">
        <f t="shared" si="380"/>
        <v>2.394772767900772E-2</v>
      </c>
      <c r="I377" s="1">
        <f t="shared" si="380"/>
        <v>3.0172522644727841E-2</v>
      </c>
      <c r="J377" s="1">
        <f t="shared" si="380"/>
        <v>4.9676418926785704E-2</v>
      </c>
      <c r="K377" s="1">
        <f t="shared" si="380"/>
        <v>2.8546388333881057E-2</v>
      </c>
      <c r="L377" s="1">
        <f t="shared" ref="L377" si="381">L363</f>
        <v>8.3982709008224455E-3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3"/>
        <v>PJ/yr.</v>
      </c>
      <c r="F378" s="1">
        <f t="shared" ref="F378:K378" si="382">F364</f>
        <v>0</v>
      </c>
      <c r="G378" s="1">
        <f t="shared" si="382"/>
        <v>0</v>
      </c>
      <c r="H378" s="1">
        <f t="shared" si="382"/>
        <v>0</v>
      </c>
      <c r="I378" s="1">
        <f t="shared" si="382"/>
        <v>0</v>
      </c>
      <c r="J378" s="1">
        <f t="shared" si="382"/>
        <v>0</v>
      </c>
      <c r="K378" s="1">
        <f t="shared" si="382"/>
        <v>0.42740291854037227</v>
      </c>
      <c r="L378" s="1">
        <f t="shared" ref="L378" si="383">L364</f>
        <v>1.3039218013806075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3"/>
        <v>PJ/yr.</v>
      </c>
      <c r="F379" s="1">
        <f>SUM(F380:F386)</f>
        <v>0.18165528715321963</v>
      </c>
      <c r="G379" s="1">
        <f t="shared" ref="G379:K379" si="384">SUM(G380:G386)</f>
        <v>0.39880877077936833</v>
      </c>
      <c r="H379" s="1">
        <f t="shared" si="384"/>
        <v>1.1801065689945827</v>
      </c>
      <c r="I379" s="1">
        <f t="shared" si="384"/>
        <v>2.4707913727888386</v>
      </c>
      <c r="J379" s="1">
        <f t="shared" si="384"/>
        <v>3.6172470711229803</v>
      </c>
      <c r="K379" s="1">
        <f t="shared" si="384"/>
        <v>4.2124720859158131</v>
      </c>
      <c r="L379" s="1">
        <f t="shared" ref="L379" si="385">SUM(L380:L386)</f>
        <v>7.9366975727412239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3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IFERROR(J152/SUM(J152,J207),0)*'[1]Electricity and CHPs_IN'!F$25</f>
        <v>0.64785413902932509</v>
      </c>
      <c r="K380" s="1">
        <f>IFERROR(K152/SUM(K152,K207),0)*'[1]Electricity and CHPs_IN'!G$25</f>
        <v>0.88592020656720183</v>
      </c>
      <c r="L380" s="1">
        <f>IFERROR(L152/SUM(L152,L207),0)*'[1]Electricity and CHPs_IN'!H$25</f>
        <v>1.0912959584247808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3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7.2389339998988556E-2</v>
      </c>
      <c r="L381" s="1">
        <f>'[1]Electricity and CHPs_IN'!H$31</f>
        <v>3.4757743216646984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3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IFERROR(J154/SUM(J154,J283),0)*'[1]Electricity and CHPs_IN'!F$42</f>
        <v>2.9693929320936552</v>
      </c>
      <c r="K382" s="1">
        <f>IFERROR(K154/SUM(K154,K283),0)*'[1]Electricity and CHPs_IN'!G$42</f>
        <v>2.8509425023550636</v>
      </c>
      <c r="L382" s="1">
        <f>IFERROR(L154/SUM(L154,L283),0)*'[1]Electricity and CHPs_IN'!H$42</f>
        <v>2.0577146601460656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3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0.40322003699455922</v>
      </c>
      <c r="L383" s="1">
        <f>IFERROR(L155/SUM(L155,L284),0)*'[1]Electricity and CHPs_IN'!H$43</f>
        <v>1.3119126325056796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3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IFERROR(J156/SUM(J285,J156),0)*'[1]Electricity and CHPs_IN'!F$50</f>
        <v>0</v>
      </c>
      <c r="K384" s="1">
        <f>IFERROR(K156/SUM(K285,K156),0)*'[1]Electricity and CHPs_IN'!G$50</f>
        <v>0</v>
      </c>
      <c r="L384" s="1">
        <f>IFERROR(L156/SUM(L285,L156),0)*'[1]Electricity and CHPs_IN'!H$50</f>
        <v>0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3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IFERROR(J157/SUM(J286,J157),0)*'[1]Electricity and CHPs_IN'!F$53</f>
        <v>0</v>
      </c>
      <c r="K385" s="1">
        <f>IFERROR(K157/SUM(K286,K157),0)*'[1]Electricity and CHPs_IN'!G$53</f>
        <v>0</v>
      </c>
      <c r="L385" s="1">
        <f>IFERROR(L157/SUM(L286,L157),0)*'[1]Electricity and CHPs_IN'!H$53</f>
        <v>0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3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IFERROR(J158/SUM(J287,J158),0)*'[1]Electricity and CHPs_IN'!F$56</f>
        <v>0</v>
      </c>
      <c r="K386" s="1">
        <f>IFERROR(K158/SUM(K287,K158),0)*'[1]Electricity and CHPs_IN'!G$56</f>
        <v>0</v>
      </c>
      <c r="L386" s="1">
        <f>IFERROR(L158/SUM(L287,L158),0)*'[1]Electricity and CHPs_IN'!H$56</f>
        <v>0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3"/>
        <v>PJ/yr.</v>
      </c>
      <c r="F387" s="1">
        <f>F388</f>
        <v>0.52400000000000047</v>
      </c>
      <c r="G387" s="1">
        <f t="shared" ref="G387:L387" si="386">G388</f>
        <v>0.54530775595618142</v>
      </c>
      <c r="H387" s="1">
        <f t="shared" si="386"/>
        <v>0.50318035428973074</v>
      </c>
      <c r="I387" s="1">
        <f t="shared" si="386"/>
        <v>2.0503052471689203</v>
      </c>
      <c r="J387" s="1">
        <f t="shared" si="386"/>
        <v>3.6359471054522716</v>
      </c>
      <c r="K387" s="1">
        <f t="shared" si="386"/>
        <v>7.1993856326405536</v>
      </c>
      <c r="L387" s="1">
        <f t="shared" si="386"/>
        <v>15.677388249136101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3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'[1]Electricity and CHPs_IN'!F$33</f>
        <v>3.6359471054522716</v>
      </c>
      <c r="K388" s="1">
        <f>'[1]Electricity and CHPs_IN'!G$33</f>
        <v>7.1993856326405536</v>
      </c>
      <c r="L388" s="1">
        <f>'[1]Electricity and CHPs_IN'!H$33</f>
        <v>15.677388249136101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3"/>
        <v>PJ/yr.</v>
      </c>
      <c r="F389" s="1">
        <f>SUM(F390:F394)</f>
        <v>9.3550000000000111</v>
      </c>
      <c r="G389" s="1">
        <f t="shared" ref="G389:K389" si="387">SUM(G390:G394)</f>
        <v>12.823119108238448</v>
      </c>
      <c r="H389" s="1">
        <f t="shared" si="387"/>
        <v>28.80018917143267</v>
      </c>
      <c r="I389" s="1">
        <f t="shared" si="387"/>
        <v>52.309468048653898</v>
      </c>
      <c r="J389" s="1">
        <f t="shared" si="387"/>
        <v>58.079763648366026</v>
      </c>
      <c r="K389" s="1">
        <f t="shared" si="387"/>
        <v>124.48283146525321</v>
      </c>
      <c r="L389" s="1">
        <f t="shared" ref="L389" si="388">SUM(L390:L394)</f>
        <v>147.26948363616478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3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'[1]Electricity and CHPs_IN'!F34</f>
        <v>2.1021797854177287</v>
      </c>
      <c r="K390" s="1">
        <f>'[1]Electricity and CHPs_IN'!G34</f>
        <v>19.73686455677116</v>
      </c>
      <c r="L390" s="1">
        <f>'[1]Electricity and CHPs_IN'!H34</f>
        <v>31.381013292516041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3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'[1]Electricity and CHPs_IN'!F35</f>
        <v>22.030854314465664</v>
      </c>
      <c r="K391" s="1">
        <f>'[1]Electricity and CHPs_IN'!G35</f>
        <v>40.847538663106917</v>
      </c>
      <c r="L391" s="1">
        <f>'[1]Electricity and CHPs_IN'!H35</f>
        <v>45.196384433288969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3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'[1]Electricity and CHPs_IN'!F36</f>
        <v>11.803441162470847</v>
      </c>
      <c r="K392" s="1">
        <f>'[1]Electricity and CHPs_IN'!G36</f>
        <v>12.454234692767209</v>
      </c>
      <c r="L392" s="1">
        <f>'[1]Electricity and CHPs_IN'!H36</f>
        <v>13.865542585298268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3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'[1]Electricity and CHPs_IN'!F37</f>
        <v>3.3268542593188637</v>
      </c>
      <c r="K393" s="1">
        <f>'[1]Electricity and CHPs_IN'!G37</f>
        <v>10.968289273105572</v>
      </c>
      <c r="L393" s="1">
        <f>'[1]Electricity and CHPs_IN'!H37</f>
        <v>12.115904204167489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3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'[1]Electricity and CHPs_IN'!F38</f>
        <v>18.816434126692929</v>
      </c>
      <c r="K394" s="1">
        <f>'[1]Electricity and CHPs_IN'!G38</f>
        <v>40.475904279502352</v>
      </c>
      <c r="L394" s="1">
        <f>'[1]Electricity and CHPs_IN'!H38</f>
        <v>44.710639120894001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3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3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1.0185245352464896</v>
      </c>
      <c r="L396" s="1">
        <f>'[1]Electricity and CHPs_IN'!H$32</f>
        <v>22.047956704154291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3"/>
        <v>PJ/yr.</v>
      </c>
      <c r="F397" s="1">
        <f t="shared" ref="F397" si="389">SUM(F398:F400)</f>
        <v>0</v>
      </c>
      <c r="G397" s="1">
        <f t="shared" ref="G397" si="390">SUM(G398:G400)</f>
        <v>0</v>
      </c>
      <c r="H397" s="1">
        <f t="shared" ref="H397" si="391">SUM(H398:H400)</f>
        <v>0</v>
      </c>
      <c r="I397" s="1">
        <f t="shared" ref="I397" si="392">SUM(I398:I400)</f>
        <v>4.9886898971186151E-2</v>
      </c>
      <c r="J397" s="1">
        <f t="shared" ref="J397" si="393">SUM(J398:J400)</f>
        <v>0.18150700426281882</v>
      </c>
      <c r="K397" s="1">
        <f t="shared" ref="K397:L397" si="394">SUM(K398:K400)</f>
        <v>0.57995020866939251</v>
      </c>
      <c r="L397" s="1">
        <f t="shared" si="394"/>
        <v>0.74072749376880576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3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0.31042258763551239</v>
      </c>
      <c r="L398" s="1">
        <f>IFERROR(L170/SUM(L170,L209),0)*'[1]Electricity and CHPs_IN'!H$30</f>
        <v>0.33629719429267846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3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0.13248931807856193</v>
      </c>
      <c r="K399" s="1">
        <f>IFERROR(K171/SUM(K171,K289),0)*'[1]Electricity and CHPs_IN'!G$46</f>
        <v>0.21775573290994671</v>
      </c>
      <c r="L399" s="1">
        <f>IFERROR(L171/SUM(L171,L289),0)*'[1]Electricity and CHPs_IN'!H$46</f>
        <v>0.36757402893021329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3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IFERROR(J172/SUM(J172,J290),0)*'[1]Electricity and CHPs_IN'!F$57</f>
        <v>4.9017686184256892E-2</v>
      </c>
      <c r="K400" s="1">
        <f>IFERROR(K172/SUM(K172,K290),0)*'[1]Electricity and CHPs_IN'!G$57</f>
        <v>5.1771888123933373E-2</v>
      </c>
      <c r="L400" s="1">
        <f>IFERROR(L172/SUM(L172,L290),0)*'[1]Electricity and CHPs_IN'!H$57</f>
        <v>3.6856270545914019E-2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3"/>
        <v>PJ/yr.</v>
      </c>
      <c r="F401" s="1">
        <f>SUM(F402:F408)</f>
        <v>0.45593306032952807</v>
      </c>
      <c r="G401" s="1">
        <f t="shared" ref="G401:K401" si="395">SUM(G402:G408)</f>
        <v>0.3652829847079232</v>
      </c>
      <c r="H401" s="1">
        <f t="shared" si="395"/>
        <v>1.0006392560522566</v>
      </c>
      <c r="I401" s="1">
        <f t="shared" si="395"/>
        <v>2.3754145349072311</v>
      </c>
      <c r="J401" s="1">
        <f t="shared" si="395"/>
        <v>2.8849050812905896</v>
      </c>
      <c r="K401" s="1">
        <f t="shared" si="395"/>
        <v>5.1066861345487533</v>
      </c>
      <c r="L401" s="1">
        <f t="shared" ref="L401" si="396">SUM(L402:L408)</f>
        <v>9.9352060186153484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3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'[1]Electricity and CHPs_IN'!F63</f>
        <v>0.10994660622936449</v>
      </c>
      <c r="K402" s="1">
        <f>'[1]Electricity and CHPs_IN'!G63</f>
        <v>5.042937872910222E-2</v>
      </c>
      <c r="L402" s="1">
        <f>'[1]Electricity and CHPs_IN'!H63</f>
        <v>0.13498535365253481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3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'[1]Electricity and CHPs_IN'!F64</f>
        <v>0.3826119871522628</v>
      </c>
      <c r="K403" s="1">
        <f>'[1]Electricity and CHPs_IN'!G64</f>
        <v>1.6452239372624449</v>
      </c>
      <c r="L403" s="1">
        <f>'[1]Electricity and CHPs_IN'!H64</f>
        <v>2.9512047270310044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3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'[1]Electricity and CHPs_IN'!F65</f>
        <v>0.34635819884688995</v>
      </c>
      <c r="K404" s="1">
        <f>'[1]Electricity and CHPs_IN'!G65</f>
        <v>0.85591331957639216</v>
      </c>
      <c r="L404" s="1">
        <f>'[1]Electricity and CHPs_IN'!H65</f>
        <v>3.4027275540350623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3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'[1]Electricity and CHPs_IN'!F66</f>
        <v>0.36205922769401672</v>
      </c>
      <c r="K405" s="1">
        <f>'[1]Electricity and CHPs_IN'!G66</f>
        <v>0.49093537338981164</v>
      </c>
      <c r="L405" s="1">
        <f>'[1]Electricity and CHPs_IN'!H66</f>
        <v>0.73324301020765281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3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'[1]Electricity and CHPs_IN'!F67</f>
        <v>0.96255492473172044</v>
      </c>
      <c r="K406" s="1">
        <f>'[1]Electricity and CHPs_IN'!G67</f>
        <v>0.70144283067632351</v>
      </c>
      <c r="L406" s="1">
        <f>'[1]Electricity and CHPs_IN'!H67</f>
        <v>1.015724106893656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3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'[1]Electricity and CHPs_IN'!F68</f>
        <v>0.11056476935782106</v>
      </c>
      <c r="K407" s="1">
        <f>'[1]Electricity and CHPs_IN'!G68</f>
        <v>0.34680910848355917</v>
      </c>
      <c r="L407" s="1">
        <f>'[1]Electricity and CHPs_IN'!H68</f>
        <v>0.4402738066572246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3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'[1]Electricity and CHPs_IN'!F69</f>
        <v>0.61080936727851431</v>
      </c>
      <c r="K408" s="1">
        <f>'[1]Electricity and CHPs_IN'!G69</f>
        <v>1.0159321864311197</v>
      </c>
      <c r="L408" s="1">
        <f>'[1]Electricity and CHPs_IN'!H69</f>
        <v>1.2570474601382133</v>
      </c>
      <c r="N408" s="1"/>
    </row>
    <row r="409" spans="1:19" x14ac:dyDescent="0.35">
      <c r="A409" s="5"/>
      <c r="B409" s="9" t="str">
        <f t="shared" ref="B409:C409" si="397">B408</f>
        <v>SPS1</v>
      </c>
      <c r="C409" s="2" t="str">
        <f t="shared" si="397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H409" si="398">G410+G463</f>
        <v>55.696891609503069</v>
      </c>
      <c r="H409" s="3">
        <f t="shared" si="398"/>
        <v>51.48717977046428</v>
      </c>
      <c r="I409" s="3">
        <f>IFERROR(I410+I463,0)</f>
        <v>54.282077350298124</v>
      </c>
      <c r="J409" s="3">
        <f>IFERROR(J410+J463,0)</f>
        <v>58.876611170256638</v>
      </c>
      <c r="K409" s="3">
        <f>IFERROR(K410+K463,0)</f>
        <v>63.245730405662769</v>
      </c>
      <c r="L409" s="3">
        <f>IFERROR(L410+L463,0)</f>
        <v>54.523153441773388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399">F411+F440</f>
        <v>48.72509165178743</v>
      </c>
      <c r="G410" s="1">
        <f t="shared" si="399"/>
        <v>47.038589919489624</v>
      </c>
      <c r="H410" s="1">
        <f t="shared" si="399"/>
        <v>43.736523460421296</v>
      </c>
      <c r="I410" s="1">
        <f t="shared" si="399"/>
        <v>46.653960257245302</v>
      </c>
      <c r="J410" s="1">
        <f t="shared" si="399"/>
        <v>48.848547566783296</v>
      </c>
      <c r="K410" s="1">
        <f t="shared" si="399"/>
        <v>51.723356818770917</v>
      </c>
      <c r="L410" s="1">
        <f t="shared" ref="L410" si="400">L411+L440</f>
        <v>38.062033355648765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1">SUM(G412,G418,G427,G436,G438)</f>
        <v>35.294048680785792</v>
      </c>
      <c r="H411" s="1">
        <f t="shared" si="401"/>
        <v>33.382339720136002</v>
      </c>
      <c r="I411" s="1">
        <f t="shared" si="401"/>
        <v>36.919727324915101</v>
      </c>
      <c r="J411" s="1">
        <f t="shared" si="401"/>
        <v>38.000386274565777</v>
      </c>
      <c r="K411" s="1">
        <f t="shared" si="401"/>
        <v>41.853857255842648</v>
      </c>
      <c r="L411" s="1">
        <f t="shared" ref="L411" si="402">SUM(L412,L418,L427,L436,L438)</f>
        <v>27.785777024093886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3">G413</f>
        <v>0.26267656975551534</v>
      </c>
      <c r="H412" s="1">
        <f t="shared" si="403"/>
        <v>8.1957260329040854E-2</v>
      </c>
      <c r="I412" s="1">
        <f t="shared" si="403"/>
        <v>1.6429054759685043E-2</v>
      </c>
      <c r="J412" s="1">
        <f t="shared" si="403"/>
        <v>8.0015328435235275E-2</v>
      </c>
      <c r="K412" s="1">
        <f t="shared" si="403"/>
        <v>5.8010897107702006E-2</v>
      </c>
      <c r="L412" s="1">
        <f t="shared" si="403"/>
        <v>8.7844695657144972E-4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'[1]Electricity and CHPs_IN'!F$28-J300</f>
        <v>8.0015328435235275E-2</v>
      </c>
      <c r="K413" s="1">
        <f>'[1]Electricity and CHPs_IN'!G$28-K300</f>
        <v>5.8010897107702006E-2</v>
      </c>
      <c r="L413" s="1">
        <f>'[1]Electricity and CHPs_IN'!H$28-L300</f>
        <v>8.7844695657144972E-4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4">G415</f>
        <v>0.26267656975551534</v>
      </c>
      <c r="H414" s="1">
        <f t="shared" si="404"/>
        <v>8.1957260329040854E-2</v>
      </c>
      <c r="I414" s="1">
        <f t="shared" si="404"/>
        <v>1.6429054759685043E-2</v>
      </c>
      <c r="J414" s="1">
        <f t="shared" si="404"/>
        <v>8.0015328435235275E-2</v>
      </c>
      <c r="K414" s="1">
        <f t="shared" si="404"/>
        <v>5.8010897107702006E-2</v>
      </c>
      <c r="L414" s="1">
        <f t="shared" si="404"/>
        <v>8.7844695657144972E-4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5">G413-G417</f>
        <v>0.26267656975551534</v>
      </c>
      <c r="H415" s="1">
        <f t="shared" si="405"/>
        <v>8.1957260329040854E-2</v>
      </c>
      <c r="I415" s="1">
        <f t="shared" si="405"/>
        <v>1.6429054759685043E-2</v>
      </c>
      <c r="J415" s="1">
        <f t="shared" si="405"/>
        <v>8.0015328435235275E-2</v>
      </c>
      <c r="K415" s="1">
        <f t="shared" si="405"/>
        <v>5.8010897107702006E-2</v>
      </c>
      <c r="L415" s="1">
        <f t="shared" ref="L415" si="406">L413-L417</f>
        <v>8.7844695657144972E-4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7">G417</f>
        <v>0</v>
      </c>
      <c r="H416" s="1">
        <f t="shared" si="407"/>
        <v>0</v>
      </c>
      <c r="I416" s="1">
        <f t="shared" si="407"/>
        <v>0</v>
      </c>
      <c r="J416" s="1">
        <f t="shared" si="407"/>
        <v>0</v>
      </c>
      <c r="K416" s="1">
        <f t="shared" si="407"/>
        <v>0</v>
      </c>
      <c r="L416" s="1">
        <f t="shared" si="407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08">IFERROR(G308/G300,0)*G413</f>
        <v>0</v>
      </c>
      <c r="H417" s="1">
        <f t="shared" si="408"/>
        <v>0</v>
      </c>
      <c r="I417" s="1">
        <f t="shared" si="408"/>
        <v>0</v>
      </c>
      <c r="J417" s="1">
        <f t="shared" si="408"/>
        <v>0</v>
      </c>
      <c r="K417" s="1">
        <f t="shared" si="408"/>
        <v>0</v>
      </c>
      <c r="L417" s="1">
        <f t="shared" ref="L417" si="409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0">SUM(G419:G420)</f>
        <v>5.502911676430515E-2</v>
      </c>
      <c r="H418" s="1">
        <f t="shared" si="410"/>
        <v>0.23209696323223797</v>
      </c>
      <c r="I418" s="1">
        <f t="shared" si="410"/>
        <v>0</v>
      </c>
      <c r="J418" s="1">
        <f t="shared" si="410"/>
        <v>0</v>
      </c>
      <c r="K418" s="1">
        <f t="shared" si="410"/>
        <v>1.8067401524411639E-5</v>
      </c>
      <c r="L418" s="1">
        <f t="shared" ref="L418" si="411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1.8067401524411639E-5</v>
      </c>
      <c r="L419" s="1">
        <f>'[1]Electricity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2">SUM(G422:G423)</f>
        <v>5.3127849597454875E-2</v>
      </c>
      <c r="H421" s="1">
        <f t="shared" si="412"/>
        <v>0.21955957629196063</v>
      </c>
      <c r="I421" s="1">
        <f t="shared" si="412"/>
        <v>0</v>
      </c>
      <c r="J421" s="1">
        <f t="shared" si="412"/>
        <v>0</v>
      </c>
      <c r="K421" s="1">
        <f t="shared" si="412"/>
        <v>1.8067401524411639E-5</v>
      </c>
      <c r="L421" s="1">
        <f t="shared" ref="L421" si="413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4">G419-G425</f>
        <v>5.3127849597454875E-2</v>
      </c>
      <c r="H422" s="1">
        <f t="shared" si="414"/>
        <v>0.21955957629196063</v>
      </c>
      <c r="I422" s="1">
        <f t="shared" si="414"/>
        <v>0</v>
      </c>
      <c r="J422" s="1">
        <f t="shared" si="414"/>
        <v>0</v>
      </c>
      <c r="K422" s="1">
        <f t="shared" si="414"/>
        <v>1.8067401524411639E-5</v>
      </c>
      <c r="L422" s="1">
        <f t="shared" ref="L422" si="415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6">G420-G426</f>
        <v>0</v>
      </c>
      <c r="H423" s="1">
        <f t="shared" si="416"/>
        <v>0</v>
      </c>
      <c r="I423" s="1">
        <f t="shared" si="416"/>
        <v>0</v>
      </c>
      <c r="J423" s="1">
        <f t="shared" si="416"/>
        <v>0</v>
      </c>
      <c r="K423" s="1">
        <f t="shared" si="416"/>
        <v>0</v>
      </c>
      <c r="L423" s="1">
        <f t="shared" ref="L423" si="417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18">SUM(G425:G426)</f>
        <v>1.901267166850275E-3</v>
      </c>
      <c r="H424" s="1">
        <f t="shared" si="418"/>
        <v>1.2537386940277336E-2</v>
      </c>
      <c r="I424" s="1">
        <f t="shared" si="418"/>
        <v>0</v>
      </c>
      <c r="J424" s="1">
        <f t="shared" si="418"/>
        <v>0</v>
      </c>
      <c r="K424" s="1">
        <f t="shared" si="418"/>
        <v>0</v>
      </c>
      <c r="L424" s="1">
        <f t="shared" ref="L424" si="419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0">IFERROR(G346/G314,0)*G419</f>
        <v>1.901267166850275E-3</v>
      </c>
      <c r="H425" s="1">
        <f t="shared" si="420"/>
        <v>1.2537386940277336E-2</v>
      </c>
      <c r="I425" s="1">
        <f t="shared" si="420"/>
        <v>0</v>
      </c>
      <c r="J425" s="1">
        <f t="shared" si="420"/>
        <v>0</v>
      </c>
      <c r="K425" s="1">
        <f t="shared" si="420"/>
        <v>0</v>
      </c>
      <c r="L425" s="1">
        <f t="shared" ref="L425" si="421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2">IFERROR(G347/G315,0)*G420</f>
        <v>0</v>
      </c>
      <c r="H426" s="1">
        <f t="shared" si="422"/>
        <v>0</v>
      </c>
      <c r="I426" s="1">
        <f t="shared" si="422"/>
        <v>0</v>
      </c>
      <c r="J426" s="1">
        <f t="shared" si="422"/>
        <v>0</v>
      </c>
      <c r="K426" s="1">
        <f t="shared" si="422"/>
        <v>0</v>
      </c>
      <c r="L426" s="1">
        <f t="shared" ref="L426" si="423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4">SUM(G428:G429)</f>
        <v>34.943729025239783</v>
      </c>
      <c r="H427" s="1">
        <f t="shared" si="424"/>
        <v>33.024879865498576</v>
      </c>
      <c r="I427" s="1">
        <f t="shared" si="424"/>
        <v>36.747664706893453</v>
      </c>
      <c r="J427" s="1">
        <f t="shared" si="424"/>
        <v>36.220135186856666</v>
      </c>
      <c r="K427" s="1">
        <f t="shared" si="424"/>
        <v>39.072496836511426</v>
      </c>
      <c r="L427" s="1">
        <f t="shared" ref="L427" si="425">SUM(L428:L429)</f>
        <v>24.480363849245034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'[1]Electricity and CHPs_IN'!F$26-J361</f>
        <v>36.220135186856666</v>
      </c>
      <c r="K428" s="1">
        <f>'[1]Electricity and CHPs_IN'!G$26-K361</f>
        <v>31.325037204574187</v>
      </c>
      <c r="L428" s="1">
        <f>'[1]Electricity and CHPs_IN'!H$26-L361</f>
        <v>1.8572244521458252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7.7474596319372369</v>
      </c>
      <c r="L429" s="1">
        <f>'[1]Electricity and CHPs_IN'!H$27-L362</f>
        <v>22.623139397099209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6">SUM(G431:G432)</f>
        <v>17.471864512619891</v>
      </c>
      <c r="H430" s="1">
        <f t="shared" si="426"/>
        <v>16.512439932749288</v>
      </c>
      <c r="I430" s="1">
        <f t="shared" si="426"/>
        <v>18.373832353446726</v>
      </c>
      <c r="J430" s="1">
        <f t="shared" si="426"/>
        <v>18.110067593428333</v>
      </c>
      <c r="K430" s="1">
        <f t="shared" si="426"/>
        <v>19.53624841825571</v>
      </c>
      <c r="L430" s="1">
        <f t="shared" ref="L430" si="427">SUM(L431:L432)</f>
        <v>12.240181924622517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28">IFERROR(G368/G361,0)*G428</f>
        <v>17.471864512619891</v>
      </c>
      <c r="H431" s="1">
        <f t="shared" si="428"/>
        <v>16.512439932749288</v>
      </c>
      <c r="I431" s="1">
        <f t="shared" si="428"/>
        <v>18.373832353446726</v>
      </c>
      <c r="J431" s="1">
        <f t="shared" si="428"/>
        <v>18.110067593428333</v>
      </c>
      <c r="K431" s="1">
        <f t="shared" si="428"/>
        <v>15.662518602287093</v>
      </c>
      <c r="L431" s="1">
        <f t="shared" ref="L431" si="429">IFERROR(L368/L361,0)*L428</f>
        <v>0.92861222607291261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0">IFERROR(G369/G362,0)*G429</f>
        <v>0</v>
      </c>
      <c r="H432" s="1">
        <f t="shared" si="430"/>
        <v>0</v>
      </c>
      <c r="I432" s="1">
        <f t="shared" si="430"/>
        <v>0</v>
      </c>
      <c r="J432" s="1">
        <f t="shared" si="430"/>
        <v>0</v>
      </c>
      <c r="K432" s="1">
        <f t="shared" si="430"/>
        <v>3.873729815968618</v>
      </c>
      <c r="L432" s="1">
        <f t="shared" ref="L432" si="431">IFERROR(L369/L362,0)*L429</f>
        <v>11.311569698549604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2">SUM(G434:G435)</f>
        <v>17.471864512619891</v>
      </c>
      <c r="H433" s="1">
        <f t="shared" si="432"/>
        <v>16.512439932749288</v>
      </c>
      <c r="I433" s="1">
        <f t="shared" si="432"/>
        <v>18.373832353446726</v>
      </c>
      <c r="J433" s="1">
        <f t="shared" si="432"/>
        <v>18.110067593428333</v>
      </c>
      <c r="K433" s="1">
        <f t="shared" si="432"/>
        <v>19.536248418255713</v>
      </c>
      <c r="L433" s="1">
        <f t="shared" ref="L433" si="433">SUM(L434:L435)</f>
        <v>12.240181924622517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4">G428-G431</f>
        <v>17.471864512619891</v>
      </c>
      <c r="H434" s="1">
        <f t="shared" si="434"/>
        <v>16.512439932749288</v>
      </c>
      <c r="I434" s="1">
        <f t="shared" si="434"/>
        <v>18.373832353446726</v>
      </c>
      <c r="J434" s="1">
        <f t="shared" si="434"/>
        <v>18.110067593428333</v>
      </c>
      <c r="K434" s="1">
        <f t="shared" si="434"/>
        <v>15.662518602287093</v>
      </c>
      <c r="L434" s="1">
        <f t="shared" ref="L434" si="435">L428-L431</f>
        <v>0.92861222607291261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6">G429-G432</f>
        <v>0</v>
      </c>
      <c r="H435" s="1">
        <f t="shared" si="436"/>
        <v>0</v>
      </c>
      <c r="I435" s="1">
        <f t="shared" si="436"/>
        <v>0</v>
      </c>
      <c r="J435" s="1">
        <f t="shared" si="436"/>
        <v>0</v>
      </c>
      <c r="K435" s="1">
        <f t="shared" si="436"/>
        <v>3.8737298159686189</v>
      </c>
      <c r="L435" s="1">
        <f t="shared" ref="L435" si="437">L429-L432</f>
        <v>11.311569698549604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38">G437</f>
        <v>3.2613969026188648E-2</v>
      </c>
      <c r="H436" s="1">
        <f t="shared" si="438"/>
        <v>4.3405631076145153E-2</v>
      </c>
      <c r="I436" s="1">
        <f t="shared" si="438"/>
        <v>0.15563356326196504</v>
      </c>
      <c r="J436" s="1">
        <f t="shared" si="438"/>
        <v>1.7002357592738711</v>
      </c>
      <c r="K436" s="1">
        <f t="shared" si="438"/>
        <v>2.3463897412645869</v>
      </c>
      <c r="L436" s="1">
        <f t="shared" si="438"/>
        <v>2.8801596969991392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'[1]Electricity and CHPs_IN'!F$25-J380</f>
        <v>1.7002357592738711</v>
      </c>
      <c r="K437" s="1">
        <f>'[1]Electricity and CHPs_IN'!G$25-K380</f>
        <v>2.3463897412645869</v>
      </c>
      <c r="L437" s="1">
        <f>'[1]Electricity and CHPs_IN'!H$25-L380</f>
        <v>2.8801596969991392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39">+G439</f>
        <v>0</v>
      </c>
      <c r="H438" s="1">
        <f t="shared" si="439"/>
        <v>0</v>
      </c>
      <c r="I438" s="1">
        <f t="shared" si="439"/>
        <v>0</v>
      </c>
      <c r="J438" s="1">
        <f t="shared" si="439"/>
        <v>0</v>
      </c>
      <c r="K438" s="1">
        <f t="shared" si="439"/>
        <v>0.37694171355740663</v>
      </c>
      <c r="L438" s="1">
        <f t="shared" si="439"/>
        <v>0.42437503089314077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0.37694171355740663</v>
      </c>
      <c r="L439" s="1">
        <f>'[1]Electricity and CHPs_IN'!H$30-L398</f>
        <v>0.42437503089314077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0">SUM(G441,G447,G449,G455,G457,G459,G461)</f>
        <v>11.744541238703835</v>
      </c>
      <c r="H440" s="1">
        <f t="shared" si="440"/>
        <v>10.35418374028529</v>
      </c>
      <c r="I440" s="1">
        <f t="shared" si="440"/>
        <v>9.7342329323301975</v>
      </c>
      <c r="J440" s="1">
        <f t="shared" si="440"/>
        <v>10.848161292217519</v>
      </c>
      <c r="K440" s="1">
        <f t="shared" si="440"/>
        <v>9.8694995629282705</v>
      </c>
      <c r="L440" s="1">
        <f t="shared" ref="L440" si="441">SUM(L441,L447,L449,L455,L457,L459,L461)</f>
        <v>10.276256331554876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2">+G442</f>
        <v>3.187974609756941</v>
      </c>
      <c r="H441" s="1">
        <f t="shared" si="442"/>
        <v>2.4528292887289025</v>
      </c>
      <c r="I441" s="1">
        <f t="shared" si="442"/>
        <v>2.3680399903741396</v>
      </c>
      <c r="J441" s="1">
        <f t="shared" si="442"/>
        <v>2.905086088436875</v>
      </c>
      <c r="K441" s="1">
        <f t="shared" si="442"/>
        <v>2.905076750301991</v>
      </c>
      <c r="L441" s="1">
        <f t="shared" si="442"/>
        <v>2.9050785329625972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3">SUM(G444:G446)</f>
        <v>3.187974609756941</v>
      </c>
      <c r="H442" s="1">
        <f t="shared" si="443"/>
        <v>2.4528292887289025</v>
      </c>
      <c r="I442" s="1">
        <f t="shared" si="443"/>
        <v>2.3680399903741396</v>
      </c>
      <c r="J442" s="1">
        <f t="shared" si="443"/>
        <v>2.905086088436875</v>
      </c>
      <c r="K442" s="1">
        <f t="shared" si="443"/>
        <v>2.905076750301991</v>
      </c>
      <c r="L442" s="1">
        <f t="shared" ref="L442" si="444">SUM(L444:L446)</f>
        <v>2.9050785329625972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5">G444</f>
        <v>0.81993622386271225</v>
      </c>
      <c r="H443" s="1">
        <f t="shared" si="445"/>
        <v>8.4770923279525318E-2</v>
      </c>
      <c r="I443" s="1">
        <f t="shared" si="445"/>
        <v>0</v>
      </c>
      <c r="J443" s="1">
        <f t="shared" si="445"/>
        <v>0</v>
      </c>
      <c r="K443" s="1">
        <f t="shared" si="445"/>
        <v>0</v>
      </c>
      <c r="L443" s="1">
        <f t="shared" si="445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6">G446</f>
        <v>1.1840191929471144</v>
      </c>
      <c r="H445" s="1">
        <f t="shared" si="446"/>
        <v>1.1840291827246885</v>
      </c>
      <c r="I445" s="1">
        <f t="shared" si="446"/>
        <v>1.1840199951870698</v>
      </c>
      <c r="J445" s="1">
        <f t="shared" si="446"/>
        <v>1.4525430442184375</v>
      </c>
      <c r="K445" s="1">
        <f t="shared" si="446"/>
        <v>1.4525383751509955</v>
      </c>
      <c r="L445" s="1">
        <f t="shared" si="446"/>
        <v>1.4525392664812986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'[1]Electricity and CHPs_IN'!F$91</f>
        <v>1.4525430442184375</v>
      </c>
      <c r="K446" s="1">
        <f>'[1]Electricity and CHPs_IN'!G$91</f>
        <v>1.4525383751509955</v>
      </c>
      <c r="L446" s="1">
        <f>'[1]Electricity and CHPs_IN'!H$91</f>
        <v>1.4525392664812986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7">G448</f>
        <v>3.8005723339729314</v>
      </c>
      <c r="H447" s="1">
        <f t="shared" si="447"/>
        <v>3.7610156438209685</v>
      </c>
      <c r="I447" s="1">
        <f t="shared" si="447"/>
        <v>1.0653320352998967</v>
      </c>
      <c r="J447" s="1">
        <f t="shared" si="447"/>
        <v>0.6454821686476091</v>
      </c>
      <c r="K447" s="1">
        <f t="shared" si="447"/>
        <v>0</v>
      </c>
      <c r="L447" s="1">
        <f t="shared" si="447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'[1]Electricity and CHPs_IN'!F$92</f>
        <v>0.6454821686476091</v>
      </c>
      <c r="K448" s="1">
        <f>'[1]Electricity and CHPs_IN'!G$92</f>
        <v>0</v>
      </c>
      <c r="L448" s="1">
        <f>'[1]Electricity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48">G450</f>
        <v>0.2150865055357141</v>
      </c>
      <c r="H449" s="1">
        <f t="shared" si="448"/>
        <v>8.4084578973484207E-3</v>
      </c>
      <c r="I449" s="1">
        <f t="shared" si="448"/>
        <v>1.0449339496490144E-2</v>
      </c>
      <c r="J449" s="1">
        <f t="shared" si="448"/>
        <v>2.3223050313288182E-3</v>
      </c>
      <c r="K449" s="1">
        <f t="shared" si="448"/>
        <v>4.3136975953222897E-3</v>
      </c>
      <c r="L449" s="1">
        <f t="shared" si="448"/>
        <v>8.2610599172810905E-5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'[1]Electricity and CHPs_IN'!F$93</f>
        <v>2.3223050313288182E-3</v>
      </c>
      <c r="K450" s="1">
        <f>'[1]Electricity and CHPs_IN'!G$93</f>
        <v>4.3136975953222897E-3</v>
      </c>
      <c r="L450" s="1">
        <f>'[1]Electricity and CHPs_IN'!H$93</f>
        <v>8.2610599172810905E-5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49">G452</f>
        <v>0.2150865055357141</v>
      </c>
      <c r="H451" s="1">
        <f t="shared" si="449"/>
        <v>8.4084578973484207E-3</v>
      </c>
      <c r="I451" s="1">
        <f t="shared" si="449"/>
        <v>1.0449339496490144E-2</v>
      </c>
      <c r="J451" s="1">
        <f t="shared" si="449"/>
        <v>2.3223050313288182E-3</v>
      </c>
      <c r="K451" s="1">
        <f t="shared" si="449"/>
        <v>4.3136975953222897E-3</v>
      </c>
      <c r="L451" s="1">
        <f t="shared" si="449"/>
        <v>8.2610599172810905E-5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0">G450</f>
        <v>0.2150865055357141</v>
      </c>
      <c r="H452" s="1">
        <f t="shared" si="450"/>
        <v>8.4084578973484207E-3</v>
      </c>
      <c r="I452" s="1">
        <f t="shared" si="450"/>
        <v>1.0449339496490144E-2</v>
      </c>
      <c r="J452" s="1">
        <f t="shared" si="450"/>
        <v>2.3223050313288182E-3</v>
      </c>
      <c r="K452" s="1">
        <f t="shared" si="450"/>
        <v>4.3136975953222897E-3</v>
      </c>
      <c r="L452" s="1">
        <f t="shared" ref="L452" si="451">L450</f>
        <v>8.2610599172810905E-5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2">G454</f>
        <v>0</v>
      </c>
      <c r="H453" s="1">
        <f t="shared" si="452"/>
        <v>0</v>
      </c>
      <c r="I453" s="1">
        <f t="shared" si="452"/>
        <v>0</v>
      </c>
      <c r="J453" s="1">
        <f t="shared" si="452"/>
        <v>0</v>
      </c>
      <c r="K453" s="1">
        <f t="shared" si="452"/>
        <v>0</v>
      </c>
      <c r="L453" s="1">
        <f t="shared" si="452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3">G456</f>
        <v>3.1609569733618343</v>
      </c>
      <c r="H455" s="1">
        <f t="shared" si="453"/>
        <v>2.7101551627400027</v>
      </c>
      <c r="I455" s="1">
        <f t="shared" si="453"/>
        <v>2.4480408027098997</v>
      </c>
      <c r="J455" s="1">
        <f t="shared" si="453"/>
        <v>3.2561605658916211</v>
      </c>
      <c r="K455" s="1">
        <f t="shared" si="453"/>
        <v>2.5197387799860014</v>
      </c>
      <c r="L455" s="1">
        <f t="shared" si="453"/>
        <v>2.4668293935360093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'[1]Electricity and CHPs_IN'!F$94</f>
        <v>3.2561605658916211</v>
      </c>
      <c r="K456" s="1">
        <f>'[1]Electricity and CHPs_IN'!G$94</f>
        <v>2.5197387799860014</v>
      </c>
      <c r="L456" s="1">
        <f>'[1]Electricity and CHPs_IN'!H$94</f>
        <v>2.4668293935360093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4">G458</f>
        <v>0</v>
      </c>
      <c r="H457" s="1">
        <f t="shared" si="454"/>
        <v>0</v>
      </c>
      <c r="I457" s="1">
        <f t="shared" si="454"/>
        <v>2.5596435667802012E-3</v>
      </c>
      <c r="J457" s="1">
        <f t="shared" si="454"/>
        <v>2.639848813400401E-3</v>
      </c>
      <c r="K457" s="1">
        <f t="shared" si="454"/>
        <v>2.6847463725581831E-3</v>
      </c>
      <c r="L457" s="1">
        <f t="shared" si="454"/>
        <v>2.727752730697283E-3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'[1]Electricity and CHPs_IN'!F$95</f>
        <v>2.639848813400401E-3</v>
      </c>
      <c r="K458" s="1">
        <f>'[1]Electricity and CHPs_IN'!G$95</f>
        <v>2.6847463725581831E-3</v>
      </c>
      <c r="L458" s="1">
        <f>'[1]Electricity and CHPs_IN'!H$95</f>
        <v>2.727752730697283E-3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5">G460</f>
        <v>0</v>
      </c>
      <c r="H459" s="1">
        <f t="shared" si="455"/>
        <v>0</v>
      </c>
      <c r="I459" s="1">
        <f t="shared" si="455"/>
        <v>0</v>
      </c>
      <c r="J459" s="1">
        <f t="shared" si="455"/>
        <v>0</v>
      </c>
      <c r="K459" s="1">
        <f t="shared" si="455"/>
        <v>4.5565001082138214E-3</v>
      </c>
      <c r="L459" s="1">
        <f t="shared" si="455"/>
        <v>4.595840175869669E-3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4.5565001082138214E-3</v>
      </c>
      <c r="L460" s="1">
        <f>'[1]Electricity and CHPs_IN'!H$96</f>
        <v>4.595840175869669E-3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6">G462</f>
        <v>1.3799508160764142</v>
      </c>
      <c r="H461" s="1">
        <f>H462</f>
        <v>1.4217751870980675</v>
      </c>
      <c r="I461" s="1">
        <f t="shared" ref="I461" si="457">I462</f>
        <v>3.8398111208829926</v>
      </c>
      <c r="J461" s="1">
        <f t="shared" ref="J461" si="458">J462</f>
        <v>4.0364703153966834</v>
      </c>
      <c r="K461" s="1">
        <f t="shared" ref="K461:L461" si="459">K462</f>
        <v>4.4331290885641845</v>
      </c>
      <c r="L461" s="1">
        <f t="shared" si="459"/>
        <v>4.8969422015505284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'[1]Electricity and CHPs_IN'!F$97</f>
        <v>4.0364703153966834</v>
      </c>
      <c r="K462" s="1">
        <f>'[1]Electricity and CHPs_IN'!G$97</f>
        <v>4.4331290885641845</v>
      </c>
      <c r="L462" s="1">
        <f>'[1]Electricity and CHPs_IN'!H$97</f>
        <v>4.8969422015505284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H463" si="460">SUM(G464,G470,G503,G512,G518)</f>
        <v>8.6583016900134453</v>
      </c>
      <c r="H463" s="1">
        <f t="shared" si="460"/>
        <v>7.7506563100429826</v>
      </c>
      <c r="I463" s="1">
        <f>IFERROR(SUM(I464,I470,I503,I512,I518),0)</f>
        <v>7.6281170930528219</v>
      </c>
      <c r="J463" s="1">
        <f>IFERROR(SUM(J464,J470,J503,J512,J518),0)</f>
        <v>10.028063603473344</v>
      </c>
      <c r="K463" s="1">
        <f>IFERROR(SUM(K464,K470,K503,K512,K518),0)</f>
        <v>11.522373586891854</v>
      </c>
      <c r="L463" s="1">
        <f>IFERROR(SUM(L464,L470,L503,L512,L518),0)</f>
        <v>16.46112008612462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1">+G465</f>
        <v>0.62686581817800535</v>
      </c>
      <c r="H464" s="1">
        <f t="shared" si="461"/>
        <v>0.46937527626262127</v>
      </c>
      <c r="I464" s="1">
        <f t="shared" si="461"/>
        <v>0.54443169034770333</v>
      </c>
      <c r="J464" s="1">
        <f t="shared" si="461"/>
        <v>0.44623030660984103</v>
      </c>
      <c r="K464" s="1">
        <f t="shared" si="461"/>
        <v>0</v>
      </c>
      <c r="L464" s="1">
        <f t="shared" si="461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'[1]Electricity and CHPs_IN'!F$41-J301</f>
        <v>0.44623030660984103</v>
      </c>
      <c r="K465" s="1">
        <f>'[1]Electricity and CHPs_IN'!G$41-K301</f>
        <v>0</v>
      </c>
      <c r="L465" s="1">
        <f>'[1]Electricity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2">G467</f>
        <v>0.62686581817800535</v>
      </c>
      <c r="H466" s="1">
        <f t="shared" si="462"/>
        <v>0.46937527626262127</v>
      </c>
      <c r="I466" s="1">
        <f t="shared" si="462"/>
        <v>0.54443169034770333</v>
      </c>
      <c r="J466" s="1">
        <f t="shared" si="462"/>
        <v>0.44623030660984103</v>
      </c>
      <c r="K466" s="1">
        <f t="shared" si="462"/>
        <v>0</v>
      </c>
      <c r="L466" s="1">
        <f t="shared" si="462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3">G465-G469</f>
        <v>0.62686581817800535</v>
      </c>
      <c r="H467" s="1">
        <f t="shared" si="463"/>
        <v>0.46937527626262127</v>
      </c>
      <c r="I467" s="1">
        <f t="shared" si="463"/>
        <v>0.54443169034770333</v>
      </c>
      <c r="J467" s="1">
        <f t="shared" si="463"/>
        <v>0.44623030660984103</v>
      </c>
      <c r="K467" s="1">
        <f t="shared" si="463"/>
        <v>0</v>
      </c>
      <c r="L467" s="1">
        <f t="shared" ref="L467" si="464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5">G469</f>
        <v>0</v>
      </c>
      <c r="H468" s="1">
        <f t="shared" si="465"/>
        <v>0</v>
      </c>
      <c r="I468" s="1">
        <f t="shared" si="465"/>
        <v>0</v>
      </c>
      <c r="J468" s="1">
        <f t="shared" si="465"/>
        <v>0</v>
      </c>
      <c r="K468" s="1">
        <f t="shared" si="465"/>
        <v>0</v>
      </c>
      <c r="L468" s="1">
        <f t="shared" si="46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6">IFERROR(G309/G301,0)*G465</f>
        <v>0</v>
      </c>
      <c r="H469" s="1">
        <f t="shared" si="466"/>
        <v>0</v>
      </c>
      <c r="I469" s="1">
        <f t="shared" si="466"/>
        <v>0</v>
      </c>
      <c r="J469" s="1">
        <f t="shared" si="466"/>
        <v>0</v>
      </c>
      <c r="K469" s="1">
        <f t="shared" si="466"/>
        <v>0</v>
      </c>
      <c r="L469" s="1">
        <f t="shared" ref="L469" si="46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H470" si="468">SUM(G471:G480)</f>
        <v>3.147159386518898</v>
      </c>
      <c r="H470" s="1">
        <f t="shared" si="468"/>
        <v>3.597387055767558</v>
      </c>
      <c r="I470" s="1">
        <f>IFERROR(SUM(I471:I480),0)</f>
        <v>1.7356014705980407</v>
      </c>
      <c r="J470" s="1">
        <f>IFERROR(SUM(J471:J480),0)</f>
        <v>2.884122397979632</v>
      </c>
      <c r="K470" s="1">
        <f>IFERROR(SUM(K471:K480),0)</f>
        <v>1.738513751451904</v>
      </c>
      <c r="L470" s="1">
        <f>IFERROR(SUM(L471:L480),0)</f>
        <v>3.3728075165060778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'[1]Electricity and CHPs_IN'!F$39-J316</f>
        <v>1.1208712567100538</v>
      </c>
      <c r="K471" s="1">
        <f>'[1]Electricity and CHPs_IN'!G$39-K316</f>
        <v>0.25787811582121345</v>
      </c>
      <c r="L471" s="1">
        <f>'[1]Electricity and CHPs_IN'!H$39-L316</f>
        <v>1.4088839774607351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7.1306500718419485E-2</v>
      </c>
      <c r="L472" s="6">
        <f>'[1]Electricity and CHPs_IN'!H$40-L317</f>
        <v>0.59101743896623216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IFERROR('[1]Electricity and CHPs_IN'!F$48-J319,0)</f>
        <v>0</v>
      </c>
      <c r="K474" s="1">
        <f>IFERROR('[1]Electricity and CHPs_IN'!G$48-K319,0)</f>
        <v>0</v>
      </c>
      <c r="L474" s="1">
        <f>IFERROR('[1]Electricity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'[1]Electricity and CHPs_IN'!F$51-J321</f>
        <v>0</v>
      </c>
      <c r="K476" s="1">
        <f>'[1]Electricity and CHPs_IN'!G$51-K321</f>
        <v>0</v>
      </c>
      <c r="L476" s="1">
        <f>'[1]Electricity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'[1]Electricity and CHPs_IN'!F$54-J323</f>
        <v>1.7632511412695784</v>
      </c>
      <c r="K478" s="1">
        <f>'[1]Electricity and CHPs_IN'!G$54-K323</f>
        <v>1.409329134912271</v>
      </c>
      <c r="L478" s="1">
        <f>'[1]Electricity and CHPs_IN'!H$54-L323</f>
        <v>1.3729061000791105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'[1]Electricity and CHPs_IN'!F$55-J324</f>
        <v>0</v>
      </c>
      <c r="K479" s="1">
        <f>'[1]Electricity and CHPs_IN'!G$55-K324</f>
        <v>0</v>
      </c>
      <c r="L479" s="1">
        <f>'[1]Electricity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H481" si="469">SUM(G482:G491)</f>
        <v>1.3069296641384258</v>
      </c>
      <c r="H481" s="1">
        <f t="shared" si="469"/>
        <v>1.7442032605953506</v>
      </c>
      <c r="I481" s="1">
        <f>IFERROR(SUM(I482:I491),0)</f>
        <v>7.0838228898717007E-2</v>
      </c>
      <c r="J481" s="1">
        <f>IFERROR(SUM(J482:J491),0)</f>
        <v>0.91130755262782848</v>
      </c>
      <c r="K481" s="1">
        <f>IFERROR(SUM(K482:K491),0)</f>
        <v>0.19348360973726539</v>
      </c>
      <c r="L481" s="1">
        <f>IFERROR(SUM(L482:L491),0)</f>
        <v>0.69743757743854706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0">F471-F493</f>
        <v>1.1770325606456185</v>
      </c>
      <c r="G482" s="1">
        <f t="shared" ref="G482:K482" si="471">G471-G493</f>
        <v>0.31716464478890022</v>
      </c>
      <c r="H482" s="1">
        <f t="shared" si="471"/>
        <v>0.67976457920582967</v>
      </c>
      <c r="I482" s="1">
        <f t="shared" si="471"/>
        <v>7.0838228898717007E-2</v>
      </c>
      <c r="J482" s="1">
        <f t="shared" si="471"/>
        <v>0.91130755262782848</v>
      </c>
      <c r="K482" s="1">
        <f t="shared" si="471"/>
        <v>0.15157205475100244</v>
      </c>
      <c r="L482" s="1">
        <f t="shared" ref="L482" si="472">L471-L493</f>
        <v>0.49132853252723463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0"/>
        <v>0</v>
      </c>
      <c r="G483" s="1">
        <f t="shared" ref="G483:K483" si="473">G472-G494</f>
        <v>0</v>
      </c>
      <c r="H483" s="1">
        <f t="shared" si="473"/>
        <v>0</v>
      </c>
      <c r="I483" s="1">
        <f t="shared" si="473"/>
        <v>0</v>
      </c>
      <c r="J483" s="1">
        <f t="shared" si="473"/>
        <v>0</v>
      </c>
      <c r="K483" s="1">
        <f t="shared" si="473"/>
        <v>4.191155498626295E-2</v>
      </c>
      <c r="L483" s="1">
        <f t="shared" ref="L483" si="474">L472-L494</f>
        <v>0.20610904491131243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0"/>
        <v>0</v>
      </c>
      <c r="G484" s="1">
        <f t="shared" ref="G484:K484" si="475">G473-G495</f>
        <v>0</v>
      </c>
      <c r="H484" s="1">
        <f t="shared" si="475"/>
        <v>0</v>
      </c>
      <c r="I484" s="1">
        <f t="shared" si="475"/>
        <v>0</v>
      </c>
      <c r="J484" s="1">
        <f t="shared" si="475"/>
        <v>0</v>
      </c>
      <c r="K484" s="1">
        <f t="shared" si="475"/>
        <v>0</v>
      </c>
      <c r="L484" s="1">
        <f t="shared" ref="L484" si="476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0"/>
        <v>0.25457052125404661</v>
      </c>
      <c r="G485" s="1">
        <f t="shared" ref="G485:H485" si="477">G474-G496</f>
        <v>3.2642839383867542E-2</v>
      </c>
      <c r="H485" s="1">
        <f t="shared" si="477"/>
        <v>0.10646351412728017</v>
      </c>
      <c r="I485" s="1">
        <f>IFERROR(I474-I496,0)</f>
        <v>0</v>
      </c>
      <c r="J485" s="1">
        <f>IFERROR(J474-J496,0)</f>
        <v>0</v>
      </c>
      <c r="K485" s="1">
        <f>IFERROR(K474-K496,0)</f>
        <v>0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0"/>
        <v>0</v>
      </c>
      <c r="G486" s="1">
        <f t="shared" ref="G486:K486" si="478">G475-G497</f>
        <v>0</v>
      </c>
      <c r="H486" s="1">
        <f t="shared" si="478"/>
        <v>0</v>
      </c>
      <c r="I486" s="1">
        <f t="shared" si="478"/>
        <v>0</v>
      </c>
      <c r="J486" s="1">
        <f t="shared" si="478"/>
        <v>0</v>
      </c>
      <c r="K486" s="1">
        <f t="shared" si="478"/>
        <v>0</v>
      </c>
      <c r="L486" s="1">
        <f t="shared" ref="L486" si="479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0"/>
        <v>0.27315720255643533</v>
      </c>
      <c r="G487" s="1">
        <f t="shared" ref="G487:K487" si="480">G476-G498</f>
        <v>4.012996573283456E-2</v>
      </c>
      <c r="H487" s="1">
        <f t="shared" si="480"/>
        <v>0.14709986795925165</v>
      </c>
      <c r="I487" s="1">
        <f t="shared" si="480"/>
        <v>0</v>
      </c>
      <c r="J487" s="1">
        <f t="shared" si="480"/>
        <v>0</v>
      </c>
      <c r="K487" s="1">
        <f t="shared" si="480"/>
        <v>0</v>
      </c>
      <c r="L487" s="1">
        <f t="shared" ref="L487" si="481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0"/>
        <v>0</v>
      </c>
      <c r="G488" s="1">
        <f t="shared" ref="G488:K488" si="482">G477-G499</f>
        <v>0</v>
      </c>
      <c r="H488" s="1">
        <f t="shared" si="482"/>
        <v>0</v>
      </c>
      <c r="I488" s="1">
        <f t="shared" si="482"/>
        <v>0</v>
      </c>
      <c r="J488" s="1">
        <f t="shared" si="482"/>
        <v>0</v>
      </c>
      <c r="K488" s="1">
        <f t="shared" si="482"/>
        <v>0</v>
      </c>
      <c r="L488" s="1">
        <f t="shared" ref="L488" si="483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4">G479-G501</f>
        <v>0.91699221423282351</v>
      </c>
      <c r="H490" s="1">
        <f t="shared" si="484"/>
        <v>0.81087529930298907</v>
      </c>
      <c r="I490" s="1">
        <f t="shared" si="484"/>
        <v>0</v>
      </c>
      <c r="J490" s="1">
        <f t="shared" si="484"/>
        <v>0</v>
      </c>
      <c r="K490" s="1">
        <f t="shared" si="484"/>
        <v>0</v>
      </c>
      <c r="L490" s="1">
        <f t="shared" ref="L490" si="485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6">G480-G502</f>
        <v>0</v>
      </c>
      <c r="H491" s="1">
        <f t="shared" si="486"/>
        <v>0</v>
      </c>
      <c r="I491" s="1">
        <f t="shared" si="486"/>
        <v>0</v>
      </c>
      <c r="J491" s="1">
        <f t="shared" si="486"/>
        <v>0</v>
      </c>
      <c r="K491" s="1">
        <f t="shared" si="486"/>
        <v>0</v>
      </c>
      <c r="L491" s="1">
        <f t="shared" ref="L491" si="487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H492" si="488">SUM(G493:G502)</f>
        <v>1.8402297223804722</v>
      </c>
      <c r="H492" s="1">
        <f t="shared" si="488"/>
        <v>1.8531837951722074</v>
      </c>
      <c r="I492" s="1">
        <f>IFERROR(SUM(I493:I502),0)</f>
        <v>1.6647632416993237</v>
      </c>
      <c r="J492" s="1">
        <f>IFERROR(SUM(J493:J502),0)</f>
        <v>1.9728148453518037</v>
      </c>
      <c r="K492" s="1">
        <f>IFERROR(SUM(K493:K502),0)</f>
        <v>1.5450301417146386</v>
      </c>
      <c r="L492" s="1">
        <f>IFERROR(SUM(L493:L502),0)</f>
        <v>2.6753699390675307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89">IFERROR(F348/F316,0)*F471</f>
        <v>3.0472932459682387E-2</v>
      </c>
      <c r="G493" s="1">
        <f t="shared" ref="G493:K493" si="490">IFERROR(G348/G316,0)*G471</f>
        <v>1.1350256601610242E-2</v>
      </c>
      <c r="H493" s="1">
        <f t="shared" si="490"/>
        <v>3.8816214267354328E-2</v>
      </c>
      <c r="I493" s="1">
        <f t="shared" si="490"/>
        <v>8.0947371309550934E-3</v>
      </c>
      <c r="J493" s="1">
        <f t="shared" si="490"/>
        <v>0.20956370408222541</v>
      </c>
      <c r="K493" s="1">
        <f t="shared" si="490"/>
        <v>0.106306061070211</v>
      </c>
      <c r="L493" s="1">
        <f t="shared" ref="L493" si="491">IFERROR(L348/L316,0)*L471</f>
        <v>0.9175554449335005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89"/>
        <v>0</v>
      </c>
      <c r="G494" s="1">
        <f t="shared" ref="G494:K494" si="492">IFERROR(G349/G317,0)*G472</f>
        <v>0</v>
      </c>
      <c r="H494" s="1">
        <f t="shared" si="492"/>
        <v>0</v>
      </c>
      <c r="I494" s="1">
        <f t="shared" si="492"/>
        <v>0</v>
      </c>
      <c r="J494" s="1">
        <f t="shared" si="492"/>
        <v>0</v>
      </c>
      <c r="K494" s="1">
        <f t="shared" si="492"/>
        <v>2.9394945732156539E-2</v>
      </c>
      <c r="L494" s="1">
        <f t="shared" ref="L494" si="493">IFERROR(L349/L317,0)*L472</f>
        <v>0.38490839405491972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89"/>
        <v>0</v>
      </c>
      <c r="G495" s="1">
        <f t="shared" ref="G495:K495" si="494">IFERROR(G350/G318,0)*G473</f>
        <v>0</v>
      </c>
      <c r="H495" s="1">
        <f t="shared" si="494"/>
        <v>0</v>
      </c>
      <c r="I495" s="1">
        <f t="shared" si="494"/>
        <v>0</v>
      </c>
      <c r="J495" s="1">
        <f t="shared" si="494"/>
        <v>0</v>
      </c>
      <c r="K495" s="1">
        <f t="shared" si="494"/>
        <v>0</v>
      </c>
      <c r="L495" s="1">
        <f t="shared" ref="L495" si="495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89"/>
        <v>6.590735515545643E-3</v>
      </c>
      <c r="G496" s="1">
        <f t="shared" ref="G496:H496" si="496">IFERROR(G351/G319,0)*G474</f>
        <v>1.1681775043326397E-3</v>
      </c>
      <c r="H496" s="1">
        <f t="shared" si="496"/>
        <v>6.079326140894287E-3</v>
      </c>
      <c r="I496" s="1">
        <f>IFERROR(IFERROR(I351/I319,0)*I474,0)</f>
        <v>0</v>
      </c>
      <c r="J496" s="1">
        <f>IFERROR(IFERROR(J351/J319,0)*J474,0)</f>
        <v>0</v>
      </c>
      <c r="K496" s="1">
        <f>IFERROR(IFERROR(K351/K319,0)*K474,0)</f>
        <v>0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89"/>
        <v>0</v>
      </c>
      <c r="G497" s="1">
        <f t="shared" ref="G497:K497" si="497">IFERROR(G352/G320,0)*G475</f>
        <v>0</v>
      </c>
      <c r="H497" s="1">
        <f t="shared" si="497"/>
        <v>0</v>
      </c>
      <c r="I497" s="1">
        <f t="shared" si="497"/>
        <v>0</v>
      </c>
      <c r="J497" s="1">
        <f t="shared" si="497"/>
        <v>0</v>
      </c>
      <c r="K497" s="1">
        <f t="shared" si="497"/>
        <v>0</v>
      </c>
      <c r="L497" s="1">
        <f t="shared" ref="L497" si="498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89"/>
        <v>7.0719377379095845E-3</v>
      </c>
      <c r="G498" s="1">
        <f t="shared" ref="G498:K498" si="499">IFERROR(G353/G321,0)*G476</f>
        <v>1.4361165910679091E-3</v>
      </c>
      <c r="H498" s="1">
        <f t="shared" si="499"/>
        <v>8.3997609879536261E-3</v>
      </c>
      <c r="I498" s="1">
        <f t="shared" si="499"/>
        <v>0</v>
      </c>
      <c r="J498" s="1">
        <f t="shared" si="499"/>
        <v>0</v>
      </c>
      <c r="K498" s="1">
        <f t="shared" si="499"/>
        <v>0</v>
      </c>
      <c r="L498" s="1">
        <f t="shared" ref="L498" si="500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89"/>
        <v>0</v>
      </c>
      <c r="G499" s="1">
        <f t="shared" ref="G499:K499" si="501">IFERROR(G354/G322,0)*G477</f>
        <v>0</v>
      </c>
      <c r="H499" s="1">
        <f t="shared" si="501"/>
        <v>0</v>
      </c>
      <c r="I499" s="1">
        <f t="shared" si="501"/>
        <v>0</v>
      </c>
      <c r="J499" s="1">
        <f t="shared" si="501"/>
        <v>0</v>
      </c>
      <c r="K499" s="1">
        <f t="shared" si="501"/>
        <v>0</v>
      </c>
      <c r="L499" s="1">
        <f t="shared" ref="L499" si="502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3">G478</f>
        <v>1.7934591024770443</v>
      </c>
      <c r="H500" s="1">
        <f t="shared" si="503"/>
        <v>1.7535855378340783</v>
      </c>
      <c r="I500" s="1">
        <f t="shared" si="503"/>
        <v>1.6566685045683687</v>
      </c>
      <c r="J500" s="1">
        <f t="shared" si="503"/>
        <v>1.7632511412695784</v>
      </c>
      <c r="K500" s="1">
        <f t="shared" si="503"/>
        <v>1.409329134912271</v>
      </c>
      <c r="L500" s="1">
        <f t="shared" ref="L500" si="504">L478</f>
        <v>1.3729061000791105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5">IFERROR(G356/G324,0)*G479</f>
        <v>3.2816069206417137E-2</v>
      </c>
      <c r="H501" s="1">
        <f t="shared" si="505"/>
        <v>4.6302955941926849E-2</v>
      </c>
      <c r="I501" s="1">
        <f t="shared" si="505"/>
        <v>0</v>
      </c>
      <c r="J501" s="1">
        <f t="shared" si="505"/>
        <v>0</v>
      </c>
      <c r="K501" s="1">
        <f t="shared" si="505"/>
        <v>0</v>
      </c>
      <c r="L501" s="1">
        <f t="shared" ref="L501" si="506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7">IFERROR(G357/G325,0)*G480</f>
        <v>0</v>
      </c>
      <c r="H502" s="1">
        <f t="shared" si="507"/>
        <v>0</v>
      </c>
      <c r="I502" s="1">
        <f t="shared" si="507"/>
        <v>0</v>
      </c>
      <c r="J502" s="1">
        <f t="shared" si="507"/>
        <v>0</v>
      </c>
      <c r="K502" s="1">
        <f t="shared" si="507"/>
        <v>0</v>
      </c>
      <c r="L502" s="1">
        <f t="shared" ref="L502" si="508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09">SUM(G504:G505)</f>
        <v>3.497006891596504</v>
      </c>
      <c r="H503" s="1">
        <f t="shared" si="509"/>
        <v>0.18138551098709124</v>
      </c>
      <c r="I503" s="1">
        <f t="shared" si="509"/>
        <v>0.20329734549495068</v>
      </c>
      <c r="J503" s="1">
        <f t="shared" si="509"/>
        <v>0.29316214501727211</v>
      </c>
      <c r="K503" s="1">
        <f t="shared" si="509"/>
        <v>2.7368039092481391</v>
      </c>
      <c r="L503" s="1">
        <f t="shared" ref="L503" si="510">SUM(L504:L505)</f>
        <v>5.7556360156066386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'[1]Electricity and CHPs_IN'!F$44-J363</f>
        <v>0.29316214501727211</v>
      </c>
      <c r="K504" s="6">
        <f>'[1]Electricity and CHPs_IN'!G$44-K363</f>
        <v>0.14458856830234237</v>
      </c>
      <c r="L504" s="6">
        <f>'[1]Electricity and CHPs_IN'!H$44-L363</f>
        <v>2.8489011738665963E-2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2.5922153409457969</v>
      </c>
      <c r="L505" s="1">
        <f>'[1]Electricity and CHPs_IN'!H$45</f>
        <v>5.727147003867973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1">SUM(G507:G508)</f>
        <v>0</v>
      </c>
      <c r="H506" s="1">
        <f t="shared" si="511"/>
        <v>0</v>
      </c>
      <c r="I506" s="1">
        <f t="shared" si="511"/>
        <v>0</v>
      </c>
      <c r="J506" s="1">
        <f t="shared" si="511"/>
        <v>0</v>
      </c>
      <c r="K506" s="1">
        <f t="shared" si="511"/>
        <v>0</v>
      </c>
      <c r="L506" s="1">
        <f t="shared" ref="L506" si="512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3">SUM(G510:G511)</f>
        <v>3.497006891596504</v>
      </c>
      <c r="H509" s="1">
        <f t="shared" si="513"/>
        <v>0.18138551098709124</v>
      </c>
      <c r="I509" s="1">
        <f t="shared" si="513"/>
        <v>0.20329734549495068</v>
      </c>
      <c r="J509" s="1">
        <f t="shared" si="513"/>
        <v>0.29316214501727211</v>
      </c>
      <c r="K509" s="1">
        <f t="shared" si="513"/>
        <v>2.7368039092481391</v>
      </c>
      <c r="L509" s="1">
        <f t="shared" ref="L509" si="514">SUM(L510:L511)</f>
        <v>5.7556360156066386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5">G504</f>
        <v>3.497006891596504</v>
      </c>
      <c r="H510" s="1">
        <f t="shared" si="515"/>
        <v>0.18138551098709124</v>
      </c>
      <c r="I510" s="1">
        <f t="shared" si="515"/>
        <v>0.20329734549495068</v>
      </c>
      <c r="J510" s="1">
        <f t="shared" si="515"/>
        <v>0.29316214501727211</v>
      </c>
      <c r="K510" s="1">
        <f t="shared" si="515"/>
        <v>0.14458856830234237</v>
      </c>
      <c r="L510" s="1">
        <f t="shared" ref="L510" si="516">L504</f>
        <v>2.8489011738665963E-2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7">G505</f>
        <v>0</v>
      </c>
      <c r="H511" s="1">
        <f t="shared" si="517"/>
        <v>0</v>
      </c>
      <c r="I511" s="1">
        <f t="shared" si="517"/>
        <v>0</v>
      </c>
      <c r="J511" s="1">
        <f t="shared" si="517"/>
        <v>0</v>
      </c>
      <c r="K511" s="1">
        <f t="shared" si="517"/>
        <v>2.5922153409457969</v>
      </c>
      <c r="L511" s="1">
        <f t="shared" ref="L511" si="518">L505</f>
        <v>5.727147003867973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19">SUM(G513:G517)</f>
        <v>1.3872695937200379</v>
      </c>
      <c r="H512" s="1">
        <f t="shared" si="519"/>
        <v>3.5025084670257121</v>
      </c>
      <c r="I512" s="1">
        <f t="shared" si="519"/>
        <v>5.1072401310706548</v>
      </c>
      <c r="J512" s="1">
        <f t="shared" si="519"/>
        <v>6.2814081255827432</v>
      </c>
      <c r="K512" s="1">
        <f t="shared" si="519"/>
        <v>6.8838053717011451</v>
      </c>
      <c r="L512" s="1">
        <f t="shared" ref="L512" si="520">SUM(L513:L517)</f>
        <v>7.1280577344556271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'[1]Electricity and CHPs_IN'!F$42-J382</f>
        <v>6.2814081255827432</v>
      </c>
      <c r="K513" s="6">
        <f>'[1]Electricity and CHPs_IN'!G$42-K382</f>
        <v>6.0308399088280371</v>
      </c>
      <c r="L513" s="6">
        <f>'[1]Electricity and CHPs_IN'!H$42-L382</f>
        <v>4.3528579349243781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0.85296546287310793</v>
      </c>
      <c r="L514" s="1">
        <f>'[1]Electricity and CHPs_IN'!H$43-L383</f>
        <v>2.775199799531249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'[1]Electricity and CHPs_IN'!F$50-J384</f>
        <v>0</v>
      </c>
      <c r="K515" s="1">
        <f>'[1]Electricity and CHPs_IN'!G$50-K384</f>
        <v>0</v>
      </c>
      <c r="L515" s="1">
        <f>'[1]Electricity and CHPs_IN'!H$50-L384</f>
        <v>0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'[1]Electricity and CHPs_IN'!F$53-J385</f>
        <v>0</v>
      </c>
      <c r="K516" s="1">
        <f>'[1]Electricity and CHPs_IN'!G$53-K385</f>
        <v>0</v>
      </c>
      <c r="L516" s="1">
        <f>'[1]Electricity and CHPs_IN'!H$53-L385</f>
        <v>0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'[1]Electricity and CHPs_IN'!F$56-J386</f>
        <v>0</v>
      </c>
      <c r="K517" s="1">
        <f>'[1]Electricity and CHPs_IN'!G$56-K386</f>
        <v>0</v>
      </c>
      <c r="L517" s="1">
        <f>'[1]Electricity and CHPs_IN'!H$56-L386</f>
        <v>0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1">SUM(G519:G520)</f>
        <v>0</v>
      </c>
      <c r="H518" s="1">
        <f t="shared" si="521"/>
        <v>0</v>
      </c>
      <c r="I518" s="1">
        <f t="shared" si="521"/>
        <v>3.7546455541471714E-2</v>
      </c>
      <c r="J518" s="1">
        <f t="shared" si="521"/>
        <v>0.12314062828385532</v>
      </c>
      <c r="K518" s="1">
        <f t="shared" si="521"/>
        <v>0.16325055449066694</v>
      </c>
      <c r="L518" s="1">
        <f t="shared" ref="L518" si="522">SUM(L519:L520)</f>
        <v>0.20461881955627539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8.9263005210505841E-2</v>
      </c>
      <c r="K519" s="1">
        <f>'[1]Electricity and CHPs_IN'!G$46-K399</f>
        <v>0.13065343974596816</v>
      </c>
      <c r="L519" s="1">
        <f>'[1]Electricity and CHPs_IN'!H$46-L399</f>
        <v>0.18378701446510659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'[1]Electricity and CHPs_IN'!F$57-J400</f>
        <v>3.3877623073349475E-2</v>
      </c>
      <c r="K520" s="1">
        <f>'[1]Electricity and CHPs_IN'!G$57-K400</f>
        <v>3.2597114744698792E-2</v>
      </c>
      <c r="L520" s="1">
        <f>'[1]Electricity and CHPs_IN'!H$57-L400</f>
        <v>2.0831805091168804E-2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3">IFERROR(F65/F293,"-")</f>
        <v>0.32978875891514586</v>
      </c>
      <c r="G522" s="13">
        <f t="shared" si="523"/>
        <v>0.32672878417957257</v>
      </c>
      <c r="H522" s="13">
        <f t="shared" si="523"/>
        <v>0.32635576690273183</v>
      </c>
      <c r="I522" s="13">
        <f t="shared" si="523"/>
        <v>0.33003755662641721</v>
      </c>
      <c r="J522" s="13">
        <f t="shared" si="523"/>
        <v>0.33042832508493325</v>
      </c>
      <c r="K522" s="13">
        <f t="shared" si="523"/>
        <v>0.33170584005147591</v>
      </c>
      <c r="L522" s="13" t="str">
        <f t="shared" ref="L522" si="524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5">IFERROR(F67/F295,"-")</f>
        <v>1</v>
      </c>
      <c r="G523" s="13">
        <f t="shared" si="525"/>
        <v>1</v>
      </c>
      <c r="H523" s="13">
        <f t="shared" si="525"/>
        <v>1</v>
      </c>
      <c r="I523" s="13">
        <f t="shared" si="525"/>
        <v>1</v>
      </c>
      <c r="J523" s="13">
        <f t="shared" si="525"/>
        <v>1</v>
      </c>
      <c r="K523" s="13">
        <f t="shared" si="525"/>
        <v>1</v>
      </c>
      <c r="L523" s="13">
        <f t="shared" ref="L523" si="526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5"/>
        <v>1</v>
      </c>
      <c r="G524" s="13">
        <f t="shared" si="525"/>
        <v>1</v>
      </c>
      <c r="H524" s="13">
        <f t="shared" si="525"/>
        <v>1</v>
      </c>
      <c r="I524" s="13">
        <f t="shared" si="525"/>
        <v>1</v>
      </c>
      <c r="J524" s="13">
        <f t="shared" si="525"/>
        <v>1</v>
      </c>
      <c r="K524" s="13">
        <f t="shared" si="525"/>
        <v>1</v>
      </c>
      <c r="L524" s="13">
        <f t="shared" ref="L524" si="527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5"/>
        <v>0.79999942001599877</v>
      </c>
      <c r="G525" s="13">
        <f t="shared" si="525"/>
        <v>0.7999974306023836</v>
      </c>
      <c r="H525" s="13">
        <f t="shared" si="525"/>
        <v>0.79999152408428575</v>
      </c>
      <c r="I525" s="13">
        <f t="shared" si="525"/>
        <v>0.8000003896719029</v>
      </c>
      <c r="J525" s="13">
        <f t="shared" si="525"/>
        <v>0.80000184080124126</v>
      </c>
      <c r="K525" s="13">
        <f t="shared" si="525"/>
        <v>0.80000141382672407</v>
      </c>
      <c r="L525" s="13">
        <f t="shared" ref="L525" si="528">IFERROR(L69/L297,"-")</f>
        <v>0.80000138133215848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29">IFERROR(G71/G299,"-")</f>
        <v>8.7742467967153442E-3</v>
      </c>
      <c r="H526" s="13">
        <f t="shared" si="529"/>
        <v>0.27739743823984586</v>
      </c>
      <c r="I526" s="13">
        <f t="shared" si="529"/>
        <v>0.28838557884329136</v>
      </c>
      <c r="J526" s="13">
        <f t="shared" si="529"/>
        <v>0.28251836236155881</v>
      </c>
      <c r="K526" s="13">
        <f t="shared" si="529"/>
        <v>0.3116741346005894</v>
      </c>
      <c r="L526" s="13">
        <f t="shared" ref="L526" si="530">IFERROR(L71/L299,"-")</f>
        <v>0.29213825115743602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1">IFERROR(G72/(G300+G413),"-")</f>
        <v>7.8100868692439892E-3</v>
      </c>
      <c r="H527" s="13">
        <f t="shared" si="531"/>
        <v>8.640631745857566E-2</v>
      </c>
      <c r="I527" s="13">
        <f t="shared" si="531"/>
        <v>9.7023022812451912E-2</v>
      </c>
      <c r="J527" s="13">
        <f t="shared" si="531"/>
        <v>9.5312201054820897E-2</v>
      </c>
      <c r="K527" s="13">
        <f t="shared" si="531"/>
        <v>0.1076690498502705</v>
      </c>
      <c r="L527" s="13">
        <f t="shared" ref="L527" si="532">IFERROR(L72/(L300+L413),"-")</f>
        <v>9.3816385120102735E-2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3">IFERROR(G73/(G301+G465),"-")</f>
        <v>0.24540541429827398</v>
      </c>
      <c r="H528" s="13">
        <f t="shared" si="533"/>
        <v>0.24403020467547498</v>
      </c>
      <c r="I528" s="13">
        <f t="shared" si="533"/>
        <v>0.26224466066523744</v>
      </c>
      <c r="J528" s="13">
        <f t="shared" si="533"/>
        <v>0.25902382501436172</v>
      </c>
      <c r="K528" s="13" t="str">
        <f t="shared" si="533"/>
        <v>-</v>
      </c>
      <c r="L528" s="13" t="str">
        <f t="shared" ref="L528" si="534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5">IFERROR(G83/G311,"-")</f>
        <v>-</v>
      </c>
      <c r="H529" s="13" t="str">
        <f t="shared" si="535"/>
        <v>-</v>
      </c>
      <c r="I529" s="13" t="str">
        <f t="shared" si="535"/>
        <v>-</v>
      </c>
      <c r="J529" s="13" t="str">
        <f t="shared" si="535"/>
        <v>-</v>
      </c>
      <c r="K529" s="13">
        <f t="shared" si="535"/>
        <v>0.47753944473986282</v>
      </c>
      <c r="L529" s="13">
        <f t="shared" ref="L529" si="536">IFERROR(L83/L311,"-")</f>
        <v>0.58662649561404057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7">IFERROR(G84/G312,"-")</f>
        <v>-</v>
      </c>
      <c r="H530" s="13" t="str">
        <f t="shared" si="537"/>
        <v>-</v>
      </c>
      <c r="I530" s="13" t="str">
        <f t="shared" si="537"/>
        <v>-</v>
      </c>
      <c r="J530" s="13" t="str">
        <f t="shared" si="537"/>
        <v>-</v>
      </c>
      <c r="K530" s="13">
        <f t="shared" si="537"/>
        <v>0.31570149386982455</v>
      </c>
      <c r="L530" s="13">
        <f t="shared" ref="L530" si="538">IFERROR(L84/L312,"-")</f>
        <v>0.40986482790070861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39">IFERROR(G85/G313,"-")</f>
        <v>-</v>
      </c>
      <c r="H531" s="13" t="str">
        <f t="shared" si="539"/>
        <v>-</v>
      </c>
      <c r="I531" s="13" t="str">
        <f t="shared" si="539"/>
        <v>-</v>
      </c>
      <c r="J531" s="13" t="str">
        <f t="shared" si="539"/>
        <v>-</v>
      </c>
      <c r="K531" s="13" t="str">
        <f t="shared" si="539"/>
        <v>-</v>
      </c>
      <c r="L531" s="13" t="str">
        <f t="shared" ref="L531" si="540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1">IFERROR(G86/SUM(G314,G419),"-")</f>
        <v>0.23085303090331533</v>
      </c>
      <c r="H532" s="13">
        <f t="shared" si="541"/>
        <v>0.22947679017977402</v>
      </c>
      <c r="I532" s="13" t="str">
        <f t="shared" si="541"/>
        <v>-</v>
      </c>
      <c r="J532" s="13" t="str">
        <f t="shared" si="541"/>
        <v>-</v>
      </c>
      <c r="K532" s="13">
        <f t="shared" si="541"/>
        <v>0</v>
      </c>
      <c r="L532" s="13" t="str">
        <f t="shared" ref="L532" si="542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3">IFERROR(G87/SUM(G315,G420),"-")</f>
        <v>-</v>
      </c>
      <c r="H533" s="13" t="str">
        <f t="shared" si="543"/>
        <v>-</v>
      </c>
      <c r="I533" s="13" t="str">
        <f t="shared" si="543"/>
        <v>-</v>
      </c>
      <c r="J533" s="13" t="str">
        <f t="shared" si="543"/>
        <v>-</v>
      </c>
      <c r="K533" s="13" t="str">
        <f t="shared" si="543"/>
        <v>-</v>
      </c>
      <c r="L533" s="13" t="str">
        <f t="shared" ref="L533" si="544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5">IFERROR(G88/SUM(G316,G471),"-'")</f>
        <v>0.3508103510636385</v>
      </c>
      <c r="H534" s="13">
        <f t="shared" si="545"/>
        <v>0.35106306829244405</v>
      </c>
      <c r="I534" s="13">
        <f t="shared" si="545"/>
        <v>0.35004093672242842</v>
      </c>
      <c r="J534" s="13">
        <f t="shared" si="545"/>
        <v>0.35763298020448703</v>
      </c>
      <c r="K534" s="13">
        <f t="shared" si="545"/>
        <v>0.25392712774894677</v>
      </c>
      <c r="L534" s="13">
        <f t="shared" ref="L534" si="546">IFERROR(L88/SUM(L316,L471),"-'")</f>
        <v>0.15665071670098318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7">IFERROR(F89/SUM(F317,F472),"-")</f>
        <v>-</v>
      </c>
      <c r="G535" s="13" t="str">
        <f t="shared" ref="G535:K535" si="548">IFERROR(G89/SUM(G317,G472),"-")</f>
        <v>-</v>
      </c>
      <c r="H535" s="13" t="str">
        <f t="shared" si="548"/>
        <v>-</v>
      </c>
      <c r="I535" s="13" t="str">
        <f t="shared" si="548"/>
        <v>-</v>
      </c>
      <c r="J535" s="13" t="str">
        <f t="shared" si="548"/>
        <v>-</v>
      </c>
      <c r="K535" s="13">
        <f t="shared" si="548"/>
        <v>0.30425999327735842</v>
      </c>
      <c r="L535" s="13">
        <f t="shared" ref="L535" si="549">IFERROR(L89/SUM(L317,L472),"-")</f>
        <v>0.21602643041486552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7"/>
        <v>-</v>
      </c>
      <c r="G536" s="13" t="str">
        <f t="shared" ref="G536:K536" si="550">IFERROR(G90/SUM(G318,G473),"-")</f>
        <v>-</v>
      </c>
      <c r="H536" s="13" t="str">
        <f t="shared" si="550"/>
        <v>-</v>
      </c>
      <c r="I536" s="13" t="str">
        <f t="shared" si="550"/>
        <v>-</v>
      </c>
      <c r="J536" s="13" t="str">
        <f t="shared" si="550"/>
        <v>-</v>
      </c>
      <c r="K536" s="13" t="str">
        <f t="shared" si="550"/>
        <v>-</v>
      </c>
      <c r="L536" s="13" t="str">
        <f t="shared" ref="L536" si="551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7"/>
        <v>0.10727984592427926</v>
      </c>
      <c r="G537" s="13">
        <f t="shared" ref="G537:K537" si="552">IFERROR(G91/SUM(G319,G474),"-")</f>
        <v>0.250226726611256</v>
      </c>
      <c r="H537" s="13">
        <f t="shared" si="552"/>
        <v>0.10993897311523634</v>
      </c>
      <c r="I537" s="13" t="str">
        <f t="shared" si="552"/>
        <v>-</v>
      </c>
      <c r="J537" s="13" t="str">
        <f t="shared" si="552"/>
        <v>-</v>
      </c>
      <c r="K537" s="13" t="str">
        <f t="shared" si="552"/>
        <v>-</v>
      </c>
      <c r="L537" s="13" t="str">
        <f t="shared" ref="L537" si="553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7"/>
        <v>-</v>
      </c>
      <c r="G538" s="13" t="str">
        <f t="shared" ref="G538:K538" si="554">IFERROR(G92/SUM(G320,G475),"-")</f>
        <v>-</v>
      </c>
      <c r="H538" s="13" t="str">
        <f t="shared" si="554"/>
        <v>-</v>
      </c>
      <c r="I538" s="13" t="str">
        <f t="shared" si="554"/>
        <v>-</v>
      </c>
      <c r="J538" s="13" t="str">
        <f t="shared" si="554"/>
        <v>-</v>
      </c>
      <c r="K538" s="13" t="str">
        <f t="shared" si="554"/>
        <v>-</v>
      </c>
      <c r="L538" s="13" t="str">
        <f t="shared" ref="L538" si="555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7"/>
        <v>0.12870226583328442</v>
      </c>
      <c r="G539" s="13">
        <f t="shared" ref="G539:K539" si="556">IFERROR(G93/SUM(G321,G476),"-")</f>
        <v>0.27018975993813821</v>
      </c>
      <c r="H539" s="13">
        <f t="shared" si="556"/>
        <v>0.16926797045085262</v>
      </c>
      <c r="I539" s="13" t="str">
        <f t="shared" si="556"/>
        <v>-</v>
      </c>
      <c r="J539" s="13" t="str">
        <f t="shared" si="556"/>
        <v>-</v>
      </c>
      <c r="K539" s="13" t="str">
        <f t="shared" si="556"/>
        <v>-</v>
      </c>
      <c r="L539" s="13" t="str">
        <f t="shared" ref="L539" si="557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7"/>
        <v>-</v>
      </c>
      <c r="G540" s="13" t="str">
        <f t="shared" ref="G540:K540" si="558">IFERROR(G94/SUM(G322,G477),"-")</f>
        <v>-</v>
      </c>
      <c r="H540" s="13" t="str">
        <f t="shared" si="558"/>
        <v>-</v>
      </c>
      <c r="I540" s="13" t="str">
        <f t="shared" si="558"/>
        <v>-</v>
      </c>
      <c r="J540" s="13" t="str">
        <f t="shared" si="558"/>
        <v>-</v>
      </c>
      <c r="K540" s="13" t="str">
        <f t="shared" si="558"/>
        <v>-</v>
      </c>
      <c r="L540" s="13" t="str">
        <f t="shared" ref="L540" si="559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7"/>
        <v>0.36266500490775538</v>
      </c>
      <c r="G541" s="13">
        <f t="shared" ref="G541:K541" si="560">IFERROR(G95/SUM(G323,G478),"-")</f>
        <v>0.36274801265691214</v>
      </c>
      <c r="H541" s="13">
        <f t="shared" si="560"/>
        <v>0.36140732756624894</v>
      </c>
      <c r="I541" s="13">
        <f t="shared" si="560"/>
        <v>0.36401783982671282</v>
      </c>
      <c r="J541" s="13">
        <f t="shared" si="560"/>
        <v>0.3223538516049933</v>
      </c>
      <c r="K541" s="13">
        <f t="shared" si="560"/>
        <v>0.37446595134063815</v>
      </c>
      <c r="L541" s="13">
        <f t="shared" ref="L541" si="561">IFERROR(L95/SUM(L323,L478),"-")</f>
        <v>0.38439558977395022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7"/>
        <v>0.30769985712425119</v>
      </c>
      <c r="G542" s="13">
        <f t="shared" ref="G542:K542" si="562">IFERROR(G96/SUM(G324,G479),"-")</f>
        <v>0.35968404562991307</v>
      </c>
      <c r="H542" s="13">
        <f t="shared" si="562"/>
        <v>0.34820778304549238</v>
      </c>
      <c r="I542" s="13" t="str">
        <f t="shared" si="562"/>
        <v>-</v>
      </c>
      <c r="J542" s="13" t="str">
        <f t="shared" si="562"/>
        <v>-</v>
      </c>
      <c r="K542" s="13" t="str">
        <f t="shared" si="562"/>
        <v>-</v>
      </c>
      <c r="L542" s="13" t="str">
        <f t="shared" ref="L542" si="563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7"/>
        <v>-</v>
      </c>
      <c r="G543" s="13" t="str">
        <f t="shared" ref="G543:K543" si="564">IFERROR(G97/SUM(G325,G480),"-")</f>
        <v>-</v>
      </c>
      <c r="H543" s="13" t="str">
        <f t="shared" si="564"/>
        <v>-</v>
      </c>
      <c r="I543" s="13" t="str">
        <f t="shared" si="564"/>
        <v>-</v>
      </c>
      <c r="J543" s="13" t="str">
        <f t="shared" si="564"/>
        <v>-</v>
      </c>
      <c r="K543" s="13" t="str">
        <f t="shared" si="564"/>
        <v>-</v>
      </c>
      <c r="L543" s="13" t="str">
        <f t="shared" ref="L543" si="565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6">IFERROR(G131/G359,"-")</f>
        <v>0.35745695376016601</v>
      </c>
      <c r="H544" s="13">
        <f t="shared" si="566"/>
        <v>0.35745695376016617</v>
      </c>
      <c r="I544" s="13">
        <f t="shared" si="566"/>
        <v>0.35745695376016579</v>
      </c>
      <c r="J544" s="13">
        <f t="shared" si="566"/>
        <v>0.35745695376016556</v>
      </c>
      <c r="K544" s="13">
        <f t="shared" si="566"/>
        <v>0.3574569537601664</v>
      </c>
      <c r="L544" s="13">
        <f t="shared" ref="L544" si="567">IFERROR(L131/L359,"-")</f>
        <v>0.35745695376016601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68">IFERROR(G132/G360,"-")</f>
        <v>-</v>
      </c>
      <c r="H545" s="13" t="str">
        <f t="shared" si="568"/>
        <v>-</v>
      </c>
      <c r="I545" s="13" t="str">
        <f t="shared" si="568"/>
        <v>-</v>
      </c>
      <c r="J545" s="13" t="str">
        <f t="shared" si="568"/>
        <v>-</v>
      </c>
      <c r="K545" s="13">
        <f t="shared" si="568"/>
        <v>0.33470839322286949</v>
      </c>
      <c r="L545" s="13">
        <f t="shared" ref="L545" si="569">IFERROR(L132/L360,"-")</f>
        <v>0.34140256108732631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0">IFERROR(G133/SUM(G361,G428),"-")</f>
        <v>3.6853888381483006E-2</v>
      </c>
      <c r="H546" s="13">
        <f t="shared" si="570"/>
        <v>3.7055070274969119E-2</v>
      </c>
      <c r="I546" s="13">
        <f t="shared" si="570"/>
        <v>3.65763019578609E-2</v>
      </c>
      <c r="J546" s="13">
        <f t="shared" si="570"/>
        <v>3.5430340793650379E-2</v>
      </c>
      <c r="K546" s="13">
        <f t="shared" si="570"/>
        <v>3.2393954679703456E-2</v>
      </c>
      <c r="L546" s="13">
        <f t="shared" ref="L546" si="571">IFERROR(L133/SUM(L361,L428),"-")</f>
        <v>1.1754180135235324E-2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2">IFERROR(G134/SUM(G362,G429),"-")</f>
        <v>-</v>
      </c>
      <c r="H547" s="13" t="str">
        <f t="shared" si="572"/>
        <v>-</v>
      </c>
      <c r="I547" s="13" t="str">
        <f t="shared" si="572"/>
        <v>-</v>
      </c>
      <c r="J547" s="13" t="str">
        <f t="shared" si="572"/>
        <v>-</v>
      </c>
      <c r="K547" s="13">
        <f t="shared" si="572"/>
        <v>4.824284988323474E-2</v>
      </c>
      <c r="L547" s="13">
        <f t="shared" ref="L547" si="573">IFERROR(L134/SUM(L362,L429),"-")</f>
        <v>5.400000000000002E-2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4">IFERROR(G135/SUM(G363,G504),"-")</f>
        <v>6.19800337306309E-2</v>
      </c>
      <c r="H548" s="13">
        <f t="shared" si="574"/>
        <v>6.1972650567355327E-2</v>
      </c>
      <c r="I548" s="13">
        <f t="shared" si="574"/>
        <v>6.1972650567355278E-2</v>
      </c>
      <c r="J548" s="13">
        <f t="shared" si="574"/>
        <v>6.197265056735532E-2</v>
      </c>
      <c r="K548" s="13">
        <f t="shared" si="574"/>
        <v>6.1972650567355313E-2</v>
      </c>
      <c r="L548" s="13">
        <f t="shared" ref="L548" si="575">IFERROR(L135/SUM(L363,L504),"-")</f>
        <v>6.1972650567355327E-2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6">IFERROR(G136/SUM(G364,G505),"-")</f>
        <v>-</v>
      </c>
      <c r="H549" s="13" t="str">
        <f t="shared" si="576"/>
        <v>-</v>
      </c>
      <c r="I549" s="13" t="str">
        <f t="shared" si="576"/>
        <v>-</v>
      </c>
      <c r="J549" s="13" t="str">
        <f t="shared" si="576"/>
        <v>-</v>
      </c>
      <c r="K549" s="13">
        <f t="shared" si="576"/>
        <v>4.7880823847050426E-2</v>
      </c>
      <c r="L549" s="13">
        <f t="shared" ref="L549" si="577">IFERROR(L136/SUM(L364,L505),"-")</f>
        <v>4.5431760215214285E-2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78">IFERROR(G152/SUM(G380,G437),"-")</f>
        <v>0.21141804762591651</v>
      </c>
      <c r="H550" s="13">
        <f t="shared" si="578"/>
        <v>0.19825775103440851</v>
      </c>
      <c r="I550" s="13">
        <f t="shared" si="578"/>
        <v>0.26435414648723699</v>
      </c>
      <c r="J550" s="13">
        <f t="shared" si="578"/>
        <v>0.28883355681703254</v>
      </c>
      <c r="K550" s="13">
        <f t="shared" si="578"/>
        <v>0.32082772979586754</v>
      </c>
      <c r="L550" s="13">
        <f t="shared" ref="L550" si="579">IFERROR(L152/SUM(L380,L437),"-")</f>
        <v>0.31795518231979542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0">IFERROR(G153/G381,"-")</f>
        <v>-</v>
      </c>
      <c r="H551" s="13" t="str">
        <f t="shared" si="580"/>
        <v>-</v>
      </c>
      <c r="I551" s="13" t="str">
        <f t="shared" si="580"/>
        <v>-</v>
      </c>
      <c r="J551" s="13" t="str">
        <f t="shared" si="580"/>
        <v>-</v>
      </c>
      <c r="K551" s="13">
        <f t="shared" si="580"/>
        <v>0.21001171510147906</v>
      </c>
      <c r="L551" s="13">
        <f t="shared" ref="L551" si="581">IFERROR(L153/L381,"-")</f>
        <v>0.25765290900795984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2">IFERROR(G154/SUM(G382,G513),"-")</f>
        <v>0.22551477972426151</v>
      </c>
      <c r="H552" s="13">
        <f t="shared" si="582"/>
        <v>0.26713763993513401</v>
      </c>
      <c r="I552" s="13">
        <f t="shared" si="582"/>
        <v>0.33820822076740026</v>
      </c>
      <c r="J552" s="13">
        <f t="shared" si="582"/>
        <v>0.34507056878089853</v>
      </c>
      <c r="K552" s="13">
        <f t="shared" si="582"/>
        <v>0.35206042551756733</v>
      </c>
      <c r="L552" s="13">
        <f t="shared" ref="L552" si="583">IFERROR(L154/SUM(L382,L513),"-")</f>
        <v>0.36720328113752748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4">IFERROR(G155/SUM(G383,G514),"-")</f>
        <v>-</v>
      </c>
      <c r="H553" s="13" t="str">
        <f t="shared" si="584"/>
        <v>-</v>
      </c>
      <c r="I553" s="13" t="str">
        <f t="shared" si="584"/>
        <v>-</v>
      </c>
      <c r="J553" s="13" t="str">
        <f t="shared" si="584"/>
        <v>-</v>
      </c>
      <c r="K553" s="13">
        <f t="shared" si="584"/>
        <v>0.32891485272324217</v>
      </c>
      <c r="L553" s="13">
        <f t="shared" ref="L553" si="585">IFERROR(L155/SUM(L383,L514),"-")</f>
        <v>0.34856904240584985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6">IFERROR(G156/SUM(G384,G515),"-")</f>
        <v>-</v>
      </c>
      <c r="H554" s="13" t="str">
        <f t="shared" si="586"/>
        <v>-</v>
      </c>
      <c r="I554" s="13" t="str">
        <f t="shared" si="586"/>
        <v>-</v>
      </c>
      <c r="J554" s="13" t="str">
        <f t="shared" si="586"/>
        <v>-</v>
      </c>
      <c r="K554" s="13" t="str">
        <f t="shared" si="586"/>
        <v>-</v>
      </c>
      <c r="L554" s="13" t="str">
        <f t="shared" ref="L554" si="587">IFERROR(L156/SUM(L384,L515),"-")</f>
        <v>-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88">IFERROR(G157/SUM(G385,G516),"-")</f>
        <v>-</v>
      </c>
      <c r="H555" s="13" t="str">
        <f t="shared" si="588"/>
        <v>-</v>
      </c>
      <c r="I555" s="13" t="str">
        <f t="shared" si="588"/>
        <v>-</v>
      </c>
      <c r="J555" s="13" t="str">
        <f t="shared" si="588"/>
        <v>-</v>
      </c>
      <c r="K555" s="13" t="str">
        <f t="shared" si="588"/>
        <v>-</v>
      </c>
      <c r="L555" s="13" t="str">
        <f t="shared" ref="L555" si="589">IFERROR(L157/SUM(L385,L516),"-")</f>
        <v>-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0">IFERROR(G158/SUM(G386,G517),"-")</f>
        <v>-</v>
      </c>
      <c r="H556" s="13" t="str">
        <f t="shared" si="590"/>
        <v>-</v>
      </c>
      <c r="I556" s="13" t="str">
        <f t="shared" si="590"/>
        <v>-</v>
      </c>
      <c r="J556" s="13" t="str">
        <f t="shared" si="590"/>
        <v>-</v>
      </c>
      <c r="K556" s="13" t="str">
        <f t="shared" si="590"/>
        <v>-</v>
      </c>
      <c r="L556" s="13" t="str">
        <f t="shared" ref="L556" si="591">IFERROR(L158/SUM(L386,L517),"-")</f>
        <v>-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2">IFERROR(G168/G396,"-")</f>
        <v>-</v>
      </c>
      <c r="H563" s="13" t="str">
        <f t="shared" si="592"/>
        <v>-</v>
      </c>
      <c r="I563" s="13" t="str">
        <f t="shared" si="592"/>
        <v>-</v>
      </c>
      <c r="J563" s="13" t="str">
        <f t="shared" si="592"/>
        <v>-</v>
      </c>
      <c r="K563" s="13">
        <f t="shared" si="592"/>
        <v>0.1499999999999998</v>
      </c>
      <c r="L563" s="13">
        <f t="shared" ref="L563" si="593">IFERROR(L168/L396,"-")</f>
        <v>0.15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4">IFERROR(G170/SUM(G398,G439),"-")</f>
        <v>-</v>
      </c>
      <c r="H564" s="13" t="str">
        <f t="shared" si="594"/>
        <v>-</v>
      </c>
      <c r="I564" s="13" t="str">
        <f t="shared" si="594"/>
        <v>-</v>
      </c>
      <c r="J564" s="13" t="str">
        <f t="shared" si="594"/>
        <v>-</v>
      </c>
      <c r="K564" s="13">
        <f t="shared" si="594"/>
        <v>0.42000000000000032</v>
      </c>
      <c r="L564" s="13">
        <f t="shared" ref="L564" si="595">IFERROR(L170/SUM(L398,L439),"-")</f>
        <v>0.42000000000000015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6">IFERROR(G171/SUM(G399,G519),"-")</f>
        <v>-</v>
      </c>
      <c r="H565" s="13" t="str">
        <f t="shared" si="596"/>
        <v>-</v>
      </c>
      <c r="I565" s="13" t="str">
        <f t="shared" si="596"/>
        <v>-</v>
      </c>
      <c r="J565" s="13">
        <f t="shared" si="596"/>
        <v>0.52249999999999963</v>
      </c>
      <c r="K565" s="13">
        <f t="shared" si="596"/>
        <v>0.55000000000000016</v>
      </c>
      <c r="L565" s="13">
        <f t="shared" ref="L565" si="597">IFERROR(L171/SUM(L399,L519),"-")</f>
        <v>0.60000000000000009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598">IFERROR(G172/SUM(G400,G520),"-")</f>
        <v>-</v>
      </c>
      <c r="H566" s="13" t="str">
        <f t="shared" si="598"/>
        <v>-</v>
      </c>
      <c r="I566" s="13">
        <f t="shared" si="598"/>
        <v>0.47499999999999981</v>
      </c>
      <c r="J566" s="13">
        <f t="shared" si="598"/>
        <v>0.50749999999999973</v>
      </c>
      <c r="K566" s="13">
        <f t="shared" si="598"/>
        <v>0.53999999999999981</v>
      </c>
      <c r="L566" s="13">
        <f t="shared" ref="L566" si="599">IFERROR(L172/SUM(L400,L520),"-")</f>
        <v>0.57499999999999962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0">IFERROR(F174/F402,"-")</f>
        <v>0.69931443266813453</v>
      </c>
      <c r="G567" s="13">
        <f t="shared" si="600"/>
        <v>0.69878423524609468</v>
      </c>
      <c r="H567" s="13">
        <f t="shared" si="600"/>
        <v>0.69985716822681543</v>
      </c>
      <c r="I567" s="13">
        <f t="shared" si="600"/>
        <v>0.69975307245190632</v>
      </c>
      <c r="J567" s="13">
        <f t="shared" si="600"/>
        <v>0.69972333264288689</v>
      </c>
      <c r="K567" s="13">
        <f t="shared" si="600"/>
        <v>0.69933554733373915</v>
      </c>
      <c r="L567" s="13">
        <f t="shared" ref="L567" si="601">IFERROR(L174/L402,"-")</f>
        <v>0.69983688110987474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0"/>
        <v>0.86250664248352937</v>
      </c>
      <c r="G568" s="13">
        <f t="shared" si="600"/>
        <v>0.86447084629001925</v>
      </c>
      <c r="H568" s="13">
        <f t="shared" si="600"/>
        <v>0.86689614711489738</v>
      </c>
      <c r="I568" s="13">
        <f t="shared" si="600"/>
        <v>0.86689958784674026</v>
      </c>
      <c r="J568" s="13">
        <f t="shared" si="600"/>
        <v>0.86697053373532151</v>
      </c>
      <c r="K568" s="13">
        <f t="shared" si="600"/>
        <v>0.86702344002080367</v>
      </c>
      <c r="L568" s="13">
        <f t="shared" ref="L568" si="602">IFERROR(L175/L403,"-")</f>
        <v>0.86703687108722727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0"/>
        <v>0.89405871520733504</v>
      </c>
      <c r="G569" s="13">
        <f t="shared" si="600"/>
        <v>0.89417455130065726</v>
      </c>
      <c r="H569" s="13">
        <f t="shared" si="600"/>
        <v>0.89396974012474595</v>
      </c>
      <c r="I569" s="13">
        <f t="shared" si="600"/>
        <v>0.89400318729257278</v>
      </c>
      <c r="J569" s="13">
        <f t="shared" si="600"/>
        <v>0.89418508166142474</v>
      </c>
      <c r="K569" s="13">
        <f t="shared" si="600"/>
        <v>0.89426270125244767</v>
      </c>
      <c r="L569" s="13">
        <f t="shared" ref="L569" si="603">IFERROR(L176/L404,"-")</f>
        <v>0.89426905886509633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0"/>
        <v>0.90037042204866857</v>
      </c>
      <c r="G570" s="13">
        <f t="shared" si="600"/>
        <v>0.90138365288986189</v>
      </c>
      <c r="H570" s="13">
        <f t="shared" si="600"/>
        <v>0.90416832891720367</v>
      </c>
      <c r="I570" s="13">
        <f t="shared" si="600"/>
        <v>0.90422838182852994</v>
      </c>
      <c r="J570" s="13">
        <f t="shared" si="600"/>
        <v>0.90423527105407342</v>
      </c>
      <c r="K570" s="13">
        <f t="shared" si="600"/>
        <v>0.90425276885320183</v>
      </c>
      <c r="L570" s="13">
        <f t="shared" ref="L570" si="604">IFERROR(L177/L405,"-")</f>
        <v>0.90425835566193191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0"/>
        <v>0.90057239409134626</v>
      </c>
      <c r="G571" s="13">
        <f t="shared" si="600"/>
        <v>0.9009833673623141</v>
      </c>
      <c r="H571" s="13">
        <f t="shared" si="600"/>
        <v>0.90416902250605558</v>
      </c>
      <c r="I571" s="13">
        <f t="shared" si="600"/>
        <v>0.90424131357424653</v>
      </c>
      <c r="J571" s="13">
        <f t="shared" si="600"/>
        <v>0.90424379332662741</v>
      </c>
      <c r="K571" s="13">
        <f t="shared" si="600"/>
        <v>0.90424600999085414</v>
      </c>
      <c r="L571" s="13">
        <f t="shared" ref="L571" si="605">IFERROR(L178/L406,"-")</f>
        <v>0.904253332322981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0"/>
        <v>0.90019641064915912</v>
      </c>
      <c r="G572" s="13">
        <f t="shared" si="600"/>
        <v>0.90064933187315177</v>
      </c>
      <c r="H572" s="13">
        <f t="shared" si="600"/>
        <v>0.90394942583023508</v>
      </c>
      <c r="I572" s="13">
        <f t="shared" si="600"/>
        <v>0.90401720579650591</v>
      </c>
      <c r="J572" s="13">
        <f t="shared" si="600"/>
        <v>0.90404435429149654</v>
      </c>
      <c r="K572" s="13">
        <f t="shared" si="600"/>
        <v>0.90422181105814725</v>
      </c>
      <c r="L572" s="13">
        <f t="shared" ref="L572" si="606">IFERROR(L179/L407,"-")</f>
        <v>0.90423197198261007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0"/>
        <v>0.90052004376005956</v>
      </c>
      <c r="G573" s="13">
        <f t="shared" si="600"/>
        <v>0.90135119115981377</v>
      </c>
      <c r="H573" s="13">
        <f t="shared" si="600"/>
        <v>0.9041954928993251</v>
      </c>
      <c r="I573" s="13">
        <f t="shared" si="600"/>
        <v>0.90424707092473544</v>
      </c>
      <c r="J573" s="13">
        <f t="shared" si="600"/>
        <v>0.90424928194982523</v>
      </c>
      <c r="K573" s="13">
        <f t="shared" si="600"/>
        <v>0.90426150533508931</v>
      </c>
      <c r="L573" s="13">
        <f t="shared" ref="L573" si="607">IFERROR(L180/L408,"-")</f>
        <v>0.904263072365174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08">IFERROR(G212/G442,"-")</f>
        <v>0.50264691831800212</v>
      </c>
      <c r="H575" s="4">
        <f t="shared" si="608"/>
        <v>0.39720153030678867</v>
      </c>
      <c r="I575" s="4">
        <f t="shared" si="608"/>
        <v>0.38083293048419886</v>
      </c>
      <c r="J575" s="4">
        <f t="shared" si="608"/>
        <v>0.38083293048419881</v>
      </c>
      <c r="K575" s="4">
        <f t="shared" si="608"/>
        <v>0.38083293048419853</v>
      </c>
      <c r="L575" s="4">
        <f t="shared" ref="L575" si="609">IFERROR(L212/L442,"-")</f>
        <v>0.38083293048419914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0">IFERROR(G218/G448,"-")</f>
        <v>2</v>
      </c>
      <c r="H576" s="4">
        <f t="shared" si="610"/>
        <v>2</v>
      </c>
      <c r="I576" s="4">
        <f t="shared" si="610"/>
        <v>2</v>
      </c>
      <c r="J576" s="4">
        <f t="shared" si="610"/>
        <v>2</v>
      </c>
      <c r="K576" s="4" t="str">
        <f t="shared" si="610"/>
        <v>-</v>
      </c>
      <c r="L576" s="4" t="str">
        <f t="shared" ref="L576" si="611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2">IFERROR(G220/G450,"-")</f>
        <v>0.85445501111132449</v>
      </c>
      <c r="H577" s="4">
        <f t="shared" si="612"/>
        <v>0.85445501111132538</v>
      </c>
      <c r="I577" s="4">
        <f t="shared" si="612"/>
        <v>0.85445501111132494</v>
      </c>
      <c r="J577" s="4">
        <f t="shared" si="612"/>
        <v>0.85445501111132527</v>
      </c>
      <c r="K577" s="4">
        <f t="shared" si="612"/>
        <v>0.85445501111132571</v>
      </c>
      <c r="L577" s="4">
        <f t="shared" ref="L577" si="613">IFERROR(L220/L450,"-")</f>
        <v>0.85445501111132593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4">IFERROR(G226/G456,"-")</f>
        <v>0.69999999999999929</v>
      </c>
      <c r="H578" s="4">
        <f t="shared" si="614"/>
        <v>0.69999999999999962</v>
      </c>
      <c r="I578" s="4">
        <f t="shared" si="614"/>
        <v>0.70000000000000007</v>
      </c>
      <c r="J578" s="4">
        <f t="shared" si="614"/>
        <v>0.70000000000000095</v>
      </c>
      <c r="K578" s="4">
        <f t="shared" si="614"/>
        <v>0.70000000000000062</v>
      </c>
      <c r="L578" s="4">
        <f t="shared" ref="L578" si="615">IFERROR(L226/L456,"-")</f>
        <v>0.69999999999999918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6">IFERROR(G228/G458,"-")</f>
        <v>-</v>
      </c>
      <c r="H579" t="str">
        <f t="shared" si="616"/>
        <v>-</v>
      </c>
      <c r="I579">
        <f t="shared" si="616"/>
        <v>0.50000000000000033</v>
      </c>
      <c r="J579">
        <f t="shared" si="616"/>
        <v>0.50000000000000022</v>
      </c>
      <c r="K579">
        <f t="shared" si="616"/>
        <v>0.50000000000000056</v>
      </c>
      <c r="L579">
        <f t="shared" ref="L579" si="617">IFERROR(L228/L458,"-")</f>
        <v>0.50000000000000056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18">IFERROR(G230/G460,"-")</f>
        <v>-</v>
      </c>
      <c r="H580" t="str">
        <f t="shared" si="618"/>
        <v>-</v>
      </c>
      <c r="I580" t="str">
        <f t="shared" si="618"/>
        <v>-</v>
      </c>
      <c r="J580" t="str">
        <f t="shared" si="618"/>
        <v>-</v>
      </c>
      <c r="K580">
        <f t="shared" si="618"/>
        <v>0.85000000000000064</v>
      </c>
      <c r="L580">
        <f t="shared" ref="L580" si="619">IFERROR(L230/L460,"-")</f>
        <v>0.8500000000000012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0">IFERROR(G232/G462,"-")</f>
        <v>2.9999999999999978</v>
      </c>
      <c r="H581" s="4">
        <f t="shared" si="620"/>
        <v>3.0000000000000018</v>
      </c>
      <c r="I581" s="4">
        <f t="shared" si="620"/>
        <v>3.0000000000000009</v>
      </c>
      <c r="J581" s="4">
        <f t="shared" si="620"/>
        <v>2.9999999999999987</v>
      </c>
      <c r="K581" s="4">
        <f t="shared" si="620"/>
        <v>3.0000000000000004</v>
      </c>
      <c r="L581" s="4">
        <f t="shared" ref="L581" si="621">IFERROR(L232/L462,"-")</f>
        <v>2.9999999999999973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[1]Other_transformation!F$5</f>
        <v>1.5766492693265407E-2</v>
      </c>
      <c r="K582" s="3">
        <f>[1]Other_transformation!G$5</f>
        <v>3.9582078742189407E-2</v>
      </c>
      <c r="L582" s="3">
        <f>[1]Other_transformation!H$5</f>
        <v>2.8687099472210108E-2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2">G582</f>
        <v>1.2028627611103246</v>
      </c>
      <c r="H583" s="1">
        <f t="shared" si="622"/>
        <v>1.2012468494261463</v>
      </c>
      <c r="I583" s="1">
        <f t="shared" si="622"/>
        <v>2.0055232869130191E-2</v>
      </c>
      <c r="J583" s="1">
        <f t="shared" si="622"/>
        <v>1.5766492693265407E-2</v>
      </c>
      <c r="K583" s="1">
        <f t="shared" si="622"/>
        <v>3.9582078742189407E-2</v>
      </c>
      <c r="L583" s="1">
        <f t="shared" ref="L583" si="623">L582</f>
        <v>2.8687099472210108E-2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1.5766492693265407E-2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3.9582078742189407E-2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2.8687099472210108E-2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4">G587</f>
        <v>0.46911647683302599</v>
      </c>
      <c r="H586" s="3">
        <f t="shared" si="624"/>
        <v>0.46848627127619663</v>
      </c>
      <c r="I586" s="3">
        <f t="shared" si="624"/>
        <v>7.8215408189607639E-3</v>
      </c>
      <c r="J586" s="3">
        <f t="shared" si="624"/>
        <v>6.1489321503734994E-3</v>
      </c>
      <c r="K586" s="3">
        <f t="shared" si="624"/>
        <v>1.5437010709453851E-2</v>
      </c>
      <c r="L586" s="3">
        <f t="shared" si="624"/>
        <v>1.1187968794161935E-2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5">SUM(G588:G589)</f>
        <v>0.46911647683302599</v>
      </c>
      <c r="H587" s="1">
        <f t="shared" si="625"/>
        <v>0.46848627127619663</v>
      </c>
      <c r="I587" s="1">
        <f t="shared" si="625"/>
        <v>7.8215408189607639E-3</v>
      </c>
      <c r="J587" s="1">
        <f t="shared" si="625"/>
        <v>6.1489321503734994E-3</v>
      </c>
      <c r="K587" s="1">
        <f t="shared" si="625"/>
        <v>1.5437010709453851E-2</v>
      </c>
      <c r="L587" s="1">
        <f t="shared" ref="L587" si="626">SUM(L588:L589)</f>
        <v>1.1187968794161935E-2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6.1489321503734994E-3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1.5437010709453851E-2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1.1187968794161935E-2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7">G591+G594</f>
        <v>3.5111563996810351</v>
      </c>
      <c r="H590" s="3">
        <f t="shared" si="627"/>
        <v>3.5064395534749204</v>
      </c>
      <c r="I590" s="3">
        <f t="shared" si="627"/>
        <v>5.8541224744991009E-2</v>
      </c>
      <c r="J590" s="3">
        <f t="shared" si="627"/>
        <v>4.6022392171641689E-2</v>
      </c>
      <c r="K590" s="3">
        <f t="shared" si="627"/>
        <v>0.1155400878484508</v>
      </c>
      <c r="L590" s="3">
        <f t="shared" ref="L590" si="628">L591+L594</f>
        <v>8.3737643359381303E-2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29">SUM(G592:G593)</f>
        <v>3.4275574377838676</v>
      </c>
      <c r="H591" s="1">
        <f t="shared" si="629"/>
        <v>3.4229528974398034</v>
      </c>
      <c r="I591" s="1">
        <f t="shared" si="629"/>
        <v>5.7147386060586461E-2</v>
      </c>
      <c r="J591" s="1">
        <f t="shared" si="629"/>
        <v>4.4926620929459746E-2</v>
      </c>
      <c r="K591" s="1">
        <f t="shared" si="629"/>
        <v>0.11278913337586863</v>
      </c>
      <c r="L591" s="1">
        <f t="shared" ref="L591" si="630">SUM(L592:L593)</f>
        <v>8.1743889946062701E-2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4.4926620929459746E-2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0.11278913337586863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8.1743889946062701E-2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1">SUM(G595:G596)</f>
        <v>8.3598961897167479E-2</v>
      </c>
      <c r="H594" s="1">
        <f t="shared" si="631"/>
        <v>8.3486656035117041E-2</v>
      </c>
      <c r="I594" s="1">
        <f t="shared" si="631"/>
        <v>1.3938386844045481E-3</v>
      </c>
      <c r="J594" s="1">
        <f t="shared" si="631"/>
        <v>1.095771242181945E-3</v>
      </c>
      <c r="K594" s="1">
        <f t="shared" si="631"/>
        <v>2.7509544725821625E-3</v>
      </c>
      <c r="L594" s="1">
        <f t="shared" ref="L594" si="632">SUM(L595:L596)</f>
        <v>1.9937534133186025E-3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1.095771242181945E-3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2.7509544725821625E-3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1.9937534133186025E-3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3">IFERROR(SUM(G584,G588)/SUM(G592,G595),"-")</f>
        <v>0.47619047619047639</v>
      </c>
      <c r="H598" s="4">
        <f t="shared" si="633"/>
        <v>0.47619047619047616</v>
      </c>
      <c r="I598" s="4">
        <f t="shared" si="633"/>
        <v>0.47619047619047611</v>
      </c>
      <c r="J598" s="4">
        <f t="shared" si="633"/>
        <v>0.47619047619047628</v>
      </c>
      <c r="K598" s="4">
        <f t="shared" si="633"/>
        <v>0.47619047619047639</v>
      </c>
      <c r="L598" s="4">
        <f t="shared" ref="L598" si="634">IFERROR(SUM(L584,L588)/SUM(L592,L595),"-")</f>
        <v>0.47619047619047611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3"/>
        <v>-</v>
      </c>
      <c r="H599" s="4" t="str">
        <f t="shared" si="633"/>
        <v>-</v>
      </c>
      <c r="I599" s="4" t="str">
        <f t="shared" si="633"/>
        <v>-</v>
      </c>
      <c r="J599" s="4" t="str">
        <f t="shared" si="633"/>
        <v>-</v>
      </c>
      <c r="K599" s="4" t="str">
        <f t="shared" si="633"/>
        <v>-</v>
      </c>
      <c r="L599" s="4" t="str">
        <f t="shared" ref="L599" si="635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[1]Other_transformation!F$12</f>
        <v>3.9064332150212959E-3</v>
      </c>
      <c r="K600" s="1">
        <f>[1]Other_transformation!G$12</f>
        <v>4.6328934285368986E-3</v>
      </c>
      <c r="L600" s="1">
        <f>[1]Other_transformation!H$12</f>
        <v>3.0350676637942954E-3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6">SUM(G602:G603)</f>
        <v>0.33732625099450675</v>
      </c>
      <c r="H601" s="1">
        <f t="shared" si="636"/>
        <v>1.5378252262442138</v>
      </c>
      <c r="I601" s="1">
        <f t="shared" si="636"/>
        <v>1.985991608904857</v>
      </c>
      <c r="J601" s="1">
        <f t="shared" si="636"/>
        <v>3.9064332150212959E-3</v>
      </c>
      <c r="K601" s="1">
        <f t="shared" si="636"/>
        <v>4.6328934285368986E-3</v>
      </c>
      <c r="L601" s="1">
        <f t="shared" ref="L601" si="637">SUM(L602:L603)</f>
        <v>3.0350676637942954E-3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38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3.9064332150212959E-3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4.6328934285368986E-3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3.0350676637942954E-3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38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39">G605+G608</f>
        <v>1.2582269162095112</v>
      </c>
      <c r="H604" s="3">
        <f t="shared" si="639"/>
        <v>5.7360880938909116</v>
      </c>
      <c r="I604" s="3">
        <f t="shared" si="639"/>
        <v>7.4077487012151142</v>
      </c>
      <c r="J604" s="3">
        <f t="shared" si="639"/>
        <v>1.4570995892029431E-2</v>
      </c>
      <c r="K604" s="3">
        <f t="shared" si="639"/>
        <v>1.7280692488442641E-2</v>
      </c>
      <c r="L604" s="3">
        <f t="shared" ref="L604" si="640">L605+L608</f>
        <v>1.1320802385952723E-2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1">SUM(G606:G607)</f>
        <v>0.70501186457851961</v>
      </c>
      <c r="H605" s="1">
        <f t="shared" si="641"/>
        <v>3.2140547228504026</v>
      </c>
      <c r="I605" s="1">
        <f t="shared" si="641"/>
        <v>4.1507224626111485</v>
      </c>
      <c r="J605" s="1">
        <f t="shared" si="641"/>
        <v>8.1644454193945063E-3</v>
      </c>
      <c r="K605" s="1">
        <f t="shared" si="641"/>
        <v>9.6827472656421214E-3</v>
      </c>
      <c r="L605" s="1">
        <f t="shared" ref="L605" si="642">SUM(L606:L607)</f>
        <v>6.3432914173300776E-3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8.1644454193945063E-3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9.6827472656421214E-3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6.3432914173300776E-3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3">SUM(G609:G610)</f>
        <v>0.55321505163099161</v>
      </c>
      <c r="H608" s="1">
        <f t="shared" si="643"/>
        <v>2.5220333710405085</v>
      </c>
      <c r="I608" s="1">
        <f t="shared" si="643"/>
        <v>3.2570262386039661</v>
      </c>
      <c r="J608" s="1">
        <f t="shared" si="643"/>
        <v>6.4065504726349247E-3</v>
      </c>
      <c r="K608" s="1">
        <f t="shared" si="643"/>
        <v>7.5979452228005211E-3</v>
      </c>
      <c r="L608" s="1">
        <f t="shared" ref="L608" si="644">SUM(L609:L610)</f>
        <v>4.977510968622644E-3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6.4065504726349247E-3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7.5979452228005211E-3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4.977510968622644E-3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5">IFERROR(G602/SUM(G606,G609),"-")</f>
        <v>0.2680965147453081</v>
      </c>
      <c r="H612">
        <f t="shared" si="645"/>
        <v>0.2680965147453086</v>
      </c>
      <c r="I612">
        <f t="shared" si="645"/>
        <v>0.26809651474530838</v>
      </c>
      <c r="J612">
        <f t="shared" si="645"/>
        <v>0.26809651474530838</v>
      </c>
      <c r="K612">
        <f t="shared" si="645"/>
        <v>0.26809651474530816</v>
      </c>
      <c r="L612">
        <f t="shared" ref="L612" si="646">IFERROR(L602/SUM(L606,L609),"-")</f>
        <v>0.26809651474530827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5"/>
        <v>-</v>
      </c>
      <c r="H613" t="str">
        <f t="shared" si="645"/>
        <v>-</v>
      </c>
      <c r="I613" t="str">
        <f t="shared" si="645"/>
        <v>-</v>
      </c>
      <c r="J613" t="str">
        <f t="shared" si="645"/>
        <v>-</v>
      </c>
      <c r="K613" t="str">
        <f t="shared" si="645"/>
        <v>-</v>
      </c>
      <c r="L613" t="str">
        <f t="shared" ref="L613" si="647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48">G615+G616+G621</f>
        <v>10.781614018943737</v>
      </c>
      <c r="H614" s="3">
        <f t="shared" ref="H614" si="649">H615+H616+H621</f>
        <v>10.307897165196621</v>
      </c>
      <c r="I614" s="3">
        <f t="shared" ref="I614" si="650">I615+I616+I621</f>
        <v>11.312682923245983</v>
      </c>
      <c r="J614" s="3">
        <f t="shared" ref="J614" si="651">J615+J616+J621</f>
        <v>12.008192097306452</v>
      </c>
      <c r="K614" s="3">
        <f t="shared" ref="K614:L614" si="652">K615+K616+K621</f>
        <v>15.823465326369094</v>
      </c>
      <c r="L614" s="3">
        <f t="shared" si="652"/>
        <v>17.292880659732287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[1]Other_transformation!F$19</f>
        <v>4.3847937265382733</v>
      </c>
      <c r="K615" s="1">
        <f>[1]Other_transformation!G$19</f>
        <v>6.0699902555330594</v>
      </c>
      <c r="L615" s="1">
        <f>[1]Other_transformation!H$19</f>
        <v>6.0851318576482303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[1]Other_transformation!F$20</f>
        <v>7.6163412386893876</v>
      </c>
      <c r="K616" s="1">
        <f>[1]Other_transformation!G$20</f>
        <v>8.5095918235358994</v>
      </c>
      <c r="L616" s="1">
        <f>[1]Other_transformation!H$20</f>
        <v>9.963620708633437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7.6163412386893876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8.4076587106798328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9.8448979892301214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0.10193311285606717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0.11872271940331604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[1]Other_transformation!F$21</f>
        <v>7.0571320787914549E-3</v>
      </c>
      <c r="K621" s="1">
        <f>[1]Other_transformation!G$21</f>
        <v>1.2438832473001347</v>
      </c>
      <c r="L621" s="1">
        <f>[1]Other_transformation!H$21</f>
        <v>1.2441280934506185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7.0571320787914549E-3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1.2438832473001347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1.2441280934506185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3">G625+G626+G631</f>
        <v>0.1280291039735004</v>
      </c>
      <c r="H624" s="3">
        <f t="shared" ref="H624" si="654">H625+H626+H631</f>
        <v>0.11850411399905326</v>
      </c>
      <c r="I624" s="3">
        <f t="shared" ref="I624" si="655">I625+I626+I631</f>
        <v>0.13869364538351137</v>
      </c>
      <c r="J624" s="3">
        <f t="shared" ref="J624" si="656">J625+J626+J631</f>
        <v>0.15260911005693953</v>
      </c>
      <c r="K624" s="3">
        <f t="shared" ref="K624:L624" si="657">K625+K626+K631</f>
        <v>0.21790850410560186</v>
      </c>
      <c r="L624" s="3">
        <f t="shared" si="657"/>
        <v>0.24666308352262734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58">SUM(G627:G630)</f>
        <v>0.12784581924871477</v>
      </c>
      <c r="H626" s="1">
        <f t="shared" si="658"/>
        <v>0.11842126328064324</v>
      </c>
      <c r="I626" s="1">
        <f t="shared" si="658"/>
        <v>0.13842302649489827</v>
      </c>
      <c r="J626" s="1">
        <f t="shared" si="658"/>
        <v>0.15232682477378787</v>
      </c>
      <c r="K626" s="1">
        <f t="shared" si="658"/>
        <v>0.16815317421359641</v>
      </c>
      <c r="L626" s="1">
        <f t="shared" ref="L626" si="659">SUM(L627:L630)</f>
        <v>0.19689795978460251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0.15232682477378787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0.16815317421359641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0.19689795978460251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0">SUM(G632:G633)</f>
        <v>1.8328472478563364E-4</v>
      </c>
      <c r="H631" s="1">
        <f t="shared" si="660"/>
        <v>8.2850718410027737E-5</v>
      </c>
      <c r="I631" s="1">
        <f t="shared" si="660"/>
        <v>2.7061888861310462E-4</v>
      </c>
      <c r="J631" s="1">
        <f t="shared" si="660"/>
        <v>2.8228528315165865E-4</v>
      </c>
      <c r="K631" s="1">
        <f t="shared" si="660"/>
        <v>4.9755329892005443E-2</v>
      </c>
      <c r="L631" s="1">
        <f t="shared" ref="L631" si="661">SUM(L632:L633)</f>
        <v>4.9765123738024823E-2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2.8228528315165865E-4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4.9755329892005443E-2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4.9765123738024823E-2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2">G635+G636+G641</f>
        <v>5.4985417435690089E-4</v>
      </c>
      <c r="H634" s="3">
        <f t="shared" ref="H634" si="663">H635+H636+H641</f>
        <v>2.4855215523008283E-4</v>
      </c>
      <c r="I634" s="3">
        <f t="shared" ref="I634" si="664">I635+I636+I641</f>
        <v>8.1185666583931209E-4</v>
      </c>
      <c r="J634" s="3">
        <f t="shared" ref="J634" si="665">J635+J636+J641</f>
        <v>8.4685584945497563E-4</v>
      </c>
      <c r="K634" s="3">
        <f t="shared" ref="K634:L634" si="666">K635+K636+K641</f>
        <v>0.14926598967601618</v>
      </c>
      <c r="L634" s="3">
        <f t="shared" si="666"/>
        <v>0.14929537121407424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7">SUM(G637:G640)</f>
        <v>0</v>
      </c>
      <c r="H636" s="1">
        <f t="shared" ref="H636" si="668">SUM(H637:H640)</f>
        <v>0</v>
      </c>
      <c r="I636" s="1">
        <f t="shared" ref="I636" si="669">SUM(I637:I640)</f>
        <v>0</v>
      </c>
      <c r="J636" s="1">
        <f t="shared" ref="J636" si="670">SUM(J637:J640)</f>
        <v>0</v>
      </c>
      <c r="K636" s="1">
        <f t="shared" ref="K636:L636" si="671">SUM(K637:K640)</f>
        <v>0</v>
      </c>
      <c r="L636" s="1">
        <f t="shared" si="671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2">SUM(G642:G643)</f>
        <v>5.4985417435690089E-4</v>
      </c>
      <c r="H641" s="1">
        <f t="shared" ref="H641" si="673">SUM(H642:H643)</f>
        <v>2.4855215523008283E-4</v>
      </c>
      <c r="I641" s="1">
        <f t="shared" ref="I641" si="674">SUM(I642:I643)</f>
        <v>8.1185666583931209E-4</v>
      </c>
      <c r="J641" s="1">
        <f t="shared" ref="J641" si="675">SUM(J642:J643)</f>
        <v>8.4685584945497563E-4</v>
      </c>
      <c r="K641" s="1">
        <f t="shared" ref="K641:L641" si="676">SUM(K642:K643)</f>
        <v>0.14926598967601618</v>
      </c>
      <c r="L641" s="1">
        <f t="shared" si="676"/>
        <v>0.14929537121407424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8.4685584945497563E-4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0.14926598967601618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0.14929537121407424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7">G645+G646+G651</f>
        <v>23.537632660948859</v>
      </c>
      <c r="H644" s="3">
        <f t="shared" ref="H644" si="678">H645+H646+H651</f>
        <v>22.724062806180502</v>
      </c>
      <c r="I644" s="3">
        <f t="shared" ref="I644" si="679">I645+I646+I651</f>
        <v>24.449989843615036</v>
      </c>
      <c r="J644" s="3">
        <f t="shared" ref="J644" si="680">J645+J646+J651</f>
        <v>25.645791921758025</v>
      </c>
      <c r="K644" s="3">
        <f t="shared" ref="K644:L644" si="681">K645+K646+K651</f>
        <v>33.641401853294397</v>
      </c>
      <c r="L644" s="3">
        <f t="shared" si="681"/>
        <v>36.180252809376107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12.540510057899459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17.360172130824505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17.403477112873912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2">SUM(G647:G650)</f>
        <v>10.991087717696651</v>
      </c>
      <c r="H646" s="1">
        <f t="shared" ref="H646" si="683">SUM(H647:H650)</f>
        <v>10.180845177470154</v>
      </c>
      <c r="I646" s="1">
        <f t="shared" ref="I646" si="684">SUM(I647:I650)</f>
        <v>11.900425334947096</v>
      </c>
      <c r="J646" s="1">
        <f t="shared" ref="J646" si="685">SUM(J647:J650)</f>
        <v>13.095754735552198</v>
      </c>
      <c r="K646" s="1">
        <f t="shared" ref="K646:L646" si="686">SUM(K647:K650)</f>
        <v>14.601987338614713</v>
      </c>
      <c r="L646" s="1">
        <f t="shared" si="686"/>
        <v>17.097202770343856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13.095754735552198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14.456368605963188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16.927598885481977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0.14561873265152445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0.16960388486187997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7">SUM(G652:G653)</f>
        <v>6.1858594615151257E-3</v>
      </c>
      <c r="H651" s="1">
        <f t="shared" ref="H651" si="688">SUM(H652:H653)</f>
        <v>2.7962117463384306E-3</v>
      </c>
      <c r="I651" s="1">
        <f t="shared" ref="I651" si="689">SUM(I652:I653)</f>
        <v>9.1333874906922713E-3</v>
      </c>
      <c r="J651" s="1">
        <f t="shared" ref="J651" si="690">SUM(J652:J653)</f>
        <v>9.5271283063684785E-3</v>
      </c>
      <c r="K651" s="1">
        <f t="shared" ref="K651:L651" si="691">SUM(K652:K653)</f>
        <v>1.6792423838551827</v>
      </c>
      <c r="L651" s="1">
        <f t="shared" si="691"/>
        <v>1.6795729261583376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9.5271283063684785E-3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1.6792423838551827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1.6795729261583376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2">IFERROR(SUM(F635,F625,F615)/F645,"-")</f>
        <v>0.34965034965035013</v>
      </c>
      <c r="G655" s="4">
        <f t="shared" si="692"/>
        <v>0.34965034965035019</v>
      </c>
      <c r="H655" s="4">
        <f t="shared" si="692"/>
        <v>0.34965034965035019</v>
      </c>
      <c r="I655" s="4">
        <f t="shared" si="692"/>
        <v>0.3496503496503498</v>
      </c>
      <c r="J655" s="4">
        <f t="shared" si="692"/>
        <v>0.34965034965034975</v>
      </c>
      <c r="K655" s="4">
        <f t="shared" si="692"/>
        <v>0.34965034965035052</v>
      </c>
      <c r="L655" s="4">
        <f t="shared" ref="L655" si="693">IFERROR(SUM(L635,L625,L615)/L645,"-")</f>
        <v>0.34965034965035019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4">IFERROR(SUM(F637,F627,F617)/F647,"-")</f>
        <v>0.59322033898305038</v>
      </c>
      <c r="G656" s="4">
        <f t="shared" si="694"/>
        <v>0.59322033898305049</v>
      </c>
      <c r="H656" s="4">
        <f t="shared" si="694"/>
        <v>0.59322033898305138</v>
      </c>
      <c r="I656" s="4">
        <f t="shared" si="694"/>
        <v>0.5932203389830506</v>
      </c>
      <c r="J656" s="4">
        <f t="shared" si="694"/>
        <v>0.59322033898305138</v>
      </c>
      <c r="K656" s="4">
        <f t="shared" si="694"/>
        <v>0.59322033898305171</v>
      </c>
      <c r="L656" s="4">
        <f t="shared" ref="L656" si="695">IFERROR(SUM(L637,L627,L617)/L647,"-")</f>
        <v>0.59322033898305027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4"/>
        <v>-</v>
      </c>
      <c r="G657" s="4" t="str">
        <f t="shared" si="694"/>
        <v>-</v>
      </c>
      <c r="H657" s="4" t="str">
        <f t="shared" si="694"/>
        <v>-</v>
      </c>
      <c r="I657" s="4" t="str">
        <f t="shared" si="694"/>
        <v>-</v>
      </c>
      <c r="J657" s="4" t="str">
        <f t="shared" si="694"/>
        <v>-</v>
      </c>
      <c r="K657" s="4" t="str">
        <f t="shared" si="694"/>
        <v>-</v>
      </c>
      <c r="L657" s="4" t="str">
        <f t="shared" ref="L657" si="696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4"/>
        <v>-</v>
      </c>
      <c r="G658" s="4" t="str">
        <f t="shared" si="694"/>
        <v>-</v>
      </c>
      <c r="H658" s="4" t="str">
        <f t="shared" si="694"/>
        <v>-</v>
      </c>
      <c r="I658" s="4" t="str">
        <f t="shared" si="694"/>
        <v>-</v>
      </c>
      <c r="J658" s="4" t="str">
        <f t="shared" si="694"/>
        <v>-</v>
      </c>
      <c r="K658" s="4">
        <f t="shared" si="694"/>
        <v>0.7000000000000004</v>
      </c>
      <c r="L658" s="4">
        <f t="shared" ref="L658" si="697">IFERROR(SUM(L639,L629,L619)/L649,"-")</f>
        <v>0.7000000000000004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4"/>
        <v>-</v>
      </c>
      <c r="G659" s="4" t="str">
        <f t="shared" si="694"/>
        <v>-</v>
      </c>
      <c r="H659" s="4" t="str">
        <f t="shared" si="694"/>
        <v>-</v>
      </c>
      <c r="I659" s="4" t="str">
        <f t="shared" si="694"/>
        <v>-</v>
      </c>
      <c r="J659" s="4" t="str">
        <f t="shared" si="694"/>
        <v>-</v>
      </c>
      <c r="K659" s="4" t="str">
        <f t="shared" si="694"/>
        <v>-</v>
      </c>
      <c r="L659" s="4" t="str">
        <f t="shared" ref="L659" si="698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699">IFERROR(SUM(F642,F632,F622)/F652,"-")</f>
        <v>-</v>
      </c>
      <c r="G660" s="4">
        <f t="shared" si="699"/>
        <v>0.85925925925925928</v>
      </c>
      <c r="H660" s="4">
        <f t="shared" si="699"/>
        <v>0.8592592592592605</v>
      </c>
      <c r="I660" s="4">
        <f t="shared" si="699"/>
        <v>0.85925925925925828</v>
      </c>
      <c r="J660" s="4">
        <f t="shared" si="699"/>
        <v>0.85925925925925817</v>
      </c>
      <c r="K660" s="4">
        <f t="shared" si="699"/>
        <v>0.85925925925925895</v>
      </c>
      <c r="L660" s="4">
        <f t="shared" ref="L660" si="700">IFERROR(SUM(L642,L632,L622)/L652,"-")</f>
        <v>0.85925925925925795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699"/>
        <v>-</v>
      </c>
      <c r="G661" s="4" t="str">
        <f t="shared" si="699"/>
        <v>-</v>
      </c>
      <c r="H661" s="4" t="str">
        <f t="shared" si="699"/>
        <v>-</v>
      </c>
      <c r="I661" s="4" t="str">
        <f t="shared" si="699"/>
        <v>-</v>
      </c>
      <c r="J661" s="4" t="str">
        <f t="shared" si="699"/>
        <v>-</v>
      </c>
      <c r="K661" s="4" t="str">
        <f t="shared" si="699"/>
        <v>-</v>
      </c>
      <c r="L661" s="4" t="str">
        <f t="shared" ref="L661" si="701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2">SUM(G663,G667,G676)</f>
        <v>2.0506674049789439E-2</v>
      </c>
      <c r="H662" s="3">
        <f t="shared" si="702"/>
        <v>2.1291578446892351E-2</v>
      </c>
      <c r="I662" s="3">
        <f t="shared" si="702"/>
        <v>9.9308030190094682E-2</v>
      </c>
      <c r="J662" s="3">
        <f t="shared" si="702"/>
        <v>10.00577139172921</v>
      </c>
      <c r="K662" s="3">
        <f t="shared" si="702"/>
        <v>30.528274116565708</v>
      </c>
      <c r="L662" s="3">
        <f t="shared" ref="L662" si="703">SUM(L663,L667,L676)</f>
        <v>37.277621147975452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[1]Other_transformation!F$28</f>
        <v>8.9878925249401771</v>
      </c>
      <c r="K663" s="1">
        <f>[1]Other_transformation!G$28</f>
        <v>28.442613039294152</v>
      </c>
      <c r="L663" s="1">
        <f>[1]Other_transformation!H$28</f>
        <v>35.362388785054634</v>
      </c>
      <c r="N663" s="1"/>
    </row>
    <row r="664" spans="2:14" x14ac:dyDescent="0.35">
      <c r="B664" t="str">
        <f t="shared" ref="B664:B675" si="704">B663</f>
        <v>SPS1</v>
      </c>
      <c r="C664" t="str">
        <f t="shared" ref="C664:C675" si="705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8.9869839306762085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16.343404175037438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22.700763766462941</v>
      </c>
      <c r="N664" s="1"/>
    </row>
    <row r="665" spans="2:14" x14ac:dyDescent="0.35">
      <c r="B665" t="str">
        <f t="shared" ref="B665" si="706">B664</f>
        <v>SPS1</v>
      </c>
      <c r="C665" t="str">
        <f t="shared" ref="C665" si="707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9.0859426396891041E-4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11.405630056629006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12.067941612899292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0.6935788076277094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0.5936834056924013</v>
      </c>
      <c r="N666" s="1"/>
    </row>
    <row r="667" spans="2:14" x14ac:dyDescent="0.35">
      <c r="B667" t="str">
        <f t="shared" si="704"/>
        <v>SPS1</v>
      </c>
      <c r="C667" t="str">
        <f t="shared" si="705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5.5831436830489313E-3</v>
      </c>
      <c r="N667" s="1"/>
    </row>
    <row r="668" spans="2:14" x14ac:dyDescent="0.35">
      <c r="B668" t="str">
        <f t="shared" si="704"/>
        <v>SPS1</v>
      </c>
      <c r="C668" t="str">
        <f t="shared" si="705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2.6773398440937532E-3</v>
      </c>
      <c r="N668" s="1"/>
    </row>
    <row r="669" spans="2:14" x14ac:dyDescent="0.35">
      <c r="B669" t="str">
        <f t="shared" si="704"/>
        <v>SPS1</v>
      </c>
      <c r="C669" t="str">
        <f t="shared" si="705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2.9058038389551781E-3</v>
      </c>
      <c r="N669" s="1"/>
    </row>
    <row r="670" spans="2:14" x14ac:dyDescent="0.35">
      <c r="B670" t="str">
        <f t="shared" si="704"/>
        <v>SPS1</v>
      </c>
      <c r="C670" t="str">
        <f t="shared" si="705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08">G667-G673</f>
        <v>0</v>
      </c>
      <c r="H670" s="1">
        <f t="shared" si="708"/>
        <v>0</v>
      </c>
      <c r="I670" s="1">
        <f t="shared" si="708"/>
        <v>0</v>
      </c>
      <c r="J670" s="1">
        <f t="shared" si="708"/>
        <v>0</v>
      </c>
      <c r="K670" s="1">
        <f t="shared" si="708"/>
        <v>0</v>
      </c>
      <c r="L670" s="1">
        <f t="shared" ref="L670" si="709">L667-L673</f>
        <v>0</v>
      </c>
      <c r="N670" s="1"/>
    </row>
    <row r="671" spans="2:14" x14ac:dyDescent="0.35">
      <c r="B671" t="str">
        <f t="shared" si="704"/>
        <v>SPS1</v>
      </c>
      <c r="C671" t="str">
        <f t="shared" si="705"/>
        <v>CH</v>
      </c>
      <c r="D671" t="s">
        <v>607</v>
      </c>
      <c r="E671" s="5" t="s">
        <v>8</v>
      </c>
      <c r="F671" s="1">
        <f t="shared" ref="F671:K671" si="710">F668-F674</f>
        <v>0</v>
      </c>
      <c r="G671" s="1">
        <f t="shared" si="710"/>
        <v>0</v>
      </c>
      <c r="H671" s="1">
        <f t="shared" si="710"/>
        <v>0</v>
      </c>
      <c r="I671" s="1">
        <f t="shared" si="710"/>
        <v>0</v>
      </c>
      <c r="J671" s="1">
        <f t="shared" si="710"/>
        <v>0</v>
      </c>
      <c r="K671" s="1">
        <f t="shared" si="710"/>
        <v>0</v>
      </c>
      <c r="L671" s="1">
        <f t="shared" ref="L671" si="711">L668-L674</f>
        <v>0</v>
      </c>
      <c r="N671" s="1"/>
    </row>
    <row r="672" spans="2:14" x14ac:dyDescent="0.35">
      <c r="B672" t="str">
        <f t="shared" si="704"/>
        <v>SPS1</v>
      </c>
      <c r="C672" t="str">
        <f t="shared" si="705"/>
        <v>CH</v>
      </c>
      <c r="D672" t="s">
        <v>608</v>
      </c>
      <c r="E672" s="5" t="s">
        <v>8</v>
      </c>
      <c r="F672" s="1">
        <f t="shared" ref="F672:K672" si="712">F669-F675</f>
        <v>0</v>
      </c>
      <c r="G672" s="1">
        <f t="shared" si="712"/>
        <v>0</v>
      </c>
      <c r="H672" s="1">
        <f t="shared" si="712"/>
        <v>0</v>
      </c>
      <c r="I672" s="1">
        <f t="shared" si="712"/>
        <v>0</v>
      </c>
      <c r="J672" s="1">
        <f t="shared" si="712"/>
        <v>0</v>
      </c>
      <c r="K672" s="1">
        <f t="shared" si="712"/>
        <v>0</v>
      </c>
      <c r="L672" s="1">
        <f t="shared" ref="L672" si="713">L669-L675</f>
        <v>0</v>
      </c>
      <c r="N672" s="1"/>
    </row>
    <row r="673" spans="2:14" x14ac:dyDescent="0.35">
      <c r="B673" t="str">
        <f t="shared" si="704"/>
        <v>SPS1</v>
      </c>
      <c r="C673" t="str">
        <f t="shared" si="705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4">SUM(G674:G675)</f>
        <v>0</v>
      </c>
      <c r="H673" s="1">
        <f t="shared" si="714"/>
        <v>0</v>
      </c>
      <c r="I673" s="1">
        <f t="shared" si="714"/>
        <v>0</v>
      </c>
      <c r="J673" s="1">
        <f t="shared" si="714"/>
        <v>0</v>
      </c>
      <c r="K673" s="1">
        <f t="shared" si="714"/>
        <v>0</v>
      </c>
      <c r="L673" s="1">
        <f t="shared" ref="L673" si="715">SUM(L674:L675)</f>
        <v>5.5831436830489313E-3</v>
      </c>
      <c r="N673" s="1"/>
    </row>
    <row r="674" spans="2:14" x14ac:dyDescent="0.35">
      <c r="B674" t="str">
        <f t="shared" si="704"/>
        <v>SPS1</v>
      </c>
      <c r="C674" t="str">
        <f t="shared" si="705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2.6773398440937532E-3</v>
      </c>
      <c r="N674" s="1"/>
    </row>
    <row r="675" spans="2:14" x14ac:dyDescent="0.35">
      <c r="B675" t="str">
        <f t="shared" si="704"/>
        <v>SPS1</v>
      </c>
      <c r="C675" t="str">
        <f t="shared" si="705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2.9058038389551781E-3</v>
      </c>
      <c r="N675" s="1"/>
    </row>
    <row r="676" spans="2:14" x14ac:dyDescent="0.35">
      <c r="B676" t="str">
        <f t="shared" ref="B676:B678" si="716">B675</f>
        <v>SPS1</v>
      </c>
      <c r="C676" t="str">
        <f t="shared" ref="C676:C678" si="717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18">SUM(G677:G678)</f>
        <v>0</v>
      </c>
      <c r="H676" s="1">
        <f t="shared" si="718"/>
        <v>0</v>
      </c>
      <c r="I676" s="1">
        <f t="shared" si="718"/>
        <v>8.9002583468709602E-3</v>
      </c>
      <c r="J676" s="1">
        <f t="shared" si="718"/>
        <v>1.0178788667890324</v>
      </c>
      <c r="K676" s="1">
        <f t="shared" si="718"/>
        <v>2.0856610772715558</v>
      </c>
      <c r="L676" s="1">
        <f t="shared" ref="L676" si="719">SUM(L677:L678)</f>
        <v>1.9096492192377739</v>
      </c>
      <c r="N676" s="1"/>
    </row>
    <row r="677" spans="2:14" x14ac:dyDescent="0.35">
      <c r="B677" t="str">
        <f t="shared" si="716"/>
        <v>SPS1</v>
      </c>
      <c r="C677" t="str">
        <f t="shared" si="717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[1]Other_transformation!F31</f>
        <v>1.0178788667890324</v>
      </c>
      <c r="K677" s="1">
        <f>[1]Other_transformation!G31</f>
        <v>2.0856610772715558</v>
      </c>
      <c r="L677" s="1">
        <f>[1]Other_transformation!H31</f>
        <v>1.9096492192377739</v>
      </c>
      <c r="N677" s="1"/>
    </row>
    <row r="678" spans="2:14" x14ac:dyDescent="0.35">
      <c r="B678" t="str">
        <f t="shared" si="716"/>
        <v>SPS1</v>
      </c>
      <c r="C678" t="str">
        <f t="shared" si="717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0">SUM(G680,G684,G686,G695)</f>
        <v>2.9548521685575584E-2</v>
      </c>
      <c r="H679" s="3">
        <f t="shared" si="720"/>
        <v>3.0094103811861984E-2</v>
      </c>
      <c r="I679" s="3">
        <f t="shared" si="720"/>
        <v>0.13868002671038823</v>
      </c>
      <c r="J679" s="3">
        <f t="shared" si="720"/>
        <v>13.640508000493583</v>
      </c>
      <c r="K679" s="3">
        <f t="shared" si="720"/>
        <v>40.078524275929091</v>
      </c>
      <c r="L679" s="3">
        <f t="shared" ref="L679" si="721">SUM(L680,L684,L686,L695)</f>
        <v>46.250991271507033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2">SUM(G681:G683)</f>
        <v>2.9548521685575584E-2</v>
      </c>
      <c r="H680" s="1">
        <f t="shared" si="722"/>
        <v>3.0094103811861984E-2</v>
      </c>
      <c r="I680" s="1">
        <f t="shared" si="722"/>
        <v>0.12384626279893661</v>
      </c>
      <c r="J680" s="1">
        <f t="shared" si="722"/>
        <v>11.94404322251186</v>
      </c>
      <c r="K680" s="1">
        <f t="shared" si="722"/>
        <v>36.498784267842474</v>
      </c>
      <c r="L680" s="1">
        <f t="shared" ref="L680" si="723">SUM(L681:L683)</f>
        <v>42.994543624426839</v>
      </c>
      <c r="N680" s="1"/>
    </row>
    <row r="681" spans="2:14" x14ac:dyDescent="0.35">
      <c r="B681" t="str">
        <f t="shared" ref="B681:B697" si="724">B680</f>
        <v>SPS1</v>
      </c>
      <c r="C681" t="str">
        <f t="shared" ref="C681:C697" si="725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11.942835788274028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21.088263451661206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27.683858251784091</v>
      </c>
      <c r="N681" s="1"/>
    </row>
    <row r="682" spans="2:14" x14ac:dyDescent="0.35">
      <c r="B682" t="str">
        <f t="shared" ref="B682" si="726">B681</f>
        <v>SPS1</v>
      </c>
      <c r="C682" t="str">
        <f t="shared" ref="C682" si="727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1.2074342378324385E-3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14.716942008553557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14.717001966950349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0.6935788076277094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0.5936834056924013</v>
      </c>
      <c r="N683" s="1"/>
    </row>
    <row r="684" spans="2:14" x14ac:dyDescent="0.35">
      <c r="B684" t="str">
        <f t="shared" ref="B684:B685" si="728">B683</f>
        <v>SPS1</v>
      </c>
      <c r="C684" t="str">
        <f t="shared" ref="C684:C685" si="729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0">G685</f>
        <v>0</v>
      </c>
      <c r="H684" s="1">
        <f t="shared" si="730"/>
        <v>0</v>
      </c>
      <c r="I684" s="1">
        <f t="shared" si="730"/>
        <v>0</v>
      </c>
      <c r="J684" s="1">
        <f t="shared" si="730"/>
        <v>0</v>
      </c>
      <c r="K684" s="1">
        <f t="shared" si="730"/>
        <v>0.10363821263402571</v>
      </c>
      <c r="L684" s="1">
        <f t="shared" si="730"/>
        <v>6.5964822854711169E-2</v>
      </c>
      <c r="N684" s="1"/>
    </row>
    <row r="685" spans="2:14" x14ac:dyDescent="0.35">
      <c r="B685" t="str">
        <f t="shared" si="728"/>
        <v>SPS1</v>
      </c>
      <c r="C685" t="str">
        <f t="shared" si="729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0.10363821263402571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6.5964822854711169E-2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1">SUM(G687:G688)</f>
        <v>0</v>
      </c>
      <c r="H686" s="1">
        <f t="shared" si="731"/>
        <v>0</v>
      </c>
      <c r="I686" s="1">
        <f t="shared" si="731"/>
        <v>0</v>
      </c>
      <c r="J686" s="1">
        <f t="shared" si="731"/>
        <v>0</v>
      </c>
      <c r="K686" s="1">
        <f t="shared" si="731"/>
        <v>0</v>
      </c>
      <c r="L686" s="1">
        <f t="shared" ref="L686" si="732">SUM(L687:L688)</f>
        <v>7.7341254958631271E-3</v>
      </c>
      <c r="N686" s="1"/>
    </row>
    <row r="687" spans="2:14" x14ac:dyDescent="0.35">
      <c r="B687" t="str">
        <f t="shared" si="724"/>
        <v>SPS1</v>
      </c>
      <c r="C687" t="str">
        <f t="shared" si="725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3.5228155843338854E-3</v>
      </c>
      <c r="N687" s="1"/>
    </row>
    <row r="688" spans="2:14" x14ac:dyDescent="0.35">
      <c r="B688" t="str">
        <f t="shared" si="724"/>
        <v>SPS1</v>
      </c>
      <c r="C688" t="str">
        <f t="shared" si="725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4.2113099115292417E-3</v>
      </c>
      <c r="N688" s="1"/>
    </row>
    <row r="689" spans="2:14" x14ac:dyDescent="0.35">
      <c r="B689" t="str">
        <f t="shared" si="724"/>
        <v>SPS1</v>
      </c>
      <c r="C689" t="str">
        <f t="shared" si="725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3">G686-G692</f>
        <v>0</v>
      </c>
      <c r="H689" s="1">
        <f t="shared" si="733"/>
        <v>0</v>
      </c>
      <c r="I689" s="1">
        <f t="shared" si="733"/>
        <v>0</v>
      </c>
      <c r="J689" s="1">
        <f t="shared" si="733"/>
        <v>0</v>
      </c>
      <c r="K689" s="1">
        <f t="shared" si="733"/>
        <v>0</v>
      </c>
      <c r="L689" s="1">
        <f t="shared" ref="L689" si="734">L686-L692</f>
        <v>0</v>
      </c>
      <c r="N689" s="1"/>
    </row>
    <row r="690" spans="2:14" x14ac:dyDescent="0.35">
      <c r="B690" t="str">
        <f t="shared" si="724"/>
        <v>SPS1</v>
      </c>
      <c r="C690" t="str">
        <f t="shared" si="725"/>
        <v>CH</v>
      </c>
      <c r="D690" t="s">
        <v>609</v>
      </c>
      <c r="E690" s="5" t="s">
        <v>8</v>
      </c>
      <c r="F690" s="1">
        <f t="shared" ref="F690:K690" si="735">F687-F693</f>
        <v>0</v>
      </c>
      <c r="G690" s="1">
        <f t="shared" si="735"/>
        <v>0</v>
      </c>
      <c r="H690" s="1">
        <f t="shared" si="735"/>
        <v>0</v>
      </c>
      <c r="I690" s="1">
        <f t="shared" si="735"/>
        <v>0</v>
      </c>
      <c r="J690" s="1">
        <f t="shared" si="735"/>
        <v>0</v>
      </c>
      <c r="K690" s="1">
        <f t="shared" si="735"/>
        <v>0</v>
      </c>
      <c r="L690" s="1">
        <f t="shared" ref="L690" si="736">L687-L693</f>
        <v>0</v>
      </c>
      <c r="N690" s="1"/>
    </row>
    <row r="691" spans="2:14" x14ac:dyDescent="0.35">
      <c r="B691" t="str">
        <f t="shared" si="724"/>
        <v>SPS1</v>
      </c>
      <c r="C691" t="str">
        <f t="shared" si="725"/>
        <v>CH</v>
      </c>
      <c r="D691" t="s">
        <v>610</v>
      </c>
      <c r="E691" s="5" t="s">
        <v>8</v>
      </c>
      <c r="F691" s="1">
        <f t="shared" ref="F691:K691" si="737">F688-F694</f>
        <v>0</v>
      </c>
      <c r="G691" s="1">
        <f t="shared" si="737"/>
        <v>0</v>
      </c>
      <c r="H691" s="1">
        <f t="shared" si="737"/>
        <v>0</v>
      </c>
      <c r="I691" s="1">
        <f t="shared" si="737"/>
        <v>0</v>
      </c>
      <c r="J691" s="1">
        <f t="shared" si="737"/>
        <v>0</v>
      </c>
      <c r="K691" s="1">
        <f t="shared" si="737"/>
        <v>0</v>
      </c>
      <c r="L691" s="1">
        <f t="shared" ref="L691" si="738">L688-L694</f>
        <v>0</v>
      </c>
      <c r="N691" s="1"/>
    </row>
    <row r="692" spans="2:14" x14ac:dyDescent="0.35">
      <c r="B692" t="str">
        <f t="shared" si="724"/>
        <v>SPS1</v>
      </c>
      <c r="C692" t="str">
        <f t="shared" si="725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39">SUM(G693:G694)</f>
        <v>0</v>
      </c>
      <c r="H692" s="1">
        <f t="shared" si="739"/>
        <v>0</v>
      </c>
      <c r="I692" s="1">
        <f t="shared" si="739"/>
        <v>0</v>
      </c>
      <c r="J692" s="1">
        <f t="shared" si="739"/>
        <v>0</v>
      </c>
      <c r="K692" s="1">
        <f t="shared" si="739"/>
        <v>0</v>
      </c>
      <c r="L692" s="1">
        <f t="shared" ref="L692" si="740">SUM(L693:L694)</f>
        <v>7.7341254958631271E-3</v>
      </c>
      <c r="N692" s="1"/>
    </row>
    <row r="693" spans="2:14" x14ac:dyDescent="0.35">
      <c r="B693" t="str">
        <f t="shared" si="724"/>
        <v>SPS1</v>
      </c>
      <c r="C693" t="str">
        <f t="shared" si="725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1">IFERROR(G674/G668,0)*G687</f>
        <v>0</v>
      </c>
      <c r="H693" s="1">
        <f t="shared" si="741"/>
        <v>0</v>
      </c>
      <c r="I693" s="1">
        <f t="shared" si="741"/>
        <v>0</v>
      </c>
      <c r="J693" s="1">
        <f t="shared" si="741"/>
        <v>0</v>
      </c>
      <c r="K693" s="1">
        <f t="shared" si="741"/>
        <v>0</v>
      </c>
      <c r="L693" s="1">
        <f t="shared" ref="L693" si="742">IFERROR(L674/L668,0)*L687</f>
        <v>3.5228155843338854E-3</v>
      </c>
      <c r="N693" s="1"/>
    </row>
    <row r="694" spans="2:14" x14ac:dyDescent="0.35">
      <c r="B694" t="str">
        <f t="shared" si="724"/>
        <v>SPS1</v>
      </c>
      <c r="C694" t="str">
        <f t="shared" si="725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1"/>
        <v>0</v>
      </c>
      <c r="H694" s="1">
        <f t="shared" si="741"/>
        <v>0</v>
      </c>
      <c r="I694" s="1">
        <f t="shared" si="741"/>
        <v>0</v>
      </c>
      <c r="J694" s="1">
        <f t="shared" si="741"/>
        <v>0</v>
      </c>
      <c r="K694" s="1">
        <f t="shared" si="741"/>
        <v>0</v>
      </c>
      <c r="L694" s="1">
        <f t="shared" ref="L694" si="743">IFERROR(L675/L669,0)*L688</f>
        <v>4.2113099115292417E-3</v>
      </c>
      <c r="N694" s="1"/>
    </row>
    <row r="695" spans="2:14" x14ac:dyDescent="0.35">
      <c r="B695" t="str">
        <f t="shared" si="724"/>
        <v>SPS1</v>
      </c>
      <c r="C695" t="str">
        <f t="shared" si="725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4">SUM(G696:G697)</f>
        <v>0</v>
      </c>
      <c r="H695" s="1">
        <f t="shared" si="744"/>
        <v>0</v>
      </c>
      <c r="I695" s="1">
        <f t="shared" si="744"/>
        <v>1.483376391145161E-2</v>
      </c>
      <c r="J695" s="1">
        <f t="shared" si="744"/>
        <v>1.696464777981723</v>
      </c>
      <c r="K695" s="1">
        <f t="shared" si="744"/>
        <v>3.4761017954525943</v>
      </c>
      <c r="L695" s="1">
        <f t="shared" ref="L695" si="745">SUM(L696:L697)</f>
        <v>3.182748698729621</v>
      </c>
      <c r="N695" s="1"/>
    </row>
    <row r="696" spans="2:14" x14ac:dyDescent="0.35">
      <c r="B696" t="str">
        <f t="shared" si="724"/>
        <v>SPS1</v>
      </c>
      <c r="C696" t="str">
        <f t="shared" si="725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1.696464777981723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3.4761017954525943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3.182748698729621</v>
      </c>
      <c r="N696" s="1"/>
    </row>
    <row r="697" spans="2:14" x14ac:dyDescent="0.35">
      <c r="B697" t="str">
        <f t="shared" si="724"/>
        <v>SPS1</v>
      </c>
      <c r="C697" t="str">
        <f t="shared" si="725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6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7">IFERROR(G664/G681,"-")</f>
        <v>0.69399999999999951</v>
      </c>
      <c r="H699" s="4">
        <f t="shared" si="747"/>
        <v>0.70749999999999991</v>
      </c>
      <c r="I699" s="4">
        <f t="shared" si="747"/>
        <v>0.73</v>
      </c>
      <c r="J699" s="4">
        <f t="shared" si="747"/>
        <v>0.75250000000000017</v>
      </c>
      <c r="K699" s="4">
        <f t="shared" si="747"/>
        <v>0.77500000000000013</v>
      </c>
      <c r="L699" s="4">
        <f t="shared" ref="L699" si="748">IFERROR(L664/L681,"-")</f>
        <v>0.81999999999999951</v>
      </c>
      <c r="N699" s="1"/>
    </row>
    <row r="700" spans="2:14" x14ac:dyDescent="0.35">
      <c r="B700" t="str">
        <f t="shared" ref="B700:B705" si="749">B699</f>
        <v>SPS1</v>
      </c>
      <c r="C700" t="str">
        <f t="shared" si="74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0">IFERROR(G665/G682,"-")</f>
        <v>-</v>
      </c>
      <c r="H700" s="4" t="str">
        <f t="shared" si="750"/>
        <v>-</v>
      </c>
      <c r="I700" s="4">
        <f t="shared" si="750"/>
        <v>0.72999999999999943</v>
      </c>
      <c r="J700" s="4">
        <f t="shared" si="750"/>
        <v>0.75250000000000039</v>
      </c>
      <c r="K700" s="4">
        <f t="shared" si="750"/>
        <v>0.77499999999999991</v>
      </c>
      <c r="L700" s="4">
        <f t="shared" ref="L700" si="751">IFERROR(L665/L682,"-")</f>
        <v>0.8200000000000004</v>
      </c>
      <c r="N700" s="1"/>
    </row>
    <row r="701" spans="2:14" x14ac:dyDescent="0.35">
      <c r="B701" t="str">
        <f t="shared" si="749"/>
        <v>SPS1</v>
      </c>
      <c r="C701" t="str">
        <f t="shared" si="74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2">IFERROR(G666/SUM(G683,G685),"-")</f>
        <v>-</v>
      </c>
      <c r="H701" s="4" t="str">
        <f t="shared" si="752"/>
        <v>-</v>
      </c>
      <c r="I701" s="4" t="str">
        <f t="shared" si="752"/>
        <v>-</v>
      </c>
      <c r="J701" s="4" t="str">
        <f t="shared" si="752"/>
        <v>-</v>
      </c>
      <c r="K701" s="4">
        <f t="shared" si="752"/>
        <v>0.86999999999999977</v>
      </c>
      <c r="L701" s="4">
        <f t="shared" ref="L701" si="753">IFERROR(L666/SUM(L683,L685),"-")</f>
        <v>0.90000000000000013</v>
      </c>
      <c r="N701" s="1"/>
    </row>
    <row r="702" spans="2:14" x14ac:dyDescent="0.35">
      <c r="B702" t="str">
        <f t="shared" si="749"/>
        <v>SPS1</v>
      </c>
      <c r="C702" t="str">
        <f t="shared" si="74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4">IFERROR(G668/G687,"-")</f>
        <v>-</v>
      </c>
      <c r="H702" s="4" t="str">
        <f t="shared" si="754"/>
        <v>-</v>
      </c>
      <c r="I702" s="4" t="str">
        <f t="shared" si="754"/>
        <v>-</v>
      </c>
      <c r="J702" s="4" t="str">
        <f t="shared" si="754"/>
        <v>-</v>
      </c>
      <c r="K702" s="4" t="str">
        <f t="shared" si="754"/>
        <v>-</v>
      </c>
      <c r="L702" s="4">
        <f t="shared" ref="L702" si="755">IFERROR(L668/L687,"-")</f>
        <v>0.76000000000000012</v>
      </c>
      <c r="N702" s="1"/>
    </row>
    <row r="703" spans="2:14" x14ac:dyDescent="0.35">
      <c r="B703" t="str">
        <f t="shared" si="749"/>
        <v>SPS1</v>
      </c>
      <c r="C703" t="str">
        <f t="shared" si="74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4"/>
        <v>-</v>
      </c>
      <c r="H703" s="4" t="str">
        <f t="shared" si="754"/>
        <v>-</v>
      </c>
      <c r="I703" s="4" t="str">
        <f t="shared" si="754"/>
        <v>-</v>
      </c>
      <c r="J703" s="4" t="str">
        <f t="shared" si="754"/>
        <v>-</v>
      </c>
      <c r="K703" s="4" t="str">
        <f t="shared" si="754"/>
        <v>-</v>
      </c>
      <c r="L703" s="4">
        <f t="shared" ref="L703" si="756">IFERROR(L669/L688,"-")</f>
        <v>0.69000000000000028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7">IFERROR(G677/G696,"-")</f>
        <v>-</v>
      </c>
      <c r="H704" s="4" t="str">
        <f t="shared" si="757"/>
        <v>-</v>
      </c>
      <c r="I704" s="4">
        <f t="shared" si="757"/>
        <v>0.59999999999999964</v>
      </c>
      <c r="J704" s="4">
        <f t="shared" si="757"/>
        <v>0.5999999999999992</v>
      </c>
      <c r="K704" s="4">
        <f t="shared" si="757"/>
        <v>0.59999999999999976</v>
      </c>
      <c r="L704" s="4">
        <f t="shared" ref="L704" si="758">IFERROR(L677/L696,"-")</f>
        <v>0.60000000000000042</v>
      </c>
      <c r="N704" s="1"/>
    </row>
    <row r="705" spans="2:14" x14ac:dyDescent="0.35">
      <c r="B705" t="str">
        <f t="shared" si="749"/>
        <v>SPS1</v>
      </c>
      <c r="C705" t="str">
        <f t="shared" si="74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7"/>
        <v>-</v>
      </c>
      <c r="H705" s="4" t="str">
        <f t="shared" si="757"/>
        <v>-</v>
      </c>
      <c r="I705" s="4" t="str">
        <f t="shared" si="757"/>
        <v>-</v>
      </c>
      <c r="J705" s="4" t="str">
        <f t="shared" si="757"/>
        <v>-</v>
      </c>
      <c r="K705" s="4" t="str">
        <f t="shared" si="757"/>
        <v>-</v>
      </c>
      <c r="L705" s="4" t="str">
        <f t="shared" ref="L705" si="759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[1]Other_transformation!F$39</f>
        <v>4.071242908171909</v>
      </c>
      <c r="K706" s="1">
        <f>[1]Other_transformation!G$39</f>
        <v>7.15759031001775</v>
      </c>
      <c r="L706" s="1">
        <f>[1]Other_transformation!H$39</f>
        <v>8.8474040308325712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[1]Other_transformation!F$38</f>
        <v>4.4609000826057299</v>
      </c>
      <c r="K707" s="1">
        <f>[1]Other_transformation!G$38</f>
        <v>7.8426406690514128</v>
      </c>
      <c r="L707" s="1">
        <f>[1]Other_transformation!H$38</f>
        <v>9.6941858450075156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0">F706/F707</f>
        <v>0.91265054871925788</v>
      </c>
      <c r="G708" s="14">
        <f t="shared" si="760"/>
        <v>0.91265054871925866</v>
      </c>
      <c r="H708" s="14">
        <f t="shared" si="760"/>
        <v>0.91265054871925755</v>
      </c>
      <c r="I708" s="14">
        <f t="shared" si="760"/>
        <v>0.91265054871925855</v>
      </c>
      <c r="J708" s="14">
        <f t="shared" si="760"/>
        <v>0.91265054871925944</v>
      </c>
      <c r="K708" s="14">
        <f t="shared" si="760"/>
        <v>0.91265054871925921</v>
      </c>
      <c r="L708" s="14">
        <f t="shared" ref="L708" si="761">L706/L707</f>
        <v>0.91265054871925788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SUMPRODUCT(("CT_CWODPLT"=[1]OUT_SyntheticFuels!$C$4:$C$1000)*1,("Var_Fout"=[1]OUT_SyntheticFuels!$B$4:$B$1000)*1,[1]OUT_SyntheticFuels!I$4:I$1000)</f>
        <v>2.427405365622044</v>
      </c>
      <c r="K709" s="17" cm="1">
        <f t="array" ref="K709">SUMPRODUCT(("CT_CWODPLT"=[1]OUT_SyntheticFuels!$C$4:$C$1000)*1,("Var_Fout"=[1]OUT_SyntheticFuels!$B$4:$B$1000)*1,[1]OUT_SyntheticFuels!J$4:J$1000)</f>
        <v>2.7187630524952748</v>
      </c>
      <c r="L709" s="17" cm="1">
        <f t="array" ref="L709">SUMPRODUCT(("CT_CWODPLT"=[1]OUT_SyntheticFuels!$C$4:$C$1000)*1,("Var_Fout"=[1]OUT_SyntheticFuels!$B$4:$B$1000)*1,[1]OUT_SyntheticFuels!K$4:K$1000)</f>
        <v>2.6255077084172624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2">G709</f>
        <v>6.9699292907550641</v>
      </c>
      <c r="H710" s="18">
        <f t="shared" si="762"/>
        <v>1.9397783386415819</v>
      </c>
      <c r="I710" s="18">
        <f t="shared" si="762"/>
        <v>2.276388359084228</v>
      </c>
      <c r="J710" s="18">
        <f t="shared" si="762"/>
        <v>2.427405365622044</v>
      </c>
      <c r="K710" s="18">
        <f t="shared" si="762"/>
        <v>2.7187630524952748</v>
      </c>
      <c r="L710" s="18">
        <f t="shared" ref="L710" si="763">L709</f>
        <v>2.6255077084172624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SUMPRODUCT(("CT_CWODPLT"=[1]OUT_SyntheticFuels!$C$4:$C$1000)*1,("Var_Fin"=[1]OUT_SyntheticFuels!$B$4:$B$1000)*1,[1]OUT_SyntheticFuels!I$4:I$1000)</f>
        <v>2.889768292407195</v>
      </c>
      <c r="K711" s="17" cm="1">
        <f t="array" ref="K711">SUMPRODUCT(("CT_CWODPLT"=[1]OUT_SyntheticFuels!$C$4:$C$1000)*1,("Var_Fin"=[1]OUT_SyntheticFuels!$B$4:$B$1000)*1,[1]OUT_SyntheticFuels!J$4:J$1000)</f>
        <v>3.2366226815419954</v>
      </c>
      <c r="L711" s="17" cm="1">
        <f t="array" ref="L711">SUMPRODUCT(("CT_CWODPLT"=[1]OUT_SyntheticFuels!$C$4:$C$1000)*1,("Var_Fin"=[1]OUT_SyntheticFuels!$B$4:$B$1000)*1,[1]OUT_SyntheticFuels!K$4:K$1000)</f>
        <v>3.1256044147824533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4">F711</f>
        <v>7.1192584232116349</v>
      </c>
      <c r="G712" s="18">
        <f t="shared" si="764"/>
        <v>8.2975348699465012</v>
      </c>
      <c r="H712" s="18">
        <f t="shared" si="764"/>
        <v>2.3092599269542635</v>
      </c>
      <c r="I712" s="18">
        <f t="shared" si="764"/>
        <v>2.7099861417669389</v>
      </c>
      <c r="J712" s="18">
        <f t="shared" si="764"/>
        <v>2.889768292407195</v>
      </c>
      <c r="K712" s="18">
        <f t="shared" si="764"/>
        <v>3.2366226815419954</v>
      </c>
      <c r="L712" s="18">
        <f t="shared" ref="L712" si="765">L711</f>
        <v>3.1256044147824533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6">IFERROR(F709/F711,"-")</f>
        <v>0.8399999999999993</v>
      </c>
      <c r="G713" s="14">
        <f t="shared" si="766"/>
        <v>0.84000000000000041</v>
      </c>
      <c r="H713" s="14">
        <f t="shared" si="766"/>
        <v>0.84000000000000019</v>
      </c>
      <c r="I713" s="14">
        <f t="shared" si="766"/>
        <v>0.83999999999999975</v>
      </c>
      <c r="J713" s="14">
        <f t="shared" si="766"/>
        <v>0.84000000000000008</v>
      </c>
      <c r="K713" s="14">
        <f t="shared" si="766"/>
        <v>0.83999999999999964</v>
      </c>
      <c r="L713" s="14">
        <f t="shared" ref="L713" si="767">IFERROR(L709/L711,"-")</f>
        <v>0.84000000000000052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68">G715+G717</f>
        <v>0</v>
      </c>
      <c r="H714" s="17">
        <f t="shared" si="768"/>
        <v>0</v>
      </c>
      <c r="I714" s="17">
        <f t="shared" si="768"/>
        <v>0</v>
      </c>
      <c r="J714" s="17">
        <f t="shared" si="768"/>
        <v>0</v>
      </c>
      <c r="K714" s="17">
        <f t="shared" si="768"/>
        <v>14.375517917560309</v>
      </c>
      <c r="L714" s="17">
        <f t="shared" ref="L714" si="769">L715+L717</f>
        <v>19.134390553059767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0">G716</f>
        <v>0</v>
      </c>
      <c r="H715" s="18">
        <f t="shared" si="770"/>
        <v>0</v>
      </c>
      <c r="I715" s="18">
        <f t="shared" si="770"/>
        <v>0</v>
      </c>
      <c r="J715" s="18">
        <f t="shared" si="770"/>
        <v>0</v>
      </c>
      <c r="K715" s="18">
        <f t="shared" si="770"/>
        <v>13.314184083288469</v>
      </c>
      <c r="L715" s="18">
        <f t="shared" si="770"/>
        <v>17.384383726326021</v>
      </c>
      <c r="N715" s="1"/>
    </row>
    <row r="716" spans="2:14" x14ac:dyDescent="0.35">
      <c r="B716" s="5" t="str">
        <f t="shared" ref="B716:C718" si="771">B714</f>
        <v>SPS1</v>
      </c>
      <c r="C716" s="5" t="str">
        <f t="shared" si="77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13.314184083288469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17.384383726326021</v>
      </c>
      <c r="N716" s="1"/>
    </row>
    <row r="717" spans="2:14" x14ac:dyDescent="0.35">
      <c r="B717" s="5" t="str">
        <f t="shared" si="771"/>
        <v>SPS1</v>
      </c>
      <c r="C717" s="5" t="str">
        <f t="shared" si="77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2">SUM(G718:G720)</f>
        <v>0</v>
      </c>
      <c r="H717" s="18">
        <f t="shared" si="772"/>
        <v>0</v>
      </c>
      <c r="I717" s="18">
        <f t="shared" si="772"/>
        <v>0</v>
      </c>
      <c r="J717" s="18">
        <f t="shared" si="772"/>
        <v>0</v>
      </c>
      <c r="K717" s="18">
        <f t="shared" si="772"/>
        <v>1.0613338342718408</v>
      </c>
      <c r="L717" s="18">
        <f t="shared" ref="L717" si="773">SUM(L718:L720)</f>
        <v>1.7500068267337467</v>
      </c>
      <c r="N717" s="1"/>
    </row>
    <row r="718" spans="2:14" x14ac:dyDescent="0.35">
      <c r="B718" s="5" t="str">
        <f t="shared" si="771"/>
        <v>SPS1</v>
      </c>
      <c r="C718" s="5" t="str">
        <f t="shared" si="77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5.033025463047535E-2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0.99105272797218513</v>
      </c>
      <c r="N718" s="1"/>
    </row>
    <row r="719" spans="2:14" x14ac:dyDescent="0.35">
      <c r="B719" s="5" t="str">
        <f t="shared" ref="B719:C721" si="774">B718</f>
        <v>SPS1</v>
      </c>
      <c r="C719" s="5" t="str">
        <f t="shared" si="77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1.0050373500337832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0.75894870003950998</v>
      </c>
      <c r="N719" s="1"/>
    </row>
    <row r="720" spans="2:14" x14ac:dyDescent="0.35">
      <c r="B720" s="5" t="str">
        <f t="shared" si="774"/>
        <v>SPS1</v>
      </c>
      <c r="C720" s="5" t="str">
        <f t="shared" si="77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5.9662296075822562E-3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5.3987220515310551E-6</v>
      </c>
      <c r="N720" s="1"/>
    </row>
    <row r="721" spans="2:14" x14ac:dyDescent="0.35">
      <c r="B721" s="9" t="str">
        <f t="shared" si="774"/>
        <v>SPS1</v>
      </c>
      <c r="C721" s="9" t="str">
        <f t="shared" si="77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5">G722</f>
        <v>0</v>
      </c>
      <c r="H721" s="17">
        <f t="shared" si="775"/>
        <v>0</v>
      </c>
      <c r="I721" s="17">
        <f t="shared" si="775"/>
        <v>0</v>
      </c>
      <c r="J721" s="17">
        <f t="shared" si="775"/>
        <v>0</v>
      </c>
      <c r="K721" s="17">
        <f t="shared" si="775"/>
        <v>18.850371582282978</v>
      </c>
      <c r="L721" s="17">
        <f t="shared" si="775"/>
        <v>25.370056605623244</v>
      </c>
      <c r="N721" s="1"/>
    </row>
    <row r="722" spans="2:14" x14ac:dyDescent="0.35">
      <c r="B722" s="5" t="str">
        <f>B721</f>
        <v>SPS1</v>
      </c>
      <c r="C722" s="5" t="str">
        <f t="shared" ref="C722:C728" si="77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7">SUM(G723,G725)</f>
        <v>0</v>
      </c>
      <c r="H722" s="18">
        <f t="shared" si="777"/>
        <v>0</v>
      </c>
      <c r="I722" s="18">
        <f t="shared" si="777"/>
        <v>0</v>
      </c>
      <c r="J722" s="18">
        <f t="shared" si="777"/>
        <v>0</v>
      </c>
      <c r="K722" s="18">
        <f t="shared" si="777"/>
        <v>18.850371582282978</v>
      </c>
      <c r="L722" s="18">
        <f t="shared" ref="L722" si="778">SUM(L723,L725)</f>
        <v>25.370056605623244</v>
      </c>
      <c r="N722" s="1"/>
    </row>
    <row r="723" spans="2:14" x14ac:dyDescent="0.35">
      <c r="B723" s="5" t="str">
        <f t="shared" ref="B723:B728" si="779">B722</f>
        <v>SPS1</v>
      </c>
      <c r="C723" s="5" t="str">
        <f t="shared" si="77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0">G724</f>
        <v>0</v>
      </c>
      <c r="H723" s="18">
        <f t="shared" si="780"/>
        <v>0</v>
      </c>
      <c r="I723" s="18">
        <f t="shared" si="780"/>
        <v>0</v>
      </c>
      <c r="J723" s="18">
        <f t="shared" si="780"/>
        <v>0</v>
      </c>
      <c r="K723" s="18">
        <f t="shared" si="780"/>
        <v>17.291148160114918</v>
      </c>
      <c r="L723" s="18">
        <f t="shared" si="780"/>
        <v>22.577121722501364</v>
      </c>
      <c r="N723" s="1"/>
    </row>
    <row r="724" spans="2:14" x14ac:dyDescent="0.35">
      <c r="B724" s="5" t="str">
        <f t="shared" si="779"/>
        <v>SPS1</v>
      </c>
      <c r="C724" s="5" t="str">
        <f t="shared" si="77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17.291148160114918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22.577121722501364</v>
      </c>
      <c r="N724" s="1"/>
    </row>
    <row r="725" spans="2:14" x14ac:dyDescent="0.35">
      <c r="B725" s="5" t="str">
        <f t="shared" si="779"/>
        <v>SPS1</v>
      </c>
      <c r="C725" s="5" t="str">
        <f t="shared" si="77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1">SUM(G726:G728)</f>
        <v>0</v>
      </c>
      <c r="H725" s="18">
        <f t="shared" si="781"/>
        <v>0</v>
      </c>
      <c r="I725" s="18">
        <f t="shared" si="781"/>
        <v>0</v>
      </c>
      <c r="J725" s="18">
        <f t="shared" si="781"/>
        <v>0</v>
      </c>
      <c r="K725" s="18">
        <f t="shared" si="781"/>
        <v>1.5592234221680592</v>
      </c>
      <c r="L725" s="18">
        <f t="shared" ref="L725" si="782">SUM(L726:L728)</f>
        <v>2.7929348831218817</v>
      </c>
      <c r="N725" s="1"/>
    </row>
    <row r="726" spans="2:14" x14ac:dyDescent="0.35">
      <c r="B726" s="5" t="str">
        <f t="shared" si="779"/>
        <v>SPS1</v>
      </c>
      <c r="C726" s="5" t="str">
        <f t="shared" si="77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0.11037209321310701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1.7087131463441176</v>
      </c>
      <c r="N726" s="1"/>
    </row>
    <row r="727" spans="2:14" x14ac:dyDescent="0.35">
      <c r="B727" s="5" t="str">
        <f t="shared" si="779"/>
        <v>SPS1</v>
      </c>
      <c r="C727" s="5" t="str">
        <f t="shared" si="77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1.4357676429054058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1.0842124286278718</v>
      </c>
      <c r="N727" s="1"/>
    </row>
    <row r="728" spans="2:14" x14ac:dyDescent="0.35">
      <c r="B728" s="5" t="str">
        <f t="shared" si="779"/>
        <v>SPS1</v>
      </c>
      <c r="C728" s="5" t="str">
        <f t="shared" si="77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1.3083686049546392E-2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9.3081498921954164E-6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4">IFERROR(G716/G724,"-")</f>
        <v>-</v>
      </c>
      <c r="H730" s="14" t="str">
        <f t="shared" si="784"/>
        <v>-</v>
      </c>
      <c r="I730" s="14" t="str">
        <f t="shared" si="784"/>
        <v>-</v>
      </c>
      <c r="J730" s="14" t="str">
        <f t="shared" si="784"/>
        <v>-</v>
      </c>
      <c r="K730" s="14">
        <f t="shared" si="784"/>
        <v>0.76999999999999891</v>
      </c>
      <c r="L730" s="14">
        <f t="shared" ref="L730" si="785">IFERROR(L716/L724,"-")</f>
        <v>0.76999999999999869</v>
      </c>
      <c r="N730" s="1"/>
    </row>
    <row r="731" spans="2:14" x14ac:dyDescent="0.35">
      <c r="B731" s="5" t="str">
        <f t="shared" ref="B731:B735" si="786">B730</f>
        <v>SPS1</v>
      </c>
      <c r="C731" s="5" t="str">
        <f t="shared" si="78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7">IFERROR(G718/G726,"-")</f>
        <v>-</v>
      </c>
      <c r="H731" s="16" t="str">
        <f t="shared" si="787"/>
        <v>-</v>
      </c>
      <c r="I731" s="16" t="str">
        <f t="shared" si="787"/>
        <v>-</v>
      </c>
      <c r="J731" s="16" t="str">
        <f t="shared" si="787"/>
        <v>-</v>
      </c>
      <c r="K731" s="16">
        <f t="shared" si="787"/>
        <v>0.45600525608676673</v>
      </c>
      <c r="L731" s="16">
        <f t="shared" ref="L731" si="788">IFERROR(L718/L726,"-")</f>
        <v>0.57999947509773364</v>
      </c>
      <c r="M731" s="9"/>
      <c r="N731" s="1"/>
    </row>
    <row r="732" spans="2:14" x14ac:dyDescent="0.35">
      <c r="B732" s="5" t="str">
        <f t="shared" si="786"/>
        <v>SPS1</v>
      </c>
      <c r="C732" s="5" t="str">
        <f t="shared" si="78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89">IFERROR(G719/G727,"-")</f>
        <v>-</v>
      </c>
      <c r="H732" s="16" t="str">
        <f t="shared" si="789"/>
        <v>-</v>
      </c>
      <c r="I732" s="16" t="str">
        <f t="shared" si="789"/>
        <v>-</v>
      </c>
      <c r="J732" s="16" t="str">
        <f t="shared" si="789"/>
        <v>-</v>
      </c>
      <c r="K732" s="16">
        <f t="shared" si="789"/>
        <v>0.6999999999999994</v>
      </c>
      <c r="L732" s="16">
        <f t="shared" ref="L732" si="790">IFERROR(L719/L727,"-")</f>
        <v>0.69999999999999973</v>
      </c>
      <c r="M732" s="9"/>
      <c r="N732" s="1"/>
    </row>
    <row r="733" spans="2:14" x14ac:dyDescent="0.35">
      <c r="B733" s="5" t="str">
        <f t="shared" si="786"/>
        <v>SPS1</v>
      </c>
      <c r="C733" s="5" t="str">
        <f t="shared" si="78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1">IFERROR(G720/G728,"-")</f>
        <v>-</v>
      </c>
      <c r="H733" s="16" t="str">
        <f t="shared" si="791"/>
        <v>-</v>
      </c>
      <c r="I733" s="16" t="str">
        <f t="shared" si="791"/>
        <v>-</v>
      </c>
      <c r="J733" s="16" t="str">
        <f t="shared" si="791"/>
        <v>-</v>
      </c>
      <c r="K733" s="16">
        <f t="shared" si="791"/>
        <v>0.45600525608676645</v>
      </c>
      <c r="L733" s="16">
        <f t="shared" ref="L733" si="792">IFERROR(L720/L728,"-")</f>
        <v>0.5799994750898575</v>
      </c>
      <c r="M733" s="9"/>
      <c r="N733" s="1"/>
    </row>
    <row r="734" spans="2:14" x14ac:dyDescent="0.35">
      <c r="B734" s="5" t="str">
        <f t="shared" si="786"/>
        <v>SPS1</v>
      </c>
      <c r="C734" s="5" t="str">
        <f t="shared" si="78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3">G735</f>
        <v>0</v>
      </c>
      <c r="H734" s="17">
        <f t="shared" ref="H734" si="794">H735</f>
        <v>0</v>
      </c>
      <c r="I734" s="17">
        <f t="shared" ref="I734" si="795">I735</f>
        <v>0</v>
      </c>
      <c r="J734" s="17">
        <f t="shared" ref="J734" si="796">J735</f>
        <v>0</v>
      </c>
      <c r="K734" s="17">
        <f t="shared" ref="K734:L734" si="797">K735</f>
        <v>0.83034033772953553</v>
      </c>
      <c r="L734" s="17">
        <f t="shared" si="797"/>
        <v>1.1091342826580628</v>
      </c>
      <c r="M734" s="9"/>
      <c r="N734" s="1"/>
    </row>
    <row r="735" spans="2:14" x14ac:dyDescent="0.35">
      <c r="B735" s="5" t="str">
        <f t="shared" si="786"/>
        <v>SPS1</v>
      </c>
      <c r="C735" s="5" t="str">
        <f t="shared" si="78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798">SUM(G739,G741)</f>
        <v>0</v>
      </c>
      <c r="H735" s="18">
        <f t="shared" ref="H735" si="799">SUM(H739,H741)</f>
        <v>0</v>
      </c>
      <c r="I735" s="18">
        <f t="shared" ref="I735" si="800">SUM(I739,I741)</f>
        <v>0</v>
      </c>
      <c r="J735" s="18">
        <f t="shared" ref="J735" si="801">SUM(J739,J741)</f>
        <v>0</v>
      </c>
      <c r="K735" s="18">
        <f t="shared" ref="K735:L735" si="802">SUM(K739,K741)</f>
        <v>0.83034033772953553</v>
      </c>
      <c r="L735" s="18">
        <f t="shared" si="802"/>
        <v>1.1091342826580628</v>
      </c>
      <c r="M735" s="9"/>
      <c r="N735" s="1"/>
    </row>
    <row r="736" spans="2:14" x14ac:dyDescent="0.35">
      <c r="B736" s="5" t="str">
        <f t="shared" ref="B736:C738" si="803">B735</f>
        <v>SPS1</v>
      </c>
      <c r="C736" s="5" t="str">
        <f t="shared" si="803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[1]OUT_CO2util!$C$3:$C$1000)*1+("EWOD-CCS"=[1]OUT_CO2util!$C$3:$C$1000)*1+("SUP_WODH2CCS"=[1]OUT_CO2util!$C$3:$C$1000)*1+("EWSTINCCS"=[1]OUT_CO2util!$C$3:$C$1000)*1,("Var_fout"=[1]OUT_CO2util!$B$3:$B$1000)*1,("CO2_O"=[1]OUT_CO2util!$A$3:$A$1000)*1,[1]OUT_CO2util!D$3:D$1000)/SUMPRODUCT(("Var_fout"=[1]OUT_CO2util!$B$3:$B$1000)*1,("CO2_O"=[1]OUT_CO2util!$A$3:$A$1000)*1,[1]OUT_CO2util!D$3:D$1000)*J735</f>
        <v>0</v>
      </c>
      <c r="K736" s="18" cm="1">
        <f t="array" ref="K736">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</f>
        <v>0.66936702128002412</v>
      </c>
      <c r="L736" s="18">
        <f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9"/>
      <c r="N736" s="1"/>
    </row>
    <row r="737" spans="2:14" x14ac:dyDescent="0.35">
      <c r="B737" s="5" t="str">
        <f t="shared" si="803"/>
        <v>SPS1</v>
      </c>
      <c r="C737" s="5" t="str">
        <f t="shared" si="803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0.16093259408901858</v>
      </c>
      <c r="L737" s="18">
        <f>IFERROR(L735-L736-L738,0)</f>
        <v>1.1091342826580628</v>
      </c>
      <c r="M737" s="9"/>
      <c r="N737" s="1"/>
    </row>
    <row r="738" spans="2:14" x14ac:dyDescent="0.35">
      <c r="B738" s="5" t="str">
        <f t="shared" si="803"/>
        <v>SPS1</v>
      </c>
      <c r="C738" s="5" t="str">
        <f t="shared" si="803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</f>
        <v>0</v>
      </c>
      <c r="K738" s="18" cm="1">
        <f t="array" ref="K738">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</f>
        <v>4.0722360492818831E-5</v>
      </c>
      <c r="L738" s="18">
        <f>IFERROR(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4">G740</f>
        <v>0</v>
      </c>
      <c r="H739" s="18">
        <f t="shared" ref="H739" si="805">H740</f>
        <v>0</v>
      </c>
      <c r="I739" s="18">
        <f t="shared" ref="I739" si="806">I740</f>
        <v>0</v>
      </c>
      <c r="J739" s="18">
        <f t="shared" ref="J739" si="807">J740</f>
        <v>0</v>
      </c>
      <c r="K739" s="18">
        <f t="shared" ref="K739:L739" si="808">K740</f>
        <v>0.75091998229746992</v>
      </c>
      <c r="L739" s="18">
        <f t="shared" si="808"/>
        <v>0.98047924216478854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0.75091998229746992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0.98047924216478854</v>
      </c>
      <c r="N740" s="1"/>
    </row>
    <row r="741" spans="2:14" x14ac:dyDescent="0.35">
      <c r="B741" s="5" t="str">
        <f t="shared" ref="B741:B744" si="809">B740</f>
        <v>SPS1</v>
      </c>
      <c r="C741" s="5" t="str">
        <f t="shared" ref="C741:C744" si="810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1">SUM(G742:G744)</f>
        <v>0</v>
      </c>
      <c r="H741" s="18">
        <f t="shared" ref="H741" si="812">SUM(H742:H744)</f>
        <v>0</v>
      </c>
      <c r="I741" s="18">
        <f t="shared" ref="I741" si="813">SUM(I742:I744)</f>
        <v>0</v>
      </c>
      <c r="J741" s="18">
        <f t="shared" ref="J741" si="814">SUM(J742:J744)</f>
        <v>0</v>
      </c>
      <c r="K741" s="18">
        <f t="shared" ref="K741:L741" si="815">SUM(K742:K744)</f>
        <v>7.9420355432065659E-2</v>
      </c>
      <c r="L741" s="18">
        <f t="shared" si="815"/>
        <v>0.12865504049327436</v>
      </c>
      <c r="N741" s="1"/>
    </row>
    <row r="742" spans="2:14" x14ac:dyDescent="0.35">
      <c r="B742" s="5" t="str">
        <f t="shared" si="809"/>
        <v>SPS1</v>
      </c>
      <c r="C742" s="5" t="str">
        <f t="shared" si="810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4.692359170862033E-3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7.2644230703673984E-2</v>
      </c>
      <c r="N742" s="1"/>
    </row>
    <row r="743" spans="2:14" x14ac:dyDescent="0.35">
      <c r="B743" s="5" t="str">
        <f t="shared" si="809"/>
        <v>SPS1</v>
      </c>
      <c r="C743" s="5" t="str">
        <f t="shared" si="810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7.4171756432493199E-2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5.6010414062915882E-2</v>
      </c>
      <c r="M743" s="9"/>
      <c r="N743" s="1"/>
    </row>
    <row r="744" spans="2:14" x14ac:dyDescent="0.35">
      <c r="B744" s="5" t="str">
        <f t="shared" si="809"/>
        <v>SPS1</v>
      </c>
      <c r="C744" s="5" t="str">
        <f t="shared" si="810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5.5623982871041543E-4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3.9572668451837156E-7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6">IFERROR(G$736/G$735,0)*G739</f>
        <v>0</v>
      </c>
      <c r="H745" s="18">
        <f t="shared" si="816"/>
        <v>0</v>
      </c>
      <c r="I745" s="18">
        <f t="shared" si="816"/>
        <v>0</v>
      </c>
      <c r="J745" s="18">
        <f t="shared" si="816"/>
        <v>0</v>
      </c>
      <c r="K745" s="18">
        <f t="shared" si="816"/>
        <v>0.60534343440969829</v>
      </c>
      <c r="L745" s="18">
        <f t="shared" ref="L745" si="817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18">IFERROR(F$736/F$735,0)*F740</f>
        <v>0</v>
      </c>
      <c r="G746" s="18">
        <f t="shared" si="818"/>
        <v>0</v>
      </c>
      <c r="H746" s="18">
        <f t="shared" si="818"/>
        <v>0</v>
      </c>
      <c r="I746" s="18">
        <f t="shared" si="818"/>
        <v>0</v>
      </c>
      <c r="J746" s="18">
        <f t="shared" si="818"/>
        <v>0</v>
      </c>
      <c r="K746" s="18">
        <f t="shared" si="818"/>
        <v>0.60534343440969829</v>
      </c>
      <c r="L746" s="18">
        <f t="shared" ref="L746" si="819">IFERROR(L$736/L$735,0)*L740</f>
        <v>0</v>
      </c>
      <c r="N746" s="1"/>
    </row>
    <row r="747" spans="2:14" x14ac:dyDescent="0.35">
      <c r="B747" s="5" t="str">
        <f t="shared" ref="B747:B750" si="820">B746</f>
        <v>SPS1</v>
      </c>
      <c r="C747" s="5" t="str">
        <f t="shared" ref="C747:C750" si="821">C746</f>
        <v>CH</v>
      </c>
      <c r="D747" t="s">
        <v>934</v>
      </c>
      <c r="E747" s="5" t="s">
        <v>442</v>
      </c>
      <c r="F747" s="18">
        <f t="shared" ref="F747:K747" si="822">IFERROR(F$736/F$735,0)*F741</f>
        <v>0</v>
      </c>
      <c r="G747" s="18">
        <f t="shared" si="822"/>
        <v>0</v>
      </c>
      <c r="H747" s="18">
        <f t="shared" si="822"/>
        <v>0</v>
      </c>
      <c r="I747" s="18">
        <f t="shared" si="822"/>
        <v>0</v>
      </c>
      <c r="J747" s="18">
        <f t="shared" si="822"/>
        <v>0</v>
      </c>
      <c r="K747" s="18">
        <f t="shared" si="822"/>
        <v>6.4023586870325791E-2</v>
      </c>
      <c r="L747" s="18">
        <f t="shared" ref="L747" si="823">IFERROR(L$736/L$735,0)*L741</f>
        <v>0</v>
      </c>
      <c r="N747" s="1"/>
    </row>
    <row r="748" spans="2:14" x14ac:dyDescent="0.35">
      <c r="B748" s="5" t="str">
        <f t="shared" si="820"/>
        <v>SPS1</v>
      </c>
      <c r="C748" s="5" t="str">
        <f t="shared" si="821"/>
        <v>CH</v>
      </c>
      <c r="D748" t="s">
        <v>457</v>
      </c>
      <c r="E748" s="5" t="s">
        <v>442</v>
      </c>
      <c r="F748" s="18">
        <f t="shared" ref="F748:K748" si="824">IFERROR(F$736/F$735,0)*F742</f>
        <v>0</v>
      </c>
      <c r="G748" s="18">
        <f t="shared" si="824"/>
        <v>0</v>
      </c>
      <c r="H748" s="18">
        <f t="shared" si="824"/>
        <v>0</v>
      </c>
      <c r="I748" s="18">
        <f t="shared" si="824"/>
        <v>0</v>
      </c>
      <c r="J748" s="18">
        <f t="shared" si="824"/>
        <v>0</v>
      </c>
      <c r="K748" s="18">
        <f t="shared" si="824"/>
        <v>3.7826784250472034E-3</v>
      </c>
      <c r="L748" s="18">
        <f t="shared" ref="L748" si="825">IFERROR(L$736/L$735,0)*L742</f>
        <v>0</v>
      </c>
      <c r="N748" s="1"/>
    </row>
    <row r="749" spans="2:14" x14ac:dyDescent="0.35">
      <c r="B749" s="5" t="str">
        <f t="shared" si="820"/>
        <v>SPS1</v>
      </c>
      <c r="C749" s="5" t="str">
        <f t="shared" si="821"/>
        <v>CH</v>
      </c>
      <c r="D749" t="s">
        <v>458</v>
      </c>
      <c r="E749" s="5" t="s">
        <v>442</v>
      </c>
      <c r="F749" s="18">
        <f t="shared" ref="F749:K749" si="826">IFERROR(F$736/F$735,0)*F743</f>
        <v>0</v>
      </c>
      <c r="G749" s="18">
        <f t="shared" si="826"/>
        <v>0</v>
      </c>
      <c r="H749" s="18">
        <f t="shared" si="826"/>
        <v>0</v>
      </c>
      <c r="I749" s="18">
        <f t="shared" si="826"/>
        <v>0</v>
      </c>
      <c r="J749" s="18">
        <f t="shared" si="826"/>
        <v>0</v>
      </c>
      <c r="K749" s="18">
        <f t="shared" si="826"/>
        <v>5.9792503640232864E-2</v>
      </c>
      <c r="L749" s="18">
        <f t="shared" ref="L749" si="827">IFERROR(L$736/L$735,0)*L743</f>
        <v>0</v>
      </c>
      <c r="N749" s="1"/>
    </row>
    <row r="750" spans="2:14" x14ac:dyDescent="0.35">
      <c r="B750" s="5" t="str">
        <f t="shared" si="820"/>
        <v>SPS1</v>
      </c>
      <c r="C750" s="5" t="str">
        <f t="shared" si="821"/>
        <v>CH</v>
      </c>
      <c r="D750" t="s">
        <v>459</v>
      </c>
      <c r="E750" s="5" t="s">
        <v>442</v>
      </c>
      <c r="F750" s="18">
        <f t="shared" ref="F750:K750" si="828">IFERROR(F$736/F$735,0)*F744</f>
        <v>0</v>
      </c>
      <c r="G750" s="18">
        <f t="shared" si="828"/>
        <v>0</v>
      </c>
      <c r="H750" s="18">
        <f t="shared" si="828"/>
        <v>0</v>
      </c>
      <c r="I750" s="18">
        <f t="shared" si="828"/>
        <v>0</v>
      </c>
      <c r="J750" s="18">
        <f t="shared" si="828"/>
        <v>0</v>
      </c>
      <c r="K750" s="18">
        <f t="shared" si="828"/>
        <v>4.4840480504571028E-4</v>
      </c>
      <c r="L750" s="18">
        <f t="shared" ref="L750" si="829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0">IFERROR(G$737/G$735,0)*G739</f>
        <v>0</v>
      </c>
      <c r="H751" s="18">
        <f t="shared" si="830"/>
        <v>0</v>
      </c>
      <c r="I751" s="18">
        <f t="shared" si="830"/>
        <v>0</v>
      </c>
      <c r="J751" s="18">
        <f t="shared" si="830"/>
        <v>0</v>
      </c>
      <c r="K751" s="18">
        <f t="shared" si="830"/>
        <v>0.14553972053779118</v>
      </c>
      <c r="L751" s="18">
        <f t="shared" ref="L751" si="831">IFERROR(L$737/L$735,0)*L739</f>
        <v>0.98047924216478854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2">IFERROR(F$737/F$735,0)*F740</f>
        <v>0</v>
      </c>
      <c r="G752" s="18">
        <f t="shared" si="832"/>
        <v>0</v>
      </c>
      <c r="H752" s="18">
        <f t="shared" si="832"/>
        <v>0</v>
      </c>
      <c r="I752" s="18">
        <f t="shared" si="832"/>
        <v>0</v>
      </c>
      <c r="J752" s="18">
        <f t="shared" si="832"/>
        <v>0</v>
      </c>
      <c r="K752" s="18">
        <f t="shared" si="832"/>
        <v>0.14553972053779118</v>
      </c>
      <c r="L752" s="18">
        <f t="shared" ref="L752" si="833">IFERROR(L$737/L$735,0)*L740</f>
        <v>0.98047924216478854</v>
      </c>
      <c r="N752" s="1"/>
    </row>
    <row r="753" spans="2:14" x14ac:dyDescent="0.35">
      <c r="B753" s="5" t="str">
        <f t="shared" ref="B753:B756" si="834">B752</f>
        <v>SPS1</v>
      </c>
      <c r="C753" s="5" t="str">
        <f t="shared" ref="C753:C756" si="835">C752</f>
        <v>CH</v>
      </c>
      <c r="D753" t="s">
        <v>936</v>
      </c>
      <c r="E753" s="5" t="s">
        <v>442</v>
      </c>
      <c r="F753" s="18">
        <f t="shared" ref="F753:K753" si="836">IFERROR(F$737/F$735,0)*F741</f>
        <v>0</v>
      </c>
      <c r="G753" s="18">
        <f t="shared" si="836"/>
        <v>0</v>
      </c>
      <c r="H753" s="18">
        <f t="shared" si="836"/>
        <v>0</v>
      </c>
      <c r="I753" s="18">
        <f t="shared" si="836"/>
        <v>0</v>
      </c>
      <c r="J753" s="18">
        <f t="shared" si="836"/>
        <v>0</v>
      </c>
      <c r="K753" s="18">
        <f t="shared" si="836"/>
        <v>1.5392873551227414E-2</v>
      </c>
      <c r="L753" s="18">
        <f t="shared" ref="L753" si="837">IFERROR(L$737/L$735,0)*L741</f>
        <v>0.12865504049327436</v>
      </c>
      <c r="N753" s="1"/>
    </row>
    <row r="754" spans="2:14" x14ac:dyDescent="0.35">
      <c r="B754" s="5" t="str">
        <f t="shared" si="834"/>
        <v>SPS1</v>
      </c>
      <c r="C754" s="5" t="str">
        <f t="shared" si="835"/>
        <v>CH</v>
      </c>
      <c r="D754" t="s">
        <v>461</v>
      </c>
      <c r="E754" s="5" t="s">
        <v>442</v>
      </c>
      <c r="F754" s="18">
        <f t="shared" ref="F754:K754" si="838">IFERROR(F$737/F$735,0)*F742</f>
        <v>0</v>
      </c>
      <c r="G754" s="18">
        <f t="shared" si="838"/>
        <v>0</v>
      </c>
      <c r="H754" s="18">
        <f t="shared" si="838"/>
        <v>0</v>
      </c>
      <c r="I754" s="18">
        <f t="shared" si="838"/>
        <v>0</v>
      </c>
      <c r="J754" s="18">
        <f t="shared" si="838"/>
        <v>0</v>
      </c>
      <c r="K754" s="18">
        <f t="shared" si="838"/>
        <v>9.0945061856093697E-4</v>
      </c>
      <c r="L754" s="18">
        <f t="shared" ref="L754" si="839">IFERROR(L$737/L$735,0)*L742</f>
        <v>7.2644230703673984E-2</v>
      </c>
      <c r="N754" s="1"/>
    </row>
    <row r="755" spans="2:14" x14ac:dyDescent="0.35">
      <c r="B755" s="5" t="str">
        <f t="shared" si="834"/>
        <v>SPS1</v>
      </c>
      <c r="C755" s="5" t="str">
        <f t="shared" si="835"/>
        <v>CH</v>
      </c>
      <c r="D755" t="s">
        <v>462</v>
      </c>
      <c r="E755" s="5" t="s">
        <v>442</v>
      </c>
      <c r="F755" s="18">
        <f t="shared" ref="F755:K755" si="840">IFERROR(F$737/F$735,0)*F743</f>
        <v>0</v>
      </c>
      <c r="G755" s="18">
        <f t="shared" si="840"/>
        <v>0</v>
      </c>
      <c r="H755" s="18">
        <f t="shared" si="840"/>
        <v>0</v>
      </c>
      <c r="I755" s="18">
        <f t="shared" si="840"/>
        <v>0</v>
      </c>
      <c r="J755" s="18">
        <f t="shared" si="840"/>
        <v>0</v>
      </c>
      <c r="K755" s="18">
        <f t="shared" si="840"/>
        <v>1.4375615188657829E-2</v>
      </c>
      <c r="L755" s="18">
        <f t="shared" ref="L755" si="841">IFERROR(L$737/L$735,0)*L743</f>
        <v>5.6010414062915882E-2</v>
      </c>
      <c r="N755" s="1"/>
    </row>
    <row r="756" spans="2:14" x14ac:dyDescent="0.35">
      <c r="B756" s="5" t="str">
        <f t="shared" si="834"/>
        <v>SPS1</v>
      </c>
      <c r="C756" s="5" t="str">
        <f t="shared" si="835"/>
        <v>CH</v>
      </c>
      <c r="D756" t="s">
        <v>463</v>
      </c>
      <c r="E756" s="5" t="s">
        <v>442</v>
      </c>
      <c r="F756" s="18">
        <f t="shared" ref="F756:K756" si="842">IFERROR(F$737/F$735,0)*F744</f>
        <v>0</v>
      </c>
      <c r="G756" s="18">
        <f t="shared" si="842"/>
        <v>0</v>
      </c>
      <c r="H756" s="18">
        <f t="shared" si="842"/>
        <v>0</v>
      </c>
      <c r="I756" s="18">
        <f t="shared" si="842"/>
        <v>0</v>
      </c>
      <c r="J756" s="18">
        <f t="shared" si="842"/>
        <v>0</v>
      </c>
      <c r="K756" s="18">
        <f t="shared" si="842"/>
        <v>1.0780774400864611E-4</v>
      </c>
      <c r="L756" s="18">
        <f t="shared" ref="L756" si="843">IFERROR(L$737/L$735,0)*L744</f>
        <v>3.9572668451837156E-7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4">IFERROR(G$738/G$735,0)*G739</f>
        <v>0</v>
      </c>
      <c r="H757" s="18">
        <f t="shared" si="844"/>
        <v>0</v>
      </c>
      <c r="I757" s="18">
        <f t="shared" si="844"/>
        <v>0</v>
      </c>
      <c r="J757" s="18">
        <f t="shared" si="844"/>
        <v>0</v>
      </c>
      <c r="K757" s="18">
        <f t="shared" si="844"/>
        <v>3.6827349980363346E-5</v>
      </c>
      <c r="L757" s="18">
        <f t="shared" ref="L757" si="845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6">IFERROR(F$738/F$735,0)*F740</f>
        <v>0</v>
      </c>
      <c r="G758" s="18">
        <f t="shared" si="846"/>
        <v>0</v>
      </c>
      <c r="H758" s="18">
        <f t="shared" si="846"/>
        <v>0</v>
      </c>
      <c r="I758" s="18">
        <f t="shared" si="846"/>
        <v>0</v>
      </c>
      <c r="J758" s="18">
        <f t="shared" si="846"/>
        <v>0</v>
      </c>
      <c r="K758" s="18">
        <f t="shared" si="846"/>
        <v>3.6827349980363346E-5</v>
      </c>
      <c r="L758" s="18">
        <f t="shared" ref="L758" si="847">IFERROR(L$738/L$735,0)*L740</f>
        <v>0</v>
      </c>
      <c r="N758" s="1"/>
    </row>
    <row r="759" spans="2:14" x14ac:dyDescent="0.35">
      <c r="B759" s="5" t="str">
        <f t="shared" ref="B759:B762" si="848">B758</f>
        <v>SPS1</v>
      </c>
      <c r="C759" s="5" t="str">
        <f t="shared" ref="C759:C762" si="849">C758</f>
        <v>CH</v>
      </c>
      <c r="D759" t="s">
        <v>938</v>
      </c>
      <c r="E759" s="5" t="s">
        <v>442</v>
      </c>
      <c r="F759" s="18">
        <f t="shared" ref="F759:K759" si="850">IFERROR(F$738/F$735,0)*F741</f>
        <v>0</v>
      </c>
      <c r="G759" s="18">
        <f t="shared" si="850"/>
        <v>0</v>
      </c>
      <c r="H759" s="18">
        <f t="shared" si="850"/>
        <v>0</v>
      </c>
      <c r="I759" s="18">
        <f t="shared" si="850"/>
        <v>0</v>
      </c>
      <c r="J759" s="18">
        <f t="shared" si="850"/>
        <v>0</v>
      </c>
      <c r="K759" s="18">
        <f t="shared" si="850"/>
        <v>3.895010512455486E-6</v>
      </c>
      <c r="L759" s="18">
        <f t="shared" ref="L759" si="851">IFERROR(L$738/L$735,0)*L741</f>
        <v>0</v>
      </c>
      <c r="N759" s="1"/>
    </row>
    <row r="760" spans="2:14" x14ac:dyDescent="0.35">
      <c r="B760" s="5" t="str">
        <f t="shared" si="848"/>
        <v>SPS1</v>
      </c>
      <c r="C760" s="5" t="str">
        <f t="shared" si="849"/>
        <v>CH</v>
      </c>
      <c r="D760" t="s">
        <v>465</v>
      </c>
      <c r="E760" s="5" t="s">
        <v>442</v>
      </c>
      <c r="F760" s="18">
        <f t="shared" ref="F760:K760" si="852">IFERROR(F$738/F$735,0)*F742</f>
        <v>0</v>
      </c>
      <c r="G760" s="18">
        <f t="shared" si="852"/>
        <v>0</v>
      </c>
      <c r="H760" s="18">
        <f t="shared" si="852"/>
        <v>0</v>
      </c>
      <c r="I760" s="18">
        <f t="shared" si="852"/>
        <v>0</v>
      </c>
      <c r="J760" s="18">
        <f t="shared" si="852"/>
        <v>0</v>
      </c>
      <c r="K760" s="18">
        <f t="shared" si="852"/>
        <v>2.3012725389220992E-7</v>
      </c>
      <c r="L760" s="18">
        <f t="shared" ref="L760" si="853">IFERROR(L$738/L$735,0)*L742</f>
        <v>0</v>
      </c>
      <c r="N760" s="1"/>
    </row>
    <row r="761" spans="2:14" x14ac:dyDescent="0.35">
      <c r="B761" s="5" t="str">
        <f t="shared" si="848"/>
        <v>SPS1</v>
      </c>
      <c r="C761" s="5" t="str">
        <f t="shared" si="849"/>
        <v>CH</v>
      </c>
      <c r="D761" t="s">
        <v>466</v>
      </c>
      <c r="E761" s="5" t="s">
        <v>442</v>
      </c>
      <c r="F761" s="18">
        <f t="shared" ref="F761:K761" si="854">IFERROR(F$738/F$735,0)*F743</f>
        <v>0</v>
      </c>
      <c r="G761" s="18">
        <f t="shared" si="854"/>
        <v>0</v>
      </c>
      <c r="H761" s="18">
        <f t="shared" si="854"/>
        <v>0</v>
      </c>
      <c r="I761" s="18">
        <f t="shared" si="854"/>
        <v>0</v>
      </c>
      <c r="J761" s="18">
        <f t="shared" si="854"/>
        <v>0</v>
      </c>
      <c r="K761" s="18">
        <f t="shared" si="854"/>
        <v>3.6376036025042352E-6</v>
      </c>
      <c r="L761" s="18">
        <f t="shared" ref="L761" si="855">IFERROR(L$738/L$735,0)*L743</f>
        <v>0</v>
      </c>
      <c r="N761" s="1"/>
    </row>
    <row r="762" spans="2:14" x14ac:dyDescent="0.35">
      <c r="B762" s="5" t="str">
        <f t="shared" si="848"/>
        <v>SPS1</v>
      </c>
      <c r="C762" s="5" t="str">
        <f t="shared" si="849"/>
        <v>CH</v>
      </c>
      <c r="D762" t="s">
        <v>467</v>
      </c>
      <c r="E762" s="5" t="s">
        <v>442</v>
      </c>
      <c r="F762" s="18">
        <f t="shared" ref="F762:K762" si="856">IFERROR(F$738/F$735,0)*F744</f>
        <v>0</v>
      </c>
      <c r="G762" s="18">
        <f t="shared" si="856"/>
        <v>0</v>
      </c>
      <c r="H762" s="18">
        <f t="shared" si="856"/>
        <v>0</v>
      </c>
      <c r="I762" s="18">
        <f t="shared" si="856"/>
        <v>0</v>
      </c>
      <c r="J762" s="18">
        <f t="shared" si="856"/>
        <v>0</v>
      </c>
      <c r="K762" s="18">
        <f t="shared" si="856"/>
        <v>2.7279656059040592E-8</v>
      </c>
      <c r="L762" s="18">
        <f t="shared" ref="L762" si="857">IFERROR(L$738/L$735,0)*L744</f>
        <v>0</v>
      </c>
      <c r="N762" s="1"/>
    </row>
    <row r="763" spans="2:14" x14ac:dyDescent="0.35">
      <c r="B763" s="9" t="str">
        <f t="shared" ref="B763" si="858">B762</f>
        <v>SPS1</v>
      </c>
      <c r="C763" s="9" t="str">
        <f t="shared" ref="C763:C777" si="859">C762</f>
        <v>CH</v>
      </c>
      <c r="D763" s="2" t="s">
        <v>496</v>
      </c>
      <c r="E763" s="9" t="s">
        <v>8</v>
      </c>
      <c r="F763" s="17">
        <f t="shared" ref="F763:K763" si="860">F764+F768+F778+F789+F791+F803+F805+F807+F811+F813+F815</f>
        <v>142.22068285386743</v>
      </c>
      <c r="G763" s="17">
        <f t="shared" si="860"/>
        <v>142.43487060158498</v>
      </c>
      <c r="H763" s="17">
        <f t="shared" si="860"/>
        <v>147.51305415580941</v>
      </c>
      <c r="I763" s="17">
        <f t="shared" si="860"/>
        <v>148.41977227486933</v>
      </c>
      <c r="J763" s="17">
        <f t="shared" si="860"/>
        <v>149.5286733889231</v>
      </c>
      <c r="K763" s="17">
        <f t="shared" si="860"/>
        <v>135.19785519421515</v>
      </c>
      <c r="L763" s="17">
        <f t="shared" ref="L763" si="861">L764+L768+L778+L789+L791+L803+L805+L807+L811+L813+L815</f>
        <v>138.10823342410961</v>
      </c>
      <c r="N763" s="1"/>
    </row>
    <row r="764" spans="2:14" x14ac:dyDescent="0.35">
      <c r="B764" s="5" t="str">
        <f>B763</f>
        <v>SPS1</v>
      </c>
      <c r="C764" s="5" t="str">
        <f t="shared" si="859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[1]Industry!F$11</f>
        <v>72.059230094615202</v>
      </c>
      <c r="K764" s="18">
        <f>[1]Industry!G$11</f>
        <v>68.764341156577473</v>
      </c>
      <c r="L764" s="18">
        <f>[1]Industry!H$11</f>
        <v>72.832719740205079</v>
      </c>
      <c r="N764" s="1"/>
    </row>
    <row r="765" spans="2:14" x14ac:dyDescent="0.35">
      <c r="B765" s="5" t="str">
        <f t="shared" ref="B765:B777" si="862">B764</f>
        <v>SPS1</v>
      </c>
      <c r="C765" s="5" t="str">
        <f t="shared" si="859"/>
        <v>CH</v>
      </c>
      <c r="D765" t="s">
        <v>758</v>
      </c>
      <c r="E765" t="s">
        <v>8</v>
      </c>
      <c r="F765" s="1">
        <f t="shared" ref="F765:J765" si="863">F764-F766-F767</f>
        <v>11.647261143137953</v>
      </c>
      <c r="G765" s="1">
        <f t="shared" si="863"/>
        <v>12.259033789444956</v>
      </c>
      <c r="H765" s="1">
        <f t="shared" si="863"/>
        <v>12.559846957037372</v>
      </c>
      <c r="I765" s="1">
        <f t="shared" si="863"/>
        <v>15.762662326249718</v>
      </c>
      <c r="J765" s="1">
        <f t="shared" si="863"/>
        <v>15.741830861950397</v>
      </c>
      <c r="K765" s="1">
        <f>K764-K766-K767</f>
        <v>15.721049157102904</v>
      </c>
      <c r="L765" s="1">
        <f>L764-L766-L767</f>
        <v>15.67968333621679</v>
      </c>
      <c r="M765" s="1"/>
      <c r="N765" s="1"/>
    </row>
    <row r="766" spans="2:14" x14ac:dyDescent="0.35">
      <c r="B766" s="5" t="str">
        <f t="shared" si="862"/>
        <v>SPS1</v>
      </c>
      <c r="C766" s="5" t="str">
        <f t="shared" si="859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2.1818553224150228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2.1497020421991948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3.1847043774483832</v>
      </c>
      <c r="N766" s="1"/>
    </row>
    <row r="767" spans="2:14" x14ac:dyDescent="0.35">
      <c r="B767" s="5" t="str">
        <f t="shared" si="862"/>
        <v>SPS1</v>
      </c>
      <c r="C767" s="5" t="str">
        <f t="shared" si="859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[1]Industry!F$11-[1]Industry!F$33</f>
        <v>54.135543910249787</v>
      </c>
      <c r="K767" s="1">
        <f>[1]Industry!G$11-[1]Industry!G$33</f>
        <v>50.893589957275374</v>
      </c>
      <c r="L767" s="1">
        <f>[1]Industry!H$11-[1]Industry!H$33</f>
        <v>53.968332026539905</v>
      </c>
      <c r="N767" s="1"/>
    </row>
    <row r="768" spans="2:14" x14ac:dyDescent="0.35">
      <c r="B768" s="5" t="str">
        <f t="shared" si="862"/>
        <v>SPS1</v>
      </c>
      <c r="C768" s="5" t="str">
        <f t="shared" si="859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4">SUM(G771,G776)</f>
        <v>10.840080342452087</v>
      </c>
      <c r="H768" s="1">
        <f t="shared" si="864"/>
        <v>8.3047920658197221</v>
      </c>
      <c r="I768" s="1">
        <f t="shared" si="864"/>
        <v>6.689248785068922</v>
      </c>
      <c r="J768" s="1">
        <f t="shared" si="864"/>
        <v>5.4645413877364666</v>
      </c>
      <c r="K768" s="1">
        <f t="shared" si="864"/>
        <v>3.0988504248463786</v>
      </c>
      <c r="L768" s="1">
        <f t="shared" ref="L768" si="865">SUM(L771,L776)</f>
        <v>0.23557516834349768</v>
      </c>
      <c r="N768" s="1"/>
    </row>
    <row r="769" spans="2:14" x14ac:dyDescent="0.35">
      <c r="B769" s="5" t="str">
        <f t="shared" si="862"/>
        <v>SPS1</v>
      </c>
      <c r="C769" s="5" t="str">
        <f t="shared" si="859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6">SUM(G773,G777)</f>
        <v>8.1218811327210911</v>
      </c>
      <c r="H769" s="1">
        <f t="shared" si="866"/>
        <v>8.257322088845136</v>
      </c>
      <c r="I769" s="1">
        <f t="shared" si="866"/>
        <v>6.6847043840037541</v>
      </c>
      <c r="J769" s="1">
        <f t="shared" si="866"/>
        <v>5.401909657503742</v>
      </c>
      <c r="K769" s="1">
        <f t="shared" si="866"/>
        <v>3.0927423014255768</v>
      </c>
      <c r="L769" s="1">
        <f t="shared" ref="L769" si="867">SUM(L773,L777)</f>
        <v>0.23557516834349768</v>
      </c>
      <c r="N769" s="1"/>
    </row>
    <row r="770" spans="2:14" x14ac:dyDescent="0.35">
      <c r="B770" s="5" t="str">
        <f t="shared" si="862"/>
        <v>SPS1</v>
      </c>
      <c r="C770" s="5" t="str">
        <f t="shared" si="859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68">G775</f>
        <v>2.7181992097309959</v>
      </c>
      <c r="H770" s="1">
        <f t="shared" si="868"/>
        <v>4.7469976974586547E-2</v>
      </c>
      <c r="I770" s="1">
        <f t="shared" si="868"/>
        <v>4.5444010651676508E-3</v>
      </c>
      <c r="J770" s="1">
        <f t="shared" si="868"/>
        <v>6.2631730232724711E-2</v>
      </c>
      <c r="K770" s="1">
        <f t="shared" si="868"/>
        <v>6.1081234208015898E-3</v>
      </c>
      <c r="L770" s="1">
        <f t="shared" ref="L770" si="869">L775</f>
        <v>0</v>
      </c>
      <c r="N770" s="1"/>
    </row>
    <row r="771" spans="2:14" x14ac:dyDescent="0.35">
      <c r="B771" s="5" t="str">
        <f t="shared" si="862"/>
        <v>SPS1</v>
      </c>
      <c r="C771" s="5" t="str">
        <f t="shared" si="859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0">SUM(G772,G774)</f>
        <v>10.840080342452087</v>
      </c>
      <c r="H771" s="1">
        <f t="shared" si="870"/>
        <v>8.303833561071329</v>
      </c>
      <c r="I771" s="1">
        <f t="shared" si="870"/>
        <v>6.4735878261003075</v>
      </c>
      <c r="J771" s="1">
        <f t="shared" si="870"/>
        <v>5.2502716464983683</v>
      </c>
      <c r="K771" s="1">
        <f t="shared" si="870"/>
        <v>2.8633157435399372</v>
      </c>
      <c r="L771" s="1">
        <f t="shared" ref="L771" si="871">SUM(L772,L774)</f>
        <v>8.246728481608083E-5</v>
      </c>
      <c r="N771" s="1"/>
    </row>
    <row r="772" spans="2:14" x14ac:dyDescent="0.35">
      <c r="B772" s="5" t="str">
        <f t="shared" si="862"/>
        <v>SPS1</v>
      </c>
      <c r="C772" s="5" t="str">
        <f t="shared" si="859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[1]Industry!F$34</f>
        <v>5.1876399162656437</v>
      </c>
      <c r="K772" s="1">
        <f>[1]Industry!G$34</f>
        <v>2.8572076201191354</v>
      </c>
      <c r="L772" s="1">
        <f>[1]Industry!H$34</f>
        <v>8.246728481608083E-5</v>
      </c>
      <c r="N772" s="1"/>
    </row>
    <row r="773" spans="2:14" x14ac:dyDescent="0.35">
      <c r="B773" s="5" t="str">
        <f t="shared" si="862"/>
        <v>SPS1</v>
      </c>
      <c r="C773" s="5" t="str">
        <f t="shared" si="859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2">G772</f>
        <v>8.1218811327210911</v>
      </c>
      <c r="H773" s="1">
        <f t="shared" si="872"/>
        <v>8.2563635840967429</v>
      </c>
      <c r="I773" s="1">
        <f t="shared" si="872"/>
        <v>6.4690434250351396</v>
      </c>
      <c r="J773" s="1">
        <f t="shared" si="872"/>
        <v>5.1876399162656437</v>
      </c>
      <c r="K773" s="1">
        <f t="shared" si="872"/>
        <v>2.8572076201191354</v>
      </c>
      <c r="L773" s="1">
        <f t="shared" ref="L773" si="873">L772</f>
        <v>8.246728481608083E-5</v>
      </c>
      <c r="N773" s="1"/>
    </row>
    <row r="774" spans="2:14" x14ac:dyDescent="0.35">
      <c r="B774" s="5" t="str">
        <f t="shared" si="862"/>
        <v>SPS1</v>
      </c>
      <c r="C774" s="5" t="str">
        <f t="shared" si="859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[1]Industry!F$35</f>
        <v>6.2631730232724711E-2</v>
      </c>
      <c r="K774" s="1">
        <f>[1]Industry!G$35</f>
        <v>6.1081234208015898E-3</v>
      </c>
      <c r="L774" s="1">
        <f>[1]Industry!H$35</f>
        <v>0</v>
      </c>
      <c r="N774" s="1"/>
    </row>
    <row r="775" spans="2:14" x14ac:dyDescent="0.35">
      <c r="B775" s="5" t="str">
        <f t="shared" si="862"/>
        <v>SPS1</v>
      </c>
      <c r="C775" s="5" t="str">
        <f t="shared" si="859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4">G774</f>
        <v>2.7181992097309959</v>
      </c>
      <c r="H775" s="1">
        <f t="shared" si="874"/>
        <v>4.7469976974586547E-2</v>
      </c>
      <c r="I775" s="1">
        <f t="shared" si="874"/>
        <v>4.5444010651676508E-3</v>
      </c>
      <c r="J775" s="1">
        <f t="shared" si="874"/>
        <v>6.2631730232724711E-2</v>
      </c>
      <c r="K775" s="1">
        <f t="shared" si="874"/>
        <v>6.1081234208015898E-3</v>
      </c>
      <c r="L775" s="1">
        <f t="shared" ref="L775" si="875">L774</f>
        <v>0</v>
      </c>
      <c r="N775" s="1"/>
    </row>
    <row r="776" spans="2:14" x14ac:dyDescent="0.35">
      <c r="B776" s="5" t="str">
        <f t="shared" si="862"/>
        <v>SPS1</v>
      </c>
      <c r="C776" s="5" t="str">
        <f t="shared" si="859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[1]Industry!F$36</f>
        <v>0.21426974123809869</v>
      </c>
      <c r="K776" s="1">
        <f>[1]Industry!G$36</f>
        <v>0.23553468130644126</v>
      </c>
      <c r="L776" s="1">
        <f>[1]Industry!H$36</f>
        <v>0.23549270105868159</v>
      </c>
      <c r="N776" s="1"/>
    </row>
    <row r="777" spans="2:14" x14ac:dyDescent="0.35">
      <c r="B777" s="5" t="str">
        <f t="shared" si="862"/>
        <v>SPS1</v>
      </c>
      <c r="C777" s="5" t="str">
        <f t="shared" si="859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6">G776</f>
        <v>0</v>
      </c>
      <c r="H777" s="1">
        <f t="shared" si="876"/>
        <v>9.5850474839326251E-4</v>
      </c>
      <c r="I777" s="1">
        <f t="shared" si="876"/>
        <v>0.2156609589686147</v>
      </c>
      <c r="J777" s="1">
        <f t="shared" si="876"/>
        <v>0.21426974123809869</v>
      </c>
      <c r="K777" s="1">
        <f t="shared" si="876"/>
        <v>0.23553468130644126</v>
      </c>
      <c r="L777" s="1">
        <f t="shared" ref="L777" si="877">L776</f>
        <v>0.23549270105868159</v>
      </c>
      <c r="N777" s="1"/>
    </row>
    <row r="778" spans="2:14" x14ac:dyDescent="0.35">
      <c r="B778" s="5" t="str">
        <f t="shared" ref="B778:B779" si="878">B777</f>
        <v>SPS1</v>
      </c>
      <c r="C778" s="5" t="str">
        <f t="shared" ref="C778:C779" si="879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SUM([1]Industry!F$37:F$39)</f>
        <v>14.333056562350528</v>
      </c>
      <c r="K778" s="1">
        <f>SUM([1]Industry!G$37:G$39)</f>
        <v>8.8750224584948736</v>
      </c>
      <c r="L778" s="1">
        <f>SUM([1]Industry!H$37:H$39)</f>
        <v>5.3483542992172053</v>
      </c>
      <c r="N778" s="1"/>
    </row>
    <row r="779" spans="2:14" x14ac:dyDescent="0.35">
      <c r="B779" s="5" t="str">
        <f t="shared" si="878"/>
        <v>SPS1</v>
      </c>
      <c r="C779" s="5" t="str">
        <f t="shared" si="879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SUM([1]Industry!F$37:F$38)-J780</f>
        <v>10.514472063787524</v>
      </c>
      <c r="K779" s="1">
        <f>SUM([1]Industry!G$37:G$38)-K780</f>
        <v>5.0561745057571521</v>
      </c>
      <c r="L779" s="1">
        <f>SUM([1]Industry!H$37:H$38)-L780</f>
        <v>1.0825905188138165</v>
      </c>
      <c r="N779" s="1"/>
    </row>
    <row r="780" spans="2:14" x14ac:dyDescent="0.35">
      <c r="B780" s="5" t="str">
        <f t="shared" ref="B780" si="880">B779</f>
        <v>SPS1</v>
      </c>
      <c r="C780" s="5" t="str">
        <f t="shared" ref="C780" si="881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0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2">F778-F779</f>
        <v>0.46589988480299382</v>
      </c>
      <c r="G781" s="1">
        <f t="shared" si="882"/>
        <v>0.56768566374163854</v>
      </c>
      <c r="H781" s="1">
        <f t="shared" si="882"/>
        <v>1.6136253146633166</v>
      </c>
      <c r="I781" s="1">
        <f t="shared" si="882"/>
        <v>3.1475976994673829</v>
      </c>
      <c r="J781" s="1">
        <f t="shared" si="882"/>
        <v>3.8185844985630037</v>
      </c>
      <c r="K781" s="1">
        <f t="shared" si="882"/>
        <v>3.8188479527377215</v>
      </c>
      <c r="L781" s="1">
        <f t="shared" ref="L781" si="883">L778-L779</f>
        <v>4.2657637804033888</v>
      </c>
      <c r="N781" s="1"/>
    </row>
    <row r="782" spans="2:14" x14ac:dyDescent="0.35">
      <c r="B782" s="5" t="str">
        <f t="shared" ref="B782:B790" si="884">B781</f>
        <v>SPS1</v>
      </c>
      <c r="C782" s="5" t="str">
        <f t="shared" ref="C782:C790" si="885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[1]Industry!F$37</f>
        <v>8.5486337045955008</v>
      </c>
      <c r="K782" s="1">
        <f>[1]Industry!G$37</f>
        <v>2.9737884175836338</v>
      </c>
      <c r="L782" s="1">
        <f>[1]Industry!H$37</f>
        <v>0.40519638251881995</v>
      </c>
      <c r="N782" s="1"/>
    </row>
    <row r="783" spans="2:14" x14ac:dyDescent="0.35">
      <c r="B783" s="5" t="str">
        <f t="shared" si="884"/>
        <v>SPS1</v>
      </c>
      <c r="C783" s="5" t="str">
        <f t="shared" si="885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[1]Industry!F$37*J779/SUM(J779:J780)</f>
        <v>8.5486337045955008</v>
      </c>
      <c r="K783" s="1">
        <f>[1]Industry!G$37*K779/SUM(K779:K780)</f>
        <v>2.9737884175836338</v>
      </c>
      <c r="L783" s="1">
        <f>[1]Industry!H$37*L779/SUM(L779:L780)</f>
        <v>0.40519638251881995</v>
      </c>
      <c r="N783" s="1"/>
    </row>
    <row r="784" spans="2:14" x14ac:dyDescent="0.35">
      <c r="B784" s="5" t="str">
        <f t="shared" ref="B784" si="886">B783</f>
        <v>SPS1</v>
      </c>
      <c r="C784" s="5" t="str">
        <f t="shared" ref="C784" si="887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88">G782-G783</f>
        <v>1.5545922437336657E-2</v>
      </c>
      <c r="H784" s="1">
        <f t="shared" si="888"/>
        <v>8.7268439395131736E-3</v>
      </c>
      <c r="I784" s="1">
        <f t="shared" si="888"/>
        <v>0</v>
      </c>
      <c r="J784" s="1">
        <f t="shared" si="888"/>
        <v>0</v>
      </c>
      <c r="K784" s="1">
        <f t="shared" si="888"/>
        <v>0</v>
      </c>
      <c r="L784" s="1">
        <f t="shared" ref="L784" si="889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0">SUM(G786:G788)</f>
        <v>0.55548683570327295</v>
      </c>
      <c r="H785" s="1">
        <f t="shared" si="890"/>
        <v>3.883637307438879</v>
      </c>
      <c r="I785" s="1">
        <f t="shared" si="890"/>
        <v>5.5002517276787781</v>
      </c>
      <c r="J785" s="1">
        <f t="shared" si="890"/>
        <v>5.7844228577550281</v>
      </c>
      <c r="K785" s="1">
        <f t="shared" si="890"/>
        <v>5.9012340409112394</v>
      </c>
      <c r="L785" s="1">
        <f t="shared" ref="L785" si="891">SUM(L786:L788)</f>
        <v>4.943157916698385</v>
      </c>
      <c r="N785" s="1"/>
    </row>
    <row r="786" spans="2:14" x14ac:dyDescent="0.35">
      <c r="B786" s="5" t="str">
        <f t="shared" si="884"/>
        <v>SPS1</v>
      </c>
      <c r="C786" s="5" t="str">
        <f t="shared" si="885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[1]Industry!F$38*J779/SUM(J779:J780)</f>
        <v>1.9658383591920237</v>
      </c>
      <c r="K786" s="1">
        <f>[1]Industry!G$38*K779/SUM(K779:K780)</f>
        <v>2.0823860881735188</v>
      </c>
      <c r="L786" s="1">
        <f>[1]Industry!H$38*L779/SUM(L779:L780)</f>
        <v>0.67739413629499645</v>
      </c>
      <c r="N786" s="1"/>
    </row>
    <row r="787" spans="2:14" x14ac:dyDescent="0.35">
      <c r="B787" s="5" t="str">
        <f t="shared" ref="B787" si="892">B786</f>
        <v>SPS1</v>
      </c>
      <c r="C787" s="5" t="str">
        <f t="shared" ref="C787" si="893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[1]Industry!F$38-J786</f>
        <v>0</v>
      </c>
      <c r="K787" s="1">
        <f>[1]Industry!G$38-K786</f>
        <v>0</v>
      </c>
      <c r="L787" s="1">
        <f>[1]Industry!H$38-L786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[1]Industry!F$39</f>
        <v>3.8185844985630042</v>
      </c>
      <c r="K788" s="1">
        <f>[1]Industry!G$39</f>
        <v>3.818847952737721</v>
      </c>
      <c r="L788" s="1">
        <f>[1]Industry!H$39</f>
        <v>4.2657637804033888</v>
      </c>
      <c r="N788" s="1"/>
    </row>
    <row r="789" spans="2:14" x14ac:dyDescent="0.35">
      <c r="B789" s="5" t="str">
        <f t="shared" si="884"/>
        <v>SPS1</v>
      </c>
      <c r="C789" s="5" t="str">
        <f t="shared" si="885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[1]Industry!F$18</f>
        <v>3.876612328033311E-2</v>
      </c>
      <c r="K789" s="1">
        <f>[1]Industry!G$18</f>
        <v>6.0437062319505354E-3</v>
      </c>
      <c r="L789" s="1">
        <f>[1]Industry!H$18</f>
        <v>3.5054025893484758E-5</v>
      </c>
      <c r="N789" s="1"/>
    </row>
    <row r="790" spans="2:14" x14ac:dyDescent="0.35">
      <c r="B790" s="5" t="str">
        <f t="shared" si="884"/>
        <v>SPS1</v>
      </c>
      <c r="C790" s="5" t="str">
        <f t="shared" si="885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4">G789</f>
        <v>3.4647541095190793</v>
      </c>
      <c r="H790" s="1">
        <f t="shared" si="894"/>
        <v>0.12899021100237884</v>
      </c>
      <c r="I790" s="1">
        <f t="shared" si="894"/>
        <v>4.382933590500058E-3</v>
      </c>
      <c r="J790" s="1">
        <f t="shared" si="894"/>
        <v>3.876612328033311E-2</v>
      </c>
      <c r="K790" s="1">
        <f t="shared" si="894"/>
        <v>6.0437062319505354E-3</v>
      </c>
      <c r="L790" s="1">
        <f t="shared" ref="L790" si="895">L789</f>
        <v>3.5054025893484758E-5</v>
      </c>
      <c r="N790" s="1"/>
    </row>
    <row r="791" spans="2:14" x14ac:dyDescent="0.35">
      <c r="B791" s="5" t="str">
        <f t="shared" ref="B791:B792" si="896">B790</f>
        <v>SPS1</v>
      </c>
      <c r="C791" s="5" t="str">
        <f t="shared" ref="C791:C792" si="897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[1]Industry!F$19</f>
        <v>16.28706454930127</v>
      </c>
      <c r="K791" s="1">
        <f>[1]Industry!G$19</f>
        <v>16.080713407861321</v>
      </c>
      <c r="L791" s="1">
        <f>[1]Industry!H$19</f>
        <v>19.188684188306773</v>
      </c>
      <c r="N791" s="1"/>
    </row>
    <row r="792" spans="2:14" x14ac:dyDescent="0.35">
      <c r="B792" s="5" t="str">
        <f t="shared" si="896"/>
        <v>SPS1</v>
      </c>
      <c r="C792" s="5" t="str">
        <f t="shared" si="897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898">SUM(G793:G801)</f>
        <v>5.6289556451317022</v>
      </c>
      <c r="H792" s="1">
        <f t="shared" si="898"/>
        <v>5.6601880849007369</v>
      </c>
      <c r="I792" s="1">
        <f t="shared" si="898"/>
        <v>6.7799566358423231</v>
      </c>
      <c r="J792" s="1">
        <f t="shared" si="898"/>
        <v>8.7089036115069547</v>
      </c>
      <c r="K792" s="1">
        <f t="shared" si="898"/>
        <v>8.5886769410519506</v>
      </c>
      <c r="L792" s="1">
        <f t="shared" ref="L792" si="899">SUM(L793:L801)</f>
        <v>9.9862494884245869</v>
      </c>
      <c r="M792" s="1"/>
      <c r="N792" s="1"/>
    </row>
    <row r="793" spans="2:14" x14ac:dyDescent="0.35">
      <c r="B793" s="5" t="str">
        <f t="shared" ref="B793:B802" si="900">B792</f>
        <v>SPS1</v>
      </c>
      <c r="C793" s="5" t="str">
        <f t="shared" ref="C793:C810" si="901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2">G235</f>
        <v>2.0129949751913112</v>
      </c>
      <c r="H793" s="1">
        <f t="shared" si="902"/>
        <v>1.3104198277838217</v>
      </c>
      <c r="I793" s="1">
        <f t="shared" si="902"/>
        <v>1.2420320861859517</v>
      </c>
      <c r="J793" s="1">
        <f t="shared" si="902"/>
        <v>0.68865051168808733</v>
      </c>
      <c r="K793" s="1">
        <f t="shared" si="902"/>
        <v>0</v>
      </c>
      <c r="L793" s="1">
        <f t="shared" ref="L793" si="903">L235</f>
        <v>0</v>
      </c>
      <c r="N793" s="1"/>
    </row>
    <row r="794" spans="2:14" x14ac:dyDescent="0.35">
      <c r="B794" s="5" t="str">
        <f t="shared" si="900"/>
        <v>SPS1</v>
      </c>
      <c r="C794" s="5" t="str">
        <f t="shared" si="901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4">G241</f>
        <v>0.24638617604288288</v>
      </c>
      <c r="H794" s="1">
        <f t="shared" si="904"/>
        <v>0.53893559510488798</v>
      </c>
      <c r="I794" s="1">
        <f t="shared" si="904"/>
        <v>5.9199724522254069E-2</v>
      </c>
      <c r="J794" s="1">
        <f t="shared" si="904"/>
        <v>1.0532575869333389</v>
      </c>
      <c r="K794" s="1">
        <f t="shared" si="904"/>
        <v>0.13964797497740317</v>
      </c>
      <c r="L794" s="1">
        <f t="shared" ref="L794" si="905">L241</f>
        <v>0.46463723119527633</v>
      </c>
      <c r="N794" s="1"/>
    </row>
    <row r="795" spans="2:14" x14ac:dyDescent="0.35">
      <c r="B795" s="5" t="str">
        <f t="shared" si="900"/>
        <v>SPS1</v>
      </c>
      <c r="C795" s="5" t="str">
        <f t="shared" si="901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6">G242</f>
        <v>0</v>
      </c>
      <c r="H795" s="1">
        <f t="shared" si="906"/>
        <v>0</v>
      </c>
      <c r="I795" s="1">
        <f t="shared" si="906"/>
        <v>0</v>
      </c>
      <c r="J795" s="1">
        <f t="shared" si="906"/>
        <v>0</v>
      </c>
      <c r="K795" s="1">
        <f t="shared" si="906"/>
        <v>4.6268458393299947E-2</v>
      </c>
      <c r="L795" s="1">
        <f t="shared" ref="L795" si="907">L242</f>
        <v>0.26879028979539132</v>
      </c>
      <c r="N795" s="1"/>
    </row>
    <row r="796" spans="2:14" x14ac:dyDescent="0.35">
      <c r="B796" s="5" t="str">
        <f t="shared" si="900"/>
        <v>SPS1</v>
      </c>
      <c r="C796" s="5" t="str">
        <f t="shared" si="901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08">G243</f>
        <v>0</v>
      </c>
      <c r="H796" s="1">
        <f t="shared" si="908"/>
        <v>0</v>
      </c>
      <c r="I796" s="1">
        <f t="shared" si="908"/>
        <v>0</v>
      </c>
      <c r="J796" s="1">
        <f t="shared" si="908"/>
        <v>1.086029344983018E-2</v>
      </c>
      <c r="K796" s="1">
        <f t="shared" si="908"/>
        <v>1.2449325554321246E-2</v>
      </c>
      <c r="L796" s="1">
        <f t="shared" ref="L796" si="909">L243</f>
        <v>2.8170055678151213E-3</v>
      </c>
      <c r="N796" s="1"/>
    </row>
    <row r="797" spans="2:14" x14ac:dyDescent="0.35">
      <c r="B797" s="5" t="str">
        <f t="shared" si="900"/>
        <v>SPS1</v>
      </c>
      <c r="C797" s="5" t="str">
        <f t="shared" si="901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0">G274</f>
        <v>1.9671878820404487</v>
      </c>
      <c r="H797" s="1">
        <f t="shared" si="910"/>
        <v>9.6382372040252254E-2</v>
      </c>
      <c r="I797" s="1">
        <f t="shared" si="910"/>
        <v>9.748796287784349E-2</v>
      </c>
      <c r="J797" s="1">
        <f t="shared" si="910"/>
        <v>0.12538550931951228</v>
      </c>
      <c r="K797" s="1">
        <f t="shared" si="910"/>
        <v>5.4346004668790471E-2</v>
      </c>
      <c r="L797" s="1">
        <f t="shared" ref="L797" si="911">L274</f>
        <v>7.7546863967661306E-3</v>
      </c>
      <c r="N797" s="1"/>
    </row>
    <row r="798" spans="2:14" x14ac:dyDescent="0.35">
      <c r="B798" s="5" t="str">
        <f t="shared" si="900"/>
        <v>SPS1</v>
      </c>
      <c r="C798" s="5" t="str">
        <f t="shared" si="901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2">G275</f>
        <v>0</v>
      </c>
      <c r="H798" s="1">
        <f t="shared" si="912"/>
        <v>0</v>
      </c>
      <c r="I798" s="1">
        <f t="shared" si="912"/>
        <v>0</v>
      </c>
      <c r="J798" s="1">
        <f t="shared" si="912"/>
        <v>0</v>
      </c>
      <c r="K798" s="1">
        <f t="shared" si="912"/>
        <v>0.73231249646362995</v>
      </c>
      <c r="L798" s="1">
        <f t="shared" ref="L798" si="913">L275</f>
        <v>1.083598552311555</v>
      </c>
      <c r="N798" s="1"/>
    </row>
    <row r="799" spans="2:14" x14ac:dyDescent="0.35">
      <c r="B799" s="5" t="str">
        <f t="shared" si="900"/>
        <v>SPS1</v>
      </c>
      <c r="C799" s="5" t="str">
        <f t="shared" si="901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4">G283</f>
        <v>1.4023866118570587</v>
      </c>
      <c r="H799" s="1">
        <f t="shared" si="914"/>
        <v>3.7144502899717744</v>
      </c>
      <c r="I799" s="1">
        <f t="shared" si="914"/>
        <v>5.3812368622562738</v>
      </c>
      <c r="J799" s="1">
        <f t="shared" si="914"/>
        <v>6.752686732531676</v>
      </c>
      <c r="K799" s="1">
        <f t="shared" si="914"/>
        <v>6.6146471241137226</v>
      </c>
      <c r="L799" s="1">
        <f t="shared" ref="L799" si="915">L283</f>
        <v>4.9795800384003925</v>
      </c>
      <c r="N799" s="1"/>
    </row>
    <row r="800" spans="2:14" x14ac:dyDescent="0.35">
      <c r="B800" s="5" t="str">
        <f t="shared" si="900"/>
        <v>SPS1</v>
      </c>
      <c r="C800" s="5" t="str">
        <f t="shared" si="901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6">G284</f>
        <v>0</v>
      </c>
      <c r="H800" s="1">
        <f t="shared" si="916"/>
        <v>0</v>
      </c>
      <c r="I800" s="1">
        <f t="shared" si="916"/>
        <v>0</v>
      </c>
      <c r="J800" s="1">
        <f t="shared" si="916"/>
        <v>0</v>
      </c>
      <c r="K800" s="1">
        <f t="shared" si="916"/>
        <v>0.87403052990432994</v>
      </c>
      <c r="L800" s="1">
        <f t="shared" ref="L800" si="917">L284</f>
        <v>3.0136633717387959</v>
      </c>
      <c r="N800" s="1"/>
    </row>
    <row r="801" spans="2:14" x14ac:dyDescent="0.35">
      <c r="B801" s="5" t="str">
        <f t="shared" si="900"/>
        <v>SPS1</v>
      </c>
      <c r="C801" s="5" t="str">
        <f t="shared" si="901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18">G289</f>
        <v>0</v>
      </c>
      <c r="H801" s="1">
        <f t="shared" si="918"/>
        <v>0</v>
      </c>
      <c r="I801" s="1">
        <f t="shared" si="918"/>
        <v>0</v>
      </c>
      <c r="J801" s="1">
        <f t="shared" si="918"/>
        <v>7.8062977584509793E-2</v>
      </c>
      <c r="K801" s="1">
        <f t="shared" si="918"/>
        <v>0.11497502697645205</v>
      </c>
      <c r="L801" s="1">
        <f t="shared" ref="L801" si="919">L289</f>
        <v>0.1654083130185959</v>
      </c>
      <c r="M801" s="1"/>
      <c r="N801" s="1"/>
    </row>
    <row r="802" spans="2:14" x14ac:dyDescent="0.35">
      <c r="B802" s="5" t="str">
        <f t="shared" si="900"/>
        <v>SPS1</v>
      </c>
      <c r="C802" s="5" t="str">
        <f t="shared" si="901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7.6290127759654762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7.6280900296952057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8.5126731473406103</v>
      </c>
      <c r="N802" s="1"/>
    </row>
    <row r="803" spans="2:14" x14ac:dyDescent="0.35">
      <c r="B803" s="5" t="str">
        <f>B802</f>
        <v>SPS1</v>
      </c>
      <c r="C803" s="5" t="str">
        <f t="shared" si="901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0">G804</f>
        <v>10.610037471752165</v>
      </c>
      <c r="H803" s="1">
        <f t="shared" si="920"/>
        <v>10.146045449928391</v>
      </c>
      <c r="I803" s="1">
        <f t="shared" si="920"/>
        <v>11.818061845900582</v>
      </c>
      <c r="J803" s="1">
        <f t="shared" si="920"/>
        <v>12.870988105989328</v>
      </c>
      <c r="K803" s="1">
        <f t="shared" si="920"/>
        <v>11.341483373610588</v>
      </c>
      <c r="L803" s="1">
        <f t="shared" si="920"/>
        <v>14.14021709561745</v>
      </c>
      <c r="N803" s="1"/>
    </row>
    <row r="804" spans="2:14" x14ac:dyDescent="0.35">
      <c r="B804" s="5" t="str">
        <f t="shared" ref="B804:B806" si="921">B803</f>
        <v>SPS1</v>
      </c>
      <c r="C804" s="5" t="str">
        <f t="shared" si="901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12.870988105989328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11.341483373610588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14.14021709561745</v>
      </c>
      <c r="N804" s="1"/>
    </row>
    <row r="805" spans="2:14" x14ac:dyDescent="0.35">
      <c r="B805" s="5" t="str">
        <f t="shared" si="921"/>
        <v>SPS1</v>
      </c>
      <c r="C805" s="5" t="str">
        <f t="shared" si="901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2">G806</f>
        <v>0.73762225764574341</v>
      </c>
      <c r="H805" s="1">
        <f t="shared" si="922"/>
        <v>0.77787246306873914</v>
      </c>
      <c r="I805" s="1">
        <f t="shared" si="922"/>
        <v>0.80006448650634476</v>
      </c>
      <c r="J805" s="1">
        <f t="shared" si="922"/>
        <v>0.7986271678501381</v>
      </c>
      <c r="K805" s="1">
        <f t="shared" si="922"/>
        <v>0.79716085850232588</v>
      </c>
      <c r="L805" s="1">
        <f t="shared" si="922"/>
        <v>0.79392216964138729</v>
      </c>
      <c r="N805" s="1"/>
    </row>
    <row r="806" spans="2:14" x14ac:dyDescent="0.35">
      <c r="B806" s="5" t="str">
        <f t="shared" si="921"/>
        <v>SPS1</v>
      </c>
      <c r="C806" s="5" t="str">
        <f t="shared" si="901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0.7986271678501381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0.79716085850232588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0.79392216964138729</v>
      </c>
      <c r="N806" s="1"/>
    </row>
    <row r="807" spans="2:14" x14ac:dyDescent="0.35">
      <c r="B807" s="5" t="str">
        <f>B806</f>
        <v>SPS1</v>
      </c>
      <c r="C807" s="5" t="str">
        <f t="shared" si="901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[1]Industry!F$21</f>
        <v>10.453591486956473</v>
      </c>
      <c r="K807" s="1">
        <f>[1]Industry!G$21</f>
        <v>8.8076123656883052</v>
      </c>
      <c r="L807" s="1">
        <f>[1]Industry!H$21</f>
        <v>5.9488852424103884</v>
      </c>
      <c r="N807" s="1"/>
    </row>
    <row r="808" spans="2:14" x14ac:dyDescent="0.35">
      <c r="B808" s="5" t="str">
        <f t="shared" ref="B808:B810" si="923">B807</f>
        <v>SPS1</v>
      </c>
      <c r="C808" s="5" t="str">
        <f t="shared" si="901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4">G807</f>
        <v>8.0809293328523033</v>
      </c>
      <c r="H808" s="1">
        <f t="shared" si="924"/>
        <v>10.837298799724925</v>
      </c>
      <c r="I808" s="1">
        <f t="shared" si="924"/>
        <v>11.462586022714868</v>
      </c>
      <c r="J808" s="1">
        <f t="shared" si="924"/>
        <v>10.453591486956473</v>
      </c>
      <c r="K808" s="1">
        <f t="shared" si="924"/>
        <v>8.8076123656883052</v>
      </c>
      <c r="L808" s="1">
        <f t="shared" ref="L808" si="925">L807</f>
        <v>5.9488852424103884</v>
      </c>
      <c r="N808" s="1"/>
    </row>
    <row r="809" spans="2:14" x14ac:dyDescent="0.35">
      <c r="B809" s="5" t="str">
        <f t="shared" si="923"/>
        <v>SPS1</v>
      </c>
      <c r="C809" s="5" t="str">
        <f t="shared" si="901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3"/>
        <v>SPS1</v>
      </c>
      <c r="C810" s="5" t="str">
        <f t="shared" si="901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6">G808</f>
        <v>8.0809293328523033</v>
      </c>
      <c r="H810" s="1">
        <f t="shared" si="926"/>
        <v>10.837298799724925</v>
      </c>
      <c r="I810" s="1">
        <f t="shared" si="926"/>
        <v>11.462586022714868</v>
      </c>
      <c r="J810" s="1">
        <f t="shared" si="926"/>
        <v>10.453591486956473</v>
      </c>
      <c r="K810" s="1">
        <f t="shared" si="926"/>
        <v>8.8076123656883052</v>
      </c>
      <c r="L810" s="1">
        <f t="shared" ref="L810" si="927">L808</f>
        <v>5.9488852424103884</v>
      </c>
      <c r="N810" s="1"/>
    </row>
    <row r="811" spans="2:14" x14ac:dyDescent="0.35">
      <c r="B811" s="5" t="str">
        <f>B810</f>
        <v>SPS1</v>
      </c>
      <c r="C811" s="5" t="str">
        <f t="shared" ref="C811:C812" si="928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[1]Industry!F$22</f>
        <v>2.2816749892569783</v>
      </c>
      <c r="K811" s="1">
        <f>[1]Industry!G$22</f>
        <v>1.9427122909535901</v>
      </c>
      <c r="L811" s="1">
        <f>[1]Industry!H$22</f>
        <v>1.5090813673207693</v>
      </c>
      <c r="N811" s="1"/>
    </row>
    <row r="812" spans="2:14" x14ac:dyDescent="0.35">
      <c r="B812" s="5" t="str">
        <f t="shared" ref="B812" si="929">B811</f>
        <v>SPS1</v>
      </c>
      <c r="C812" s="5" t="str">
        <f t="shared" si="928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0">G811</f>
        <v>8.5601774398449418E-2</v>
      </c>
      <c r="H812" s="1">
        <f t="shared" si="930"/>
        <v>0.10204303950376965</v>
      </c>
      <c r="I812" s="1">
        <f t="shared" si="930"/>
        <v>2.3313497198267528</v>
      </c>
      <c r="J812" s="1">
        <f t="shared" si="930"/>
        <v>2.2816749892569783</v>
      </c>
      <c r="K812" s="1">
        <f t="shared" si="930"/>
        <v>1.9427122909535901</v>
      </c>
      <c r="L812" s="1">
        <f t="shared" ref="L812" si="931">L811</f>
        <v>1.5090813673207693</v>
      </c>
      <c r="N812" s="1"/>
    </row>
    <row r="813" spans="2:14" x14ac:dyDescent="0.35">
      <c r="B813" s="5" t="str">
        <f>B812</f>
        <v>SPS1</v>
      </c>
      <c r="C813" s="5" t="str">
        <f t="shared" ref="C813:C814" si="932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9.9710401805383349</v>
      </c>
      <c r="K813" s="1">
        <f>[1]Industry!G$23</f>
        <v>10.467034824793158</v>
      </c>
      <c r="L813" s="1">
        <f>[1]Industry!H$23</f>
        <v>10.300349420123394</v>
      </c>
      <c r="N813" s="1"/>
    </row>
    <row r="814" spans="2:14" x14ac:dyDescent="0.35">
      <c r="B814" s="5" t="str">
        <f t="shared" ref="B814" si="933">B813</f>
        <v>SPS1</v>
      </c>
      <c r="C814" s="5" t="str">
        <f t="shared" si="932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4">G813</f>
        <v>0</v>
      </c>
      <c r="H814" s="1">
        <f t="shared" si="934"/>
        <v>0</v>
      </c>
      <c r="I814" s="1">
        <f t="shared" si="934"/>
        <v>0</v>
      </c>
      <c r="J814" s="1">
        <f t="shared" si="934"/>
        <v>9.9710401805383349</v>
      </c>
      <c r="K814" s="1">
        <f t="shared" si="934"/>
        <v>10.467034824793158</v>
      </c>
      <c r="L814" s="1">
        <f t="shared" ref="L814" si="935">L813</f>
        <v>10.300349420123394</v>
      </c>
      <c r="N814" s="1"/>
    </row>
    <row r="815" spans="2:14" x14ac:dyDescent="0.35">
      <c r="B815" s="5" t="str">
        <f>B814</f>
        <v>SPS1</v>
      </c>
      <c r="C815" s="5" t="str">
        <f t="shared" ref="C815:C816" si="936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[1]Industry!F$24</f>
        <v>4.9700927410480675</v>
      </c>
      <c r="K815" s="1">
        <f>[1]Industry!G$24</f>
        <v>5.0168803266552002</v>
      </c>
      <c r="L815" s="1">
        <f>[1]Industry!H$24</f>
        <v>7.8104096788978001</v>
      </c>
      <c r="N815" s="1"/>
    </row>
    <row r="816" spans="2:14" x14ac:dyDescent="0.35">
      <c r="B816" s="5" t="str">
        <f t="shared" ref="B816" si="937">B815</f>
        <v>SPS1</v>
      </c>
      <c r="C816" s="5" t="str">
        <f t="shared" si="936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4.9422511750302078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5.0013960230302112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7.800422576503351</v>
      </c>
      <c r="N816" s="1"/>
    </row>
    <row r="817" spans="2:14" x14ac:dyDescent="0.35">
      <c r="B817" s="5" t="str">
        <f t="shared" ref="B817:B818" si="938">B816</f>
        <v>SPS1</v>
      </c>
      <c r="C817" s="5" t="str">
        <f t="shared" ref="C817:C825" si="939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0">G815-G816</f>
        <v>0</v>
      </c>
      <c r="H817" s="1">
        <f t="shared" si="940"/>
        <v>3.4156306912855428E-2</v>
      </c>
      <c r="I817" s="1">
        <f t="shared" si="940"/>
        <v>1.2581053585616786E-2</v>
      </c>
      <c r="J817" s="1">
        <f t="shared" si="940"/>
        <v>2.7841566017859698E-2</v>
      </c>
      <c r="K817" s="1">
        <f t="shared" si="940"/>
        <v>1.5484303624988982E-2</v>
      </c>
      <c r="L817" s="1">
        <f t="shared" ref="L817" si="941">L815-L816</f>
        <v>9.98710239444911E-3</v>
      </c>
      <c r="N817" s="1"/>
    </row>
    <row r="818" spans="2:14" x14ac:dyDescent="0.35">
      <c r="B818" s="9" t="str">
        <f t="shared" si="938"/>
        <v>SPS1</v>
      </c>
      <c r="C818" s="9" t="str">
        <f t="shared" si="939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[1]Industry!F$71</f>
        <v>77.246993991618737</v>
      </c>
      <c r="K818" s="17">
        <f>[1]Industry!G$71</f>
        <v>78.026884696176936</v>
      </c>
      <c r="L818" s="17">
        <f>[1]Industry!H$71</f>
        <v>78.84052699067675</v>
      </c>
      <c r="N818" s="1"/>
    </row>
    <row r="819" spans="2:14" x14ac:dyDescent="0.35">
      <c r="B819" s="5" t="str">
        <f>B818</f>
        <v>SPS1</v>
      </c>
      <c r="C819" s="5" t="str">
        <f t="shared" si="939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2">SUM(G820:G822)</f>
        <v>60.569405375385998</v>
      </c>
      <c r="H819" s="18">
        <f t="shared" si="942"/>
        <v>64.790677602724259</v>
      </c>
      <c r="I819" s="18">
        <f t="shared" si="942"/>
        <v>72.315351102133221</v>
      </c>
      <c r="J819" s="18">
        <f t="shared" si="942"/>
        <v>74.577944445412555</v>
      </c>
      <c r="K819" s="18">
        <f t="shared" si="942"/>
        <v>71.360380242870036</v>
      </c>
      <c r="L819" s="18">
        <f t="shared" ref="L819" si="943">SUM(L820:L822)</f>
        <v>76.372692952802154</v>
      </c>
      <c r="N819" s="1"/>
    </row>
    <row r="820" spans="2:14" x14ac:dyDescent="0.35">
      <c r="B820" s="5" t="str">
        <f t="shared" ref="B820:B825" si="944">B819</f>
        <v>SPS1</v>
      </c>
      <c r="C820" s="5" t="str">
        <f t="shared" si="939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[1]Industry!F$55</f>
        <v>13.317076471097238</v>
      </c>
      <c r="K820" s="1">
        <f>[1]Industry!G$55</f>
        <v>13.317061571614225</v>
      </c>
      <c r="L820" s="1">
        <f>[1]Industry!H$55</f>
        <v>13.317060267374348</v>
      </c>
      <c r="M820" s="1"/>
      <c r="N820" s="1"/>
    </row>
    <row r="821" spans="2:14" x14ac:dyDescent="0.35">
      <c r="B821" s="5" t="str">
        <f t="shared" si="944"/>
        <v>SPS1</v>
      </c>
      <c r="C821" s="5" t="str">
        <f t="shared" si="939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[1]Industry!F$56</f>
        <v>7.1241064974452311</v>
      </c>
      <c r="K821" s="1">
        <f>[1]Industry!G$56</f>
        <v>7.1510980652294061</v>
      </c>
      <c r="L821" s="1">
        <f>[1]Industry!H$56</f>
        <v>10.985126953951735</v>
      </c>
      <c r="N821" s="1"/>
    </row>
    <row r="822" spans="2:14" x14ac:dyDescent="0.35">
      <c r="B822" s="5" t="str">
        <f t="shared" si="944"/>
        <v>SPS1</v>
      </c>
      <c r="C822" s="5" t="str">
        <f t="shared" si="939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[1]Industry!F$3-([1]Industry!F$6-[1]Industry!F$70)</f>
        <v>54.136761476870092</v>
      </c>
      <c r="K822" s="1">
        <f>[1]Industry!G$3-([1]Industry!G$6-[1]Industry!G$70)</f>
        <v>50.892220606026413</v>
      </c>
      <c r="L822" s="1">
        <f>[1]Industry!H$3-([1]Industry!H$6-[1]Industry!H$70)</f>
        <v>52.070505731476068</v>
      </c>
      <c r="N822" s="1"/>
    </row>
    <row r="823" spans="2:14" x14ac:dyDescent="0.35">
      <c r="B823" s="5" t="str">
        <f t="shared" si="944"/>
        <v>SPS1</v>
      </c>
      <c r="C823" s="5" t="str">
        <f t="shared" si="939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5">SUM(G824:G825)</f>
        <v>8.1704635202978011</v>
      </c>
      <c r="H823" s="1">
        <f t="shared" si="945"/>
        <v>6.4781621876523552</v>
      </c>
      <c r="I823" s="1">
        <f t="shared" si="945"/>
        <v>5.242282117366698</v>
      </c>
      <c r="J823" s="1">
        <f t="shared" si="945"/>
        <v>4.2944580897130216</v>
      </c>
      <c r="K823" s="1">
        <f t="shared" si="945"/>
        <v>2.4476976133297081</v>
      </c>
      <c r="L823" s="1">
        <f t="shared" ref="L823" si="946">SUM(L824:L825)</f>
        <v>0.18759520473818372</v>
      </c>
      <c r="N823" s="1"/>
    </row>
    <row r="824" spans="2:14" x14ac:dyDescent="0.35">
      <c r="B824" s="5" t="str">
        <f t="shared" si="944"/>
        <v>SPS1</v>
      </c>
      <c r="C824" s="5" t="str">
        <f t="shared" si="939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[1]Industry!F$57</f>
        <v>4.2507372275274404</v>
      </c>
      <c r="K824" s="1">
        <f>[1]Industry!G$57</f>
        <v>2.4433890957717601</v>
      </c>
      <c r="L824" s="1">
        <f>[1]Industry!H$57</f>
        <v>0.18759520473818372</v>
      </c>
      <c r="N824" s="1"/>
    </row>
    <row r="825" spans="2:14" x14ac:dyDescent="0.35">
      <c r="B825" s="5" t="str">
        <f t="shared" si="944"/>
        <v>SPS1</v>
      </c>
      <c r="C825" s="5" t="str">
        <f t="shared" si="939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[1]Industry!F$58</f>
        <v>4.3720862185581355E-2</v>
      </c>
      <c r="K825" s="1">
        <f>[1]Industry!G$58</f>
        <v>4.3085175579479209E-3</v>
      </c>
      <c r="L825" s="1">
        <f>[1]Industry!H$58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7">SUM(G827:G829)</f>
        <v>26.120206686790951</v>
      </c>
      <c r="H826" s="1">
        <f t="shared" si="947"/>
        <v>29.313729434782257</v>
      </c>
      <c r="I826" s="1">
        <f t="shared" si="947"/>
        <v>20.801599831324669</v>
      </c>
      <c r="J826" s="1">
        <f t="shared" si="947"/>
        <v>11.507906446398067</v>
      </c>
      <c r="K826" s="1">
        <f t="shared" si="947"/>
        <v>6.9654595099770562</v>
      </c>
      <c r="L826" s="1">
        <f t="shared" ref="L826" si="948">SUM(L827:L829)</f>
        <v>3.9931021018130921</v>
      </c>
      <c r="N826" s="1"/>
    </row>
    <row r="827" spans="2:14" x14ac:dyDescent="0.35">
      <c r="B827" s="5" t="str">
        <f t="shared" ref="B827:B856" si="949">B826</f>
        <v>SPS1</v>
      </c>
      <c r="C827" s="5" t="str">
        <f t="shared" ref="C827:C856" si="950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[1]Industry!F$59</f>
        <v>8.7360223331326825</v>
      </c>
      <c r="K827" s="1">
        <f>[1]Industry!G$59</f>
        <v>4.219226759023945</v>
      </c>
      <c r="L827" s="1">
        <f>[1]Industry!H$59</f>
        <v>0.90242787929252077</v>
      </c>
      <c r="N827" s="1"/>
    </row>
    <row r="828" spans="2:14" x14ac:dyDescent="0.35">
      <c r="B828" s="5" t="str">
        <f t="shared" si="949"/>
        <v>SPS1</v>
      </c>
      <c r="C828" s="5" t="str">
        <f t="shared" si="950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[1]Industry!F$60</f>
        <v>5.6870534787086757E-2</v>
      </c>
      <c r="K828" s="1">
        <f>[1]Industry!G$60</f>
        <v>3.1031856556590649E-2</v>
      </c>
      <c r="L828" s="1">
        <f>[1]Industry!H$60</f>
        <v>1.9324300630132258E-2</v>
      </c>
      <c r="N828" s="1"/>
    </row>
    <row r="829" spans="2:14" x14ac:dyDescent="0.35">
      <c r="B829" s="5" t="str">
        <f t="shared" si="949"/>
        <v>SPS1</v>
      </c>
      <c r="C829" s="5" t="str">
        <f t="shared" si="950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[1]Industry!F$68</f>
        <v>2.7150135784782963</v>
      </c>
      <c r="K829" s="1">
        <f>[1]Industry!G$68</f>
        <v>2.7152008943965207</v>
      </c>
      <c r="L829" s="1">
        <f>[1]Industry!H$68</f>
        <v>3.0713499218904392</v>
      </c>
      <c r="N829" s="1"/>
    </row>
    <row r="830" spans="2:14" x14ac:dyDescent="0.35">
      <c r="B830" s="5" t="str">
        <f t="shared" si="949"/>
        <v>SPS1</v>
      </c>
      <c r="C830" s="5" t="str">
        <f t="shared" si="950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1">G831</f>
        <v>2.307526236939708</v>
      </c>
      <c r="H830" s="1">
        <f t="shared" si="951"/>
        <v>8.6100965844087857E-2</v>
      </c>
      <c r="I830" s="1">
        <f t="shared" si="951"/>
        <v>2.9365655056350394E-3</v>
      </c>
      <c r="J830" s="1">
        <f t="shared" si="951"/>
        <v>2.6070217906024047E-2</v>
      </c>
      <c r="K830" s="1">
        <f t="shared" si="951"/>
        <v>4.0795017065666109E-3</v>
      </c>
      <c r="L830" s="1">
        <f t="shared" si="951"/>
        <v>2.3836737607569662E-5</v>
      </c>
      <c r="N830" s="1"/>
    </row>
    <row r="831" spans="2:14" x14ac:dyDescent="0.35">
      <c r="B831" s="5" t="str">
        <f t="shared" si="949"/>
        <v>SPS1</v>
      </c>
      <c r="C831" s="5" t="str">
        <f t="shared" si="950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[1]Industry!F$61</f>
        <v>2.6070217906024047E-2</v>
      </c>
      <c r="K831" s="1">
        <f>[1]Industry!G$61</f>
        <v>4.0795017065666109E-3</v>
      </c>
      <c r="L831" s="1">
        <f>[1]Industry!H$61</f>
        <v>2.3836737607569662E-5</v>
      </c>
      <c r="N831" s="1"/>
    </row>
    <row r="832" spans="2:14" x14ac:dyDescent="0.35">
      <c r="B832" s="5" t="str">
        <f t="shared" si="949"/>
        <v>SPS1</v>
      </c>
      <c r="C832" s="5" t="str">
        <f t="shared" si="950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2">G833+G843</f>
        <v>12.635602607574004</v>
      </c>
      <c r="H832" s="1">
        <f t="shared" si="952"/>
        <v>12.96984503676804</v>
      </c>
      <c r="I832" s="1">
        <f t="shared" si="952"/>
        <v>13.503790325651032</v>
      </c>
      <c r="J832" s="1">
        <f t="shared" si="952"/>
        <v>15.298879898600559</v>
      </c>
      <c r="K832" s="1">
        <f t="shared" si="952"/>
        <v>15.278453528059327</v>
      </c>
      <c r="L832" s="1">
        <f t="shared" ref="L832" si="953">L833+L843</f>
        <v>17.565308897024021</v>
      </c>
      <c r="N832" s="1"/>
    </row>
    <row r="833" spans="2:14" x14ac:dyDescent="0.35">
      <c r="B833" s="5" t="str">
        <f t="shared" si="949"/>
        <v>SPS1</v>
      </c>
      <c r="C833" s="5" t="str">
        <f t="shared" si="950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[1]Industry!F$62</f>
        <v>8.1327420196055229</v>
      </c>
      <c r="K833" s="1">
        <f>[1]Industry!G$62</f>
        <v>8.0754214232925268</v>
      </c>
      <c r="L833" s="1">
        <f>[1]Industry!H$62</f>
        <v>9.4782694070504441</v>
      </c>
      <c r="M833" s="1"/>
      <c r="N833" s="1"/>
    </row>
    <row r="834" spans="2:14" x14ac:dyDescent="0.35">
      <c r="B834" s="5" t="str">
        <f t="shared" si="949"/>
        <v>SPS1</v>
      </c>
      <c r="C834" s="5" t="str">
        <f t="shared" si="950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4">IFERROR(G793/G$792,0)*G$833</f>
        <v>1.9910923158624092</v>
      </c>
      <c r="H834" s="1">
        <f t="shared" si="954"/>
        <v>1.3611477384643893</v>
      </c>
      <c r="I834" s="1">
        <f t="shared" si="954"/>
        <v>1.1679218085907579</v>
      </c>
      <c r="J834" s="1">
        <f t="shared" si="954"/>
        <v>0.64309093349345769</v>
      </c>
      <c r="K834" s="1">
        <f t="shared" si="954"/>
        <v>0</v>
      </c>
      <c r="L834" s="1">
        <f t="shared" ref="L834" si="955">IFERROR(L793/L$792,0)*L$833</f>
        <v>0</v>
      </c>
      <c r="N834" s="1"/>
    </row>
    <row r="835" spans="2:14" x14ac:dyDescent="0.35">
      <c r="B835" s="5" t="str">
        <f t="shared" si="949"/>
        <v>SPS1</v>
      </c>
      <c r="C835" s="5" t="str">
        <f t="shared" si="950"/>
        <v>CH</v>
      </c>
      <c r="D835" t="s">
        <v>2047</v>
      </c>
      <c r="E835" t="s">
        <v>8</v>
      </c>
      <c r="F835" s="1">
        <f t="shared" ref="F835:K842" si="956">IFERROR(F794/F$792,0)*F$833</f>
        <v>1.0597228877771845</v>
      </c>
      <c r="G835" s="1">
        <f t="shared" si="956"/>
        <v>0.24370533851287102</v>
      </c>
      <c r="H835" s="1">
        <f t="shared" si="956"/>
        <v>0.55979843322089473</v>
      </c>
      <c r="I835" s="1">
        <f t="shared" si="956"/>
        <v>5.566736165763931E-2</v>
      </c>
      <c r="J835" s="1">
        <f t="shared" si="956"/>
        <v>0.98357641981513189</v>
      </c>
      <c r="K835" s="1">
        <f t="shared" si="956"/>
        <v>0.13130267404304258</v>
      </c>
      <c r="L835" s="1">
        <f t="shared" ref="L835" si="957">IFERROR(L794/L$792,0)*L$833</f>
        <v>0.4410020858100524</v>
      </c>
      <c r="N835" s="1"/>
    </row>
    <row r="836" spans="2:14" x14ac:dyDescent="0.35">
      <c r="B836" s="5" t="str">
        <f t="shared" si="949"/>
        <v>SPS1</v>
      </c>
      <c r="C836" s="5" t="str">
        <f t="shared" si="950"/>
        <v>CH</v>
      </c>
      <c r="D836" t="s">
        <v>2048</v>
      </c>
      <c r="E836" t="s">
        <v>8</v>
      </c>
      <c r="F836" s="1">
        <f t="shared" si="956"/>
        <v>0</v>
      </c>
      <c r="G836" s="1">
        <f t="shared" si="956"/>
        <v>0</v>
      </c>
      <c r="H836" s="1">
        <f t="shared" si="956"/>
        <v>0</v>
      </c>
      <c r="I836" s="1">
        <f t="shared" si="956"/>
        <v>0</v>
      </c>
      <c r="J836" s="1">
        <f t="shared" si="956"/>
        <v>0</v>
      </c>
      <c r="K836" s="1">
        <f t="shared" si="956"/>
        <v>4.3503475878347547E-2</v>
      </c>
      <c r="L836" s="1">
        <f t="shared" ref="L836" si="958">IFERROR(L795/L$792,0)*L$833</f>
        <v>0.255117477650941</v>
      </c>
      <c r="N836" s="1"/>
    </row>
    <row r="837" spans="2:14" x14ac:dyDescent="0.35">
      <c r="B837" s="5" t="str">
        <f t="shared" si="949"/>
        <v>SPS1</v>
      </c>
      <c r="C837" s="5" t="str">
        <f t="shared" si="950"/>
        <v>CH</v>
      </c>
      <c r="D837" t="s">
        <v>2049</v>
      </c>
      <c r="E837" t="s">
        <v>8</v>
      </c>
      <c r="F837" s="1">
        <f t="shared" si="956"/>
        <v>0</v>
      </c>
      <c r="G837" s="1">
        <f t="shared" si="956"/>
        <v>0</v>
      </c>
      <c r="H837" s="1">
        <f t="shared" si="956"/>
        <v>0</v>
      </c>
      <c r="I837" s="1">
        <f t="shared" si="956"/>
        <v>0</v>
      </c>
      <c r="J837" s="1">
        <f t="shared" si="956"/>
        <v>1.0141800716220959E-2</v>
      </c>
      <c r="K837" s="1">
        <f t="shared" si="956"/>
        <v>1.1705359390848789E-2</v>
      </c>
      <c r="L837" s="1">
        <f t="shared" ref="L837" si="959">IFERROR(L796/L$792,0)*L$833</f>
        <v>2.6737102576760304E-3</v>
      </c>
      <c r="N837" s="1"/>
    </row>
    <row r="838" spans="2:14" x14ac:dyDescent="0.35">
      <c r="B838" s="5" t="str">
        <f t="shared" si="949"/>
        <v>SPS1</v>
      </c>
      <c r="C838" s="5" t="str">
        <f t="shared" si="950"/>
        <v>CH</v>
      </c>
      <c r="D838" t="s">
        <v>2050</v>
      </c>
      <c r="E838" t="s">
        <v>8</v>
      </c>
      <c r="F838" s="1">
        <f t="shared" si="956"/>
        <v>2.2650146490868748</v>
      </c>
      <c r="G838" s="1">
        <f t="shared" si="956"/>
        <v>1.9457836328757525</v>
      </c>
      <c r="H838" s="1">
        <f t="shared" si="956"/>
        <v>0.10011344833837869</v>
      </c>
      <c r="I838" s="1">
        <f t="shared" si="956"/>
        <v>9.1670995609909919E-2</v>
      </c>
      <c r="J838" s="1">
        <f t="shared" si="956"/>
        <v>0.11709028435509206</v>
      </c>
      <c r="K838" s="1">
        <f t="shared" si="956"/>
        <v>5.1098311577540065E-2</v>
      </c>
      <c r="L838" s="1">
        <f t="shared" ref="L838" si="960">IFERROR(L797/L$792,0)*L$833</f>
        <v>7.3602213644808553E-3</v>
      </c>
      <c r="N838" s="1"/>
    </row>
    <row r="839" spans="2:14" x14ac:dyDescent="0.35">
      <c r="B839" s="5" t="str">
        <f t="shared" si="949"/>
        <v>SPS1</v>
      </c>
      <c r="C839" s="5" t="str">
        <f t="shared" si="950"/>
        <v>CH</v>
      </c>
      <c r="D839" t="s">
        <v>2051</v>
      </c>
      <c r="E839" t="s">
        <v>8</v>
      </c>
      <c r="F839" s="1">
        <f t="shared" si="956"/>
        <v>0</v>
      </c>
      <c r="G839" s="1">
        <f t="shared" si="956"/>
        <v>0</v>
      </c>
      <c r="H839" s="1">
        <f t="shared" si="956"/>
        <v>0</v>
      </c>
      <c r="I839" s="1">
        <f t="shared" si="956"/>
        <v>0</v>
      </c>
      <c r="J839" s="1">
        <f t="shared" si="956"/>
        <v>0</v>
      </c>
      <c r="K839" s="1">
        <f t="shared" si="956"/>
        <v>0.68854982706601953</v>
      </c>
      <c r="L839" s="1">
        <f t="shared" ref="L839" si="961">IFERROR(L798/L$792,0)*L$833</f>
        <v>1.0284781108066468</v>
      </c>
      <c r="N839" s="1"/>
    </row>
    <row r="840" spans="2:14" x14ac:dyDescent="0.35">
      <c r="B840" s="5" t="str">
        <f t="shared" si="949"/>
        <v>SPS1</v>
      </c>
      <c r="C840" s="5" t="str">
        <f t="shared" si="950"/>
        <v>CH</v>
      </c>
      <c r="D840" t="s">
        <v>2052</v>
      </c>
      <c r="E840" t="s">
        <v>8</v>
      </c>
      <c r="F840" s="1">
        <f t="shared" si="956"/>
        <v>0.77223820969065582</v>
      </c>
      <c r="G840" s="1">
        <f t="shared" si="956"/>
        <v>1.387127757967471</v>
      </c>
      <c r="H840" s="1">
        <f t="shared" si="956"/>
        <v>3.8582410801765921</v>
      </c>
      <c r="I840" s="1">
        <f t="shared" si="956"/>
        <v>5.060146157673949</v>
      </c>
      <c r="J840" s="1">
        <f t="shared" si="956"/>
        <v>6.3059440757078615</v>
      </c>
      <c r="K840" s="1">
        <f t="shared" si="956"/>
        <v>6.2193587510867303</v>
      </c>
      <c r="L840" s="1">
        <f t="shared" ref="L840" si="962">IFERROR(L799/L$792,0)*L$833</f>
        <v>4.7262789891878976</v>
      </c>
      <c r="N840" s="1"/>
    </row>
    <row r="841" spans="2:14" x14ac:dyDescent="0.35">
      <c r="B841" s="5" t="str">
        <f t="shared" si="949"/>
        <v>SPS1</v>
      </c>
      <c r="C841" s="5" t="str">
        <f t="shared" si="950"/>
        <v>CH</v>
      </c>
      <c r="D841" t="s">
        <v>2053</v>
      </c>
      <c r="E841" t="s">
        <v>8</v>
      </c>
      <c r="F841" s="1">
        <f t="shared" si="956"/>
        <v>0</v>
      </c>
      <c r="G841" s="1">
        <f t="shared" si="956"/>
        <v>0</v>
      </c>
      <c r="H841" s="1">
        <f t="shared" si="956"/>
        <v>0</v>
      </c>
      <c r="I841" s="1">
        <f t="shared" si="956"/>
        <v>0</v>
      </c>
      <c r="J841" s="1">
        <f t="shared" si="956"/>
        <v>0</v>
      </c>
      <c r="K841" s="1">
        <f t="shared" si="956"/>
        <v>0.82179885379838891</v>
      </c>
      <c r="L841" s="1">
        <f t="shared" ref="L841" si="963">IFERROR(L800/L$792,0)*L$833</f>
        <v>2.8603644814412275</v>
      </c>
      <c r="N841" s="1"/>
    </row>
    <row r="842" spans="2:14" x14ac:dyDescent="0.35">
      <c r="B842" s="5" t="str">
        <f t="shared" si="949"/>
        <v>SPS1</v>
      </c>
      <c r="C842" s="5" t="str">
        <f t="shared" si="950"/>
        <v>CH</v>
      </c>
      <c r="D842" t="s">
        <v>2054</v>
      </c>
      <c r="E842" t="s">
        <v>8</v>
      </c>
      <c r="F842" s="1">
        <f t="shared" si="956"/>
        <v>0</v>
      </c>
      <c r="G842" s="1">
        <f t="shared" si="956"/>
        <v>0</v>
      </c>
      <c r="H842" s="1">
        <f t="shared" si="956"/>
        <v>0</v>
      </c>
      <c r="I842" s="1">
        <f t="shared" si="956"/>
        <v>0</v>
      </c>
      <c r="J842" s="1">
        <f t="shared" si="956"/>
        <v>7.2898505517758519E-2</v>
      </c>
      <c r="K842" s="1">
        <f t="shared" si="956"/>
        <v>0.10810417045160822</v>
      </c>
      <c r="L842" s="1">
        <f t="shared" ref="L842" si="964">IFERROR(L801/L$792,0)*L$833</f>
        <v>0.15699433053152292</v>
      </c>
      <c r="M842" s="1"/>
      <c r="N842" s="1"/>
    </row>
    <row r="843" spans="2:14" x14ac:dyDescent="0.35">
      <c r="B843" s="5" t="str">
        <f t="shared" si="949"/>
        <v>SPS1</v>
      </c>
      <c r="C843" s="5" t="str">
        <f t="shared" si="950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[1]Industry!F$63</f>
        <v>7.1661378789950358</v>
      </c>
      <c r="K843" s="1">
        <f>[1]Industry!G$63</f>
        <v>7.2030321047667991</v>
      </c>
      <c r="L843" s="1">
        <f>[1]Industry!H$63</f>
        <v>8.0870394899735771</v>
      </c>
      <c r="N843" s="1"/>
    </row>
    <row r="844" spans="2:14" x14ac:dyDescent="0.35">
      <c r="B844" s="5" t="str">
        <f t="shared" si="949"/>
        <v>SPS1</v>
      </c>
      <c r="C844" s="5" t="str">
        <f t="shared" si="950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5">G845</f>
        <v>6.2669954666482779</v>
      </c>
      <c r="H844" s="1">
        <f t="shared" si="965"/>
        <v>6.0030768912076287</v>
      </c>
      <c r="I844" s="1">
        <f t="shared" si="965"/>
        <v>7.0120500285676695</v>
      </c>
      <c r="J844" s="1">
        <f t="shared" si="965"/>
        <v>7.6582379230636395</v>
      </c>
      <c r="K844" s="1">
        <f t="shared" si="965"/>
        <v>6.7670850795876563</v>
      </c>
      <c r="L844" s="1">
        <f t="shared" si="965"/>
        <v>8.484130257370472</v>
      </c>
      <c r="N844" s="1"/>
    </row>
    <row r="845" spans="2:14" x14ac:dyDescent="0.35">
      <c r="B845" s="5" t="str">
        <f t="shared" si="949"/>
        <v>SPS1</v>
      </c>
      <c r="C845" s="5" t="str">
        <f t="shared" si="950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[1]Industry!F$64</f>
        <v>7.6582379230636395</v>
      </c>
      <c r="K845" s="1">
        <f>[1]Industry!G$64</f>
        <v>6.7670850795876563</v>
      </c>
      <c r="L845" s="1">
        <f>[1]Industry!H$64</f>
        <v>8.484130257370472</v>
      </c>
      <c r="N845" s="1"/>
    </row>
    <row r="846" spans="2:14" x14ac:dyDescent="0.35">
      <c r="B846" s="5" t="str">
        <f t="shared" si="949"/>
        <v>SPS1</v>
      </c>
      <c r="C846" s="5" t="str">
        <f t="shared" si="950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6">G847</f>
        <v>0.5446111002284405</v>
      </c>
      <c r="H846" s="1">
        <f t="shared" si="966"/>
        <v>0.57530150914458866</v>
      </c>
      <c r="I846" s="1">
        <f t="shared" si="966"/>
        <v>0.59338116082553971</v>
      </c>
      <c r="J846" s="1">
        <f t="shared" si="966"/>
        <v>0.59397895608854012</v>
      </c>
      <c r="K846" s="1">
        <f t="shared" si="966"/>
        <v>0.59454914029965111</v>
      </c>
      <c r="L846" s="1">
        <f t="shared" si="966"/>
        <v>0.59544162723104088</v>
      </c>
      <c r="N846" s="1"/>
    </row>
    <row r="847" spans="2:14" x14ac:dyDescent="0.35">
      <c r="B847" s="5" t="str">
        <f t="shared" si="949"/>
        <v>SPS1</v>
      </c>
      <c r="C847" s="5" t="str">
        <f t="shared" si="950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[1]Industry!F$65</f>
        <v>0.59397895608854012</v>
      </c>
      <c r="K847" s="1">
        <f>[1]Industry!G$65</f>
        <v>0.59454914029965111</v>
      </c>
      <c r="L847" s="1">
        <f>[1]Industry!H$65</f>
        <v>0.59544162723104088</v>
      </c>
      <c r="N847" s="1"/>
    </row>
    <row r="848" spans="2:14" x14ac:dyDescent="0.35">
      <c r="B848" s="5" t="str">
        <f t="shared" si="949"/>
        <v>SPS1</v>
      </c>
      <c r="C848" s="5" t="str">
        <f t="shared" si="950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7">G849</f>
        <v>4.2667306877460165</v>
      </c>
      <c r="H848" s="1">
        <f t="shared" si="967"/>
        <v>5.7220937662547611</v>
      </c>
      <c r="I848" s="1">
        <f t="shared" si="967"/>
        <v>6.0522454199934543</v>
      </c>
      <c r="J848" s="1">
        <f t="shared" si="967"/>
        <v>5.5194963051130177</v>
      </c>
      <c r="K848" s="1">
        <f t="shared" si="967"/>
        <v>4.6504193290834204</v>
      </c>
      <c r="L848" s="1">
        <f t="shared" si="967"/>
        <v>3.2361935718712505</v>
      </c>
      <c r="N848" s="1"/>
    </row>
    <row r="849" spans="2:14" x14ac:dyDescent="0.35">
      <c r="B849" s="5" t="str">
        <f t="shared" si="949"/>
        <v>SPS1</v>
      </c>
      <c r="C849" s="5" t="str">
        <f t="shared" si="950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[1]Industry!F$66</f>
        <v>5.5194963051130177</v>
      </c>
      <c r="K849" s="1">
        <f>[1]Industry!G$66</f>
        <v>4.6504193290834204</v>
      </c>
      <c r="L849" s="1">
        <f>[1]Industry!H$66</f>
        <v>3.2361935718712505</v>
      </c>
      <c r="N849" s="1"/>
    </row>
    <row r="850" spans="2:14" x14ac:dyDescent="0.35">
      <c r="B850" s="5" t="str">
        <f t="shared" si="949"/>
        <v>SPS1</v>
      </c>
      <c r="C850" s="5" t="str">
        <f t="shared" si="950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68">G851</f>
        <v>8.5601774398449418E-2</v>
      </c>
      <c r="H850" s="1">
        <f t="shared" si="968"/>
        <v>0.10204303950376965</v>
      </c>
      <c r="I850" s="1">
        <f t="shared" si="968"/>
        <v>2.3313497198267528</v>
      </c>
      <c r="J850" s="1">
        <f t="shared" si="968"/>
        <v>2.2816749892569783</v>
      </c>
      <c r="K850" s="1">
        <f t="shared" si="968"/>
        <v>1.9427122909535901</v>
      </c>
      <c r="L850" s="1">
        <f t="shared" si="968"/>
        <v>1.5090813673207693</v>
      </c>
      <c r="N850" s="1"/>
    </row>
    <row r="851" spans="2:14" x14ac:dyDescent="0.35">
      <c r="B851" s="5" t="str">
        <f t="shared" si="949"/>
        <v>SPS1</v>
      </c>
      <c r="C851" s="5" t="str">
        <f t="shared" si="950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[1]Industry!F$67</f>
        <v>2.2816749892569783</v>
      </c>
      <c r="K851" s="1">
        <f>[1]Industry!G$67</f>
        <v>1.9427122909535901</v>
      </c>
      <c r="L851" s="1">
        <f>[1]Industry!H$67</f>
        <v>1.5090813673207693</v>
      </c>
      <c r="N851" s="1"/>
    </row>
    <row r="852" spans="2:14" x14ac:dyDescent="0.35">
      <c r="B852" s="5" t="str">
        <f t="shared" si="949"/>
        <v>SPS1</v>
      </c>
      <c r="C852" s="5" t="str">
        <f t="shared" si="950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69">G853</f>
        <v>0</v>
      </c>
      <c r="H852" s="1">
        <f t="shared" si="969"/>
        <v>0</v>
      </c>
      <c r="I852" s="1">
        <f t="shared" si="969"/>
        <v>0</v>
      </c>
      <c r="J852" s="1">
        <f t="shared" si="969"/>
        <v>7.8055342400521148</v>
      </c>
      <c r="K852" s="1">
        <f t="shared" si="969"/>
        <v>8.3374332998865537</v>
      </c>
      <c r="L852" s="1">
        <f t="shared" si="969"/>
        <v>8.3373996415219676</v>
      </c>
      <c r="N852" s="1"/>
    </row>
    <row r="853" spans="2:14" x14ac:dyDescent="0.35">
      <c r="B853" s="5" t="str">
        <f t="shared" si="949"/>
        <v>SPS1</v>
      </c>
      <c r="C853" s="5" t="str">
        <f t="shared" si="950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7.8055342400521148</v>
      </c>
      <c r="K853" s="1">
        <f>[1]Industry!G$69</f>
        <v>8.3374332998865537</v>
      </c>
      <c r="L853" s="1">
        <f>[1]Industry!H$69</f>
        <v>8.3373996415219676</v>
      </c>
      <c r="N853" s="1"/>
    </row>
    <row r="854" spans="2:14" x14ac:dyDescent="0.35">
      <c r="B854" s="5" t="str">
        <f t="shared" si="949"/>
        <v>SPS1</v>
      </c>
      <c r="C854" s="5" t="str">
        <f t="shared" si="950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0">SUM(G855:G856)</f>
        <v>2.084147841936673</v>
      </c>
      <c r="H854" s="1">
        <f t="shared" si="970"/>
        <v>2.0840960164003799</v>
      </c>
      <c r="I854" s="1">
        <f t="shared" si="970"/>
        <v>2.1606887510302721</v>
      </c>
      <c r="J854" s="1">
        <f t="shared" si="970"/>
        <v>2.2112927304807823</v>
      </c>
      <c r="K854" s="1">
        <f t="shared" si="970"/>
        <v>14.723607892744788</v>
      </c>
      <c r="L854" s="1">
        <f t="shared" ref="L854" si="971">SUM(L855:L856)</f>
        <v>15.073235263813912</v>
      </c>
      <c r="N854" s="1"/>
    </row>
    <row r="855" spans="2:14" x14ac:dyDescent="0.35">
      <c r="B855" s="5" t="str">
        <f t="shared" si="949"/>
        <v>SPS1</v>
      </c>
      <c r="C855" s="5" t="str">
        <f t="shared" si="950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[1]Industry!F$6-J856</f>
        <v>0.39171877359646623</v>
      </c>
      <c r="K855" s="1">
        <f>[1]Industry!G$6-K856</f>
        <v>4.1527721262950124</v>
      </c>
      <c r="L855" s="1">
        <f>[1]Industry!H$6-L856</f>
        <v>4.4431720000916481</v>
      </c>
      <c r="N855" s="1"/>
    </row>
    <row r="856" spans="2:14" x14ac:dyDescent="0.35">
      <c r="B856" s="5" t="str">
        <f t="shared" si="949"/>
        <v>SPS1</v>
      </c>
      <c r="C856" s="5" t="str">
        <f t="shared" si="950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[1]Industry!F$70</f>
        <v>1.8195739568843161</v>
      </c>
      <c r="K856" s="1">
        <f>[1]Industry!G$70</f>
        <v>10.570835766449775</v>
      </c>
      <c r="L856" s="1">
        <f>[1]Industry!H$70</f>
        <v>10.630063263722263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2">IFERROR(G820/G765,"-")</f>
        <v>0.84306236513985411</v>
      </c>
      <c r="H858" s="4">
        <f t="shared" si="972"/>
        <v>0.84373276872970682</v>
      </c>
      <c r="I858" s="4">
        <f t="shared" si="972"/>
        <v>0.84485010804613025</v>
      </c>
      <c r="J858" s="4">
        <f t="shared" si="972"/>
        <v>0.84596744736255314</v>
      </c>
      <c r="K858" s="4">
        <f t="shared" si="972"/>
        <v>0.84708478667897702</v>
      </c>
      <c r="L858" s="4">
        <f t="shared" ref="L858" si="973">IFERROR(L820/L765,"-")</f>
        <v>0.84931946531182323</v>
      </c>
      <c r="N858" s="1"/>
    </row>
    <row r="859" spans="2:14" x14ac:dyDescent="0.35">
      <c r="B859" s="5" t="str">
        <f t="shared" ref="B859:B881" si="974">B858</f>
        <v>SPS1</v>
      </c>
      <c r="C859" s="5" t="str">
        <f t="shared" ref="C859:C881" si="975">C858</f>
        <v>CH</v>
      </c>
      <c r="D859" t="s">
        <v>2070</v>
      </c>
      <c r="E859" t="s">
        <v>240</v>
      </c>
      <c r="F859" s="4">
        <f t="shared" ref="F859:K859" si="976">IFERROR(F821/F766,"-")</f>
        <v>3.0809801822513294</v>
      </c>
      <c r="G859" s="4">
        <f t="shared" si="976"/>
        <v>3.1055374774069149</v>
      </c>
      <c r="H859" s="4">
        <f t="shared" si="976"/>
        <v>3.1423734201402915</v>
      </c>
      <c r="I859" s="4">
        <f t="shared" si="976"/>
        <v>3.2037666580292488</v>
      </c>
      <c r="J859" s="4">
        <f t="shared" si="976"/>
        <v>3.2651598959182113</v>
      </c>
      <c r="K859" s="4">
        <f t="shared" si="976"/>
        <v>3.3265531338071708</v>
      </c>
      <c r="L859" s="4">
        <f t="shared" ref="L859" si="977">IFERROR(L821/L766,"-")</f>
        <v>3.4493396095850906</v>
      </c>
      <c r="N859" s="1"/>
    </row>
    <row r="860" spans="2:14" x14ac:dyDescent="0.35">
      <c r="B860" s="5" t="str">
        <f t="shared" si="974"/>
        <v>SPS1</v>
      </c>
      <c r="C860" s="5" t="str">
        <f t="shared" si="975"/>
        <v>CH</v>
      </c>
      <c r="D860" t="s">
        <v>2071</v>
      </c>
      <c r="E860" t="s">
        <v>240</v>
      </c>
      <c r="F860" s="4">
        <f t="shared" ref="F860:K860" si="978">IFERROR(F822/F767,"-")</f>
        <v>0.99999999999999989</v>
      </c>
      <c r="G860" s="4">
        <f t="shared" si="978"/>
        <v>0.99999906163469399</v>
      </c>
      <c r="H860" s="4">
        <f t="shared" si="978"/>
        <v>0.99999912262705681</v>
      </c>
      <c r="I860" s="4">
        <f t="shared" si="978"/>
        <v>1.0000054848621223</v>
      </c>
      <c r="J860" s="4">
        <f t="shared" si="978"/>
        <v>1.0000224910757769</v>
      </c>
      <c r="K860" s="4">
        <f t="shared" si="978"/>
        <v>0.9999730938365694</v>
      </c>
      <c r="L860" s="4">
        <f t="shared" ref="L860" si="979">IFERROR(L822/L767,"-")</f>
        <v>0.96483444598342327</v>
      </c>
      <c r="N860" s="1"/>
    </row>
    <row r="861" spans="2:14" x14ac:dyDescent="0.35">
      <c r="B861" s="5" t="str">
        <f t="shared" si="974"/>
        <v>SPS1</v>
      </c>
      <c r="C861" s="5" t="str">
        <f t="shared" si="975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0">IFERROR(G824/G769,"-")</f>
        <v>0.77871988564932404</v>
      </c>
      <c r="H861" s="4">
        <f t="shared" si="980"/>
        <v>0.78060651575785645</v>
      </c>
      <c r="I861" s="4">
        <f t="shared" si="980"/>
        <v>0.78375089927207642</v>
      </c>
      <c r="J861" s="4">
        <f t="shared" si="980"/>
        <v>0.78689528278629783</v>
      </c>
      <c r="K861" s="4">
        <f t="shared" si="980"/>
        <v>0.79003966630051847</v>
      </c>
      <c r="L861" s="4">
        <f t="shared" ref="L861" si="981">IFERROR(L824/L769,"-")</f>
        <v>0.79632843332896086</v>
      </c>
      <c r="N861" s="1"/>
    </row>
    <row r="862" spans="2:14" x14ac:dyDescent="0.35">
      <c r="B862" s="5" t="str">
        <f t="shared" si="974"/>
        <v>SPS1</v>
      </c>
      <c r="C862" s="5" t="str">
        <f t="shared" si="975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0"/>
        <v>0.67904999999999938</v>
      </c>
      <c r="H862" s="4">
        <f t="shared" si="980"/>
        <v>0.68343750000000036</v>
      </c>
      <c r="I862" s="4">
        <f t="shared" si="980"/>
        <v>0.69074999999999875</v>
      </c>
      <c r="J862" s="4">
        <f t="shared" si="980"/>
        <v>0.69806249999999936</v>
      </c>
      <c r="K862" s="4">
        <f t="shared" si="980"/>
        <v>0.70537499999999997</v>
      </c>
      <c r="L862" s="4" t="str">
        <f t="shared" ref="L862" si="982">IFERROR(L825/L770,"-")</f>
        <v>-</v>
      </c>
      <c r="N862" s="1"/>
    </row>
    <row r="863" spans="2:14" x14ac:dyDescent="0.35">
      <c r="B863" s="5" t="str">
        <f t="shared" si="974"/>
        <v>SPS1</v>
      </c>
      <c r="C863" s="5" t="str">
        <f t="shared" si="975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3">IFERROR(G827/G779,"-")</f>
        <v>0.8061004452224656</v>
      </c>
      <c r="H863" s="4">
        <f t="shared" si="983"/>
        <v>0.80608821485178184</v>
      </c>
      <c r="I863" s="4">
        <f t="shared" si="983"/>
        <v>0.80804567256343973</v>
      </c>
      <c r="J863" s="4">
        <f t="shared" si="983"/>
        <v>0.83085696363396788</v>
      </c>
      <c r="K863" s="4">
        <f t="shared" si="983"/>
        <v>0.8344701620206687</v>
      </c>
      <c r="L863" s="4">
        <f t="shared" ref="L863" si="984">IFERROR(L827/L779,"-")</f>
        <v>0.8335819163475604</v>
      </c>
      <c r="N863" s="1"/>
    </row>
    <row r="864" spans="2:14" x14ac:dyDescent="0.35">
      <c r="B864" s="5" t="str">
        <f t="shared" si="974"/>
        <v>SPS1</v>
      </c>
      <c r="C864" s="5" t="str">
        <f t="shared" si="975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3"/>
        <v>0</v>
      </c>
      <c r="H864" s="4">
        <f t="shared" si="983"/>
        <v>7.7895443764011123</v>
      </c>
      <c r="I864" s="4" t="str">
        <f t="shared" si="983"/>
        <v>-</v>
      </c>
      <c r="J864" s="4" t="str">
        <f t="shared" si="983"/>
        <v>-</v>
      </c>
      <c r="K864" s="4" t="str">
        <f t="shared" si="983"/>
        <v>-</v>
      </c>
      <c r="L864" s="4" t="str">
        <f t="shared" ref="L864" si="985">IFERROR(L828/L780,"-")</f>
        <v>-</v>
      </c>
      <c r="N864" s="1"/>
    </row>
    <row r="865" spans="2:14" x14ac:dyDescent="0.35">
      <c r="B865" s="5" t="str">
        <f t="shared" si="974"/>
        <v>SPS1</v>
      </c>
      <c r="C865" s="5" t="str">
        <f t="shared" si="975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3"/>
        <v>0.69152741007847685</v>
      </c>
      <c r="H865" s="4">
        <f t="shared" si="983"/>
        <v>0.70688581817275475</v>
      </c>
      <c r="I865" s="4">
        <f t="shared" si="983"/>
        <v>0.71099999999999952</v>
      </c>
      <c r="J865" s="4">
        <f t="shared" si="983"/>
        <v>0.71100000000000019</v>
      </c>
      <c r="K865" s="4">
        <f t="shared" si="983"/>
        <v>0.71100000000000019</v>
      </c>
      <c r="L865" s="4">
        <f t="shared" ref="L865" si="986">IFERROR(L829/L781,"-")</f>
        <v>0.71999999999999986</v>
      </c>
      <c r="N865" s="1"/>
    </row>
    <row r="866" spans="2:14" x14ac:dyDescent="0.35">
      <c r="B866" s="5" t="str">
        <f t="shared" si="974"/>
        <v>SPS1</v>
      </c>
      <c r="C866" s="5" t="str">
        <f t="shared" si="975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7">IFERROR(G831/G790,"-")</f>
        <v>0.66600000000000037</v>
      </c>
      <c r="H866" s="4">
        <f t="shared" si="987"/>
        <v>0.66749999999999987</v>
      </c>
      <c r="I866" s="4">
        <f t="shared" si="987"/>
        <v>0.67000000000000015</v>
      </c>
      <c r="J866" s="4">
        <f t="shared" si="987"/>
        <v>0.67250000000000076</v>
      </c>
      <c r="K866" s="4">
        <f t="shared" si="987"/>
        <v>0.67499999999999993</v>
      </c>
      <c r="L866" s="4">
        <f t="shared" ref="L866" si="988">IFERROR(L831/L790,"-")</f>
        <v>0.68000000000000071</v>
      </c>
      <c r="N866" s="1"/>
    </row>
    <row r="867" spans="2:14" x14ac:dyDescent="0.35">
      <c r="B867" s="5" t="str">
        <f t="shared" si="974"/>
        <v>SPS1</v>
      </c>
      <c r="C867" s="5" t="str">
        <f t="shared" si="975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89">IFERROR(G834/G793,"-")</f>
        <v>0.98911936711276671</v>
      </c>
      <c r="H867" s="4">
        <f t="shared" si="989"/>
        <v>1.0387111898072838</v>
      </c>
      <c r="I867" s="4">
        <f t="shared" si="989"/>
        <v>0.9403314307098356</v>
      </c>
      <c r="J867" s="4">
        <f t="shared" si="989"/>
        <v>0.93384223576201297</v>
      </c>
      <c r="K867" s="4" t="str">
        <f t="shared" si="989"/>
        <v>-</v>
      </c>
      <c r="L867" s="4" t="str">
        <f t="shared" ref="L867" si="990">IFERROR(L834/L793,"-")</f>
        <v>-</v>
      </c>
      <c r="N867" s="1"/>
    </row>
    <row r="868" spans="2:14" x14ac:dyDescent="0.35">
      <c r="B868" s="5" t="str">
        <f t="shared" si="974"/>
        <v>SPS1</v>
      </c>
      <c r="C868" s="5" t="str">
        <f t="shared" si="975"/>
        <v>CH</v>
      </c>
      <c r="D868" t="s">
        <v>2079</v>
      </c>
      <c r="E868" t="s">
        <v>240</v>
      </c>
      <c r="F868" s="4">
        <f t="shared" ref="F868:K876" si="991">IFERROR(F835/F794,"-")</f>
        <v>1.1701510746223673</v>
      </c>
      <c r="G868" s="4">
        <f t="shared" si="991"/>
        <v>0.9891193671127666</v>
      </c>
      <c r="H868" s="4">
        <f t="shared" si="991"/>
        <v>1.0387111898072838</v>
      </c>
      <c r="I868" s="4">
        <f t="shared" si="991"/>
        <v>0.9403314307098356</v>
      </c>
      <c r="J868" s="4">
        <f t="shared" si="991"/>
        <v>0.93384223576201286</v>
      </c>
      <c r="K868" s="4">
        <f t="shared" si="991"/>
        <v>0.9402404443336112</v>
      </c>
      <c r="L868" s="4">
        <f t="shared" ref="L868" si="992">IFERROR(L835/L794,"-")</f>
        <v>0.94913204582331323</v>
      </c>
      <c r="N868" s="1"/>
    </row>
    <row r="869" spans="2:14" x14ac:dyDescent="0.35">
      <c r="B869" s="5" t="str">
        <f t="shared" si="974"/>
        <v>SPS1</v>
      </c>
      <c r="C869" s="5" t="str">
        <f t="shared" si="975"/>
        <v>CH</v>
      </c>
      <c r="D869" t="s">
        <v>2080</v>
      </c>
      <c r="E869" t="s">
        <v>240</v>
      </c>
      <c r="F869" s="4" t="str">
        <f t="shared" si="991"/>
        <v>-</v>
      </c>
      <c r="G869" s="4" t="str">
        <f t="shared" si="991"/>
        <v>-</v>
      </c>
      <c r="H869" s="4" t="str">
        <f t="shared" si="991"/>
        <v>-</v>
      </c>
      <c r="I869" s="4" t="str">
        <f t="shared" si="991"/>
        <v>-</v>
      </c>
      <c r="J869" s="4" t="str">
        <f t="shared" si="991"/>
        <v>-</v>
      </c>
      <c r="K869" s="4">
        <f t="shared" si="991"/>
        <v>0.94024044433361131</v>
      </c>
      <c r="L869" s="4">
        <f t="shared" ref="L869" si="993">IFERROR(L836/L795,"-")</f>
        <v>0.94913204582331323</v>
      </c>
      <c r="N869" s="1"/>
    </row>
    <row r="870" spans="2:14" x14ac:dyDescent="0.35">
      <c r="B870" s="5" t="str">
        <f t="shared" si="974"/>
        <v>SPS1</v>
      </c>
      <c r="C870" s="5" t="str">
        <f t="shared" si="975"/>
        <v>CH</v>
      </c>
      <c r="D870" t="s">
        <v>2081</v>
      </c>
      <c r="E870" t="s">
        <v>240</v>
      </c>
      <c r="F870" s="4" t="str">
        <f t="shared" si="991"/>
        <v>-</v>
      </c>
      <c r="G870" s="4" t="str">
        <f t="shared" si="991"/>
        <v>-</v>
      </c>
      <c r="H870" s="4" t="str">
        <f t="shared" si="991"/>
        <v>-</v>
      </c>
      <c r="I870" s="4" t="str">
        <f t="shared" si="991"/>
        <v>-</v>
      </c>
      <c r="J870" s="4">
        <f t="shared" si="991"/>
        <v>0.93384223576201286</v>
      </c>
      <c r="K870" s="4">
        <f t="shared" si="991"/>
        <v>0.9402404443336112</v>
      </c>
      <c r="L870" s="4">
        <f t="shared" ref="L870" si="994">IFERROR(L837/L796,"-")</f>
        <v>0.94913204582331323</v>
      </c>
      <c r="N870" s="1"/>
    </row>
    <row r="871" spans="2:14" x14ac:dyDescent="0.35">
      <c r="B871" s="5" t="str">
        <f t="shared" si="974"/>
        <v>SPS1</v>
      </c>
      <c r="C871" s="5" t="str">
        <f t="shared" si="975"/>
        <v>CH</v>
      </c>
      <c r="D871" t="s">
        <v>2082</v>
      </c>
      <c r="E871" t="s">
        <v>240</v>
      </c>
      <c r="F871" s="4">
        <f t="shared" si="991"/>
        <v>1.1701510746223673</v>
      </c>
      <c r="G871" s="4">
        <f t="shared" si="991"/>
        <v>0.98911936711276671</v>
      </c>
      <c r="H871" s="4">
        <f t="shared" si="991"/>
        <v>1.0387111898072836</v>
      </c>
      <c r="I871" s="4">
        <f t="shared" si="991"/>
        <v>0.94033143070983571</v>
      </c>
      <c r="J871" s="4">
        <f t="shared" si="991"/>
        <v>0.93384223576201286</v>
      </c>
      <c r="K871" s="4">
        <f t="shared" si="991"/>
        <v>0.94024044433361131</v>
      </c>
      <c r="L871" s="4">
        <f t="shared" ref="L871" si="995">IFERROR(L838/L797,"-")</f>
        <v>0.94913204582331334</v>
      </c>
      <c r="N871" s="1"/>
    </row>
    <row r="872" spans="2:14" x14ac:dyDescent="0.35">
      <c r="B872" s="5" t="str">
        <f t="shared" si="974"/>
        <v>SPS1</v>
      </c>
      <c r="C872" s="5" t="str">
        <f t="shared" si="975"/>
        <v>CH</v>
      </c>
      <c r="D872" t="s">
        <v>2083</v>
      </c>
      <c r="E872" t="s">
        <v>240</v>
      </c>
      <c r="F872" s="4" t="str">
        <f t="shared" si="991"/>
        <v>-</v>
      </c>
      <c r="G872" s="4" t="str">
        <f t="shared" si="991"/>
        <v>-</v>
      </c>
      <c r="H872" s="4" t="str">
        <f t="shared" si="991"/>
        <v>-</v>
      </c>
      <c r="I872" s="4" t="str">
        <f t="shared" si="991"/>
        <v>-</v>
      </c>
      <c r="J872" s="4" t="str">
        <f t="shared" si="991"/>
        <v>-</v>
      </c>
      <c r="K872" s="4">
        <f t="shared" si="991"/>
        <v>0.9402404443336112</v>
      </c>
      <c r="L872" s="4">
        <f t="shared" ref="L872" si="996">IFERROR(L839/L798,"-")</f>
        <v>0.94913204582331323</v>
      </c>
      <c r="N872" s="1"/>
    </row>
    <row r="873" spans="2:14" x14ac:dyDescent="0.35">
      <c r="B873" s="5" t="str">
        <f t="shared" si="974"/>
        <v>SPS1</v>
      </c>
      <c r="C873" s="5" t="str">
        <f t="shared" si="975"/>
        <v>CH</v>
      </c>
      <c r="D873" t="s">
        <v>2084</v>
      </c>
      <c r="E873" t="s">
        <v>240</v>
      </c>
      <c r="F873" s="4">
        <f t="shared" si="991"/>
        <v>1.1701510746223676</v>
      </c>
      <c r="G873" s="4">
        <f t="shared" si="991"/>
        <v>0.9891193671127666</v>
      </c>
      <c r="H873" s="4">
        <f t="shared" si="991"/>
        <v>1.0387111898072838</v>
      </c>
      <c r="I873" s="4">
        <f t="shared" si="991"/>
        <v>0.94033143070983571</v>
      </c>
      <c r="J873" s="4">
        <f t="shared" si="991"/>
        <v>0.93384223576201286</v>
      </c>
      <c r="K873" s="4">
        <f t="shared" si="991"/>
        <v>0.9402404443336112</v>
      </c>
      <c r="L873" s="4">
        <f t="shared" ref="L873" si="997">IFERROR(L840/L799,"-")</f>
        <v>0.94913204582331334</v>
      </c>
      <c r="N873" s="1"/>
    </row>
    <row r="874" spans="2:14" x14ac:dyDescent="0.35">
      <c r="B874" s="5" t="str">
        <f t="shared" si="974"/>
        <v>SPS1</v>
      </c>
      <c r="C874" s="5" t="str">
        <f t="shared" si="975"/>
        <v>CH</v>
      </c>
      <c r="D874" t="s">
        <v>2085</v>
      </c>
      <c r="E874" t="s">
        <v>240</v>
      </c>
      <c r="F874" s="4" t="str">
        <f t="shared" si="991"/>
        <v>-</v>
      </c>
      <c r="G874" s="4" t="str">
        <f t="shared" si="991"/>
        <v>-</v>
      </c>
      <c r="H874" s="4" t="str">
        <f t="shared" si="991"/>
        <v>-</v>
      </c>
      <c r="I874" s="4" t="str">
        <f t="shared" si="991"/>
        <v>-</v>
      </c>
      <c r="J874" s="4" t="str">
        <f t="shared" si="991"/>
        <v>-</v>
      </c>
      <c r="K874" s="4">
        <f t="shared" si="991"/>
        <v>0.94024044433361131</v>
      </c>
      <c r="L874" s="4">
        <f t="shared" ref="L874" si="998">IFERROR(L841/L800,"-")</f>
        <v>0.94913204582331323</v>
      </c>
      <c r="N874" s="1"/>
    </row>
    <row r="875" spans="2:14" x14ac:dyDescent="0.35">
      <c r="B875" s="5" t="str">
        <f t="shared" si="974"/>
        <v>SPS1</v>
      </c>
      <c r="C875" s="5" t="str">
        <f t="shared" si="975"/>
        <v>CH</v>
      </c>
      <c r="D875" t="s">
        <v>2086</v>
      </c>
      <c r="E875" t="s">
        <v>240</v>
      </c>
      <c r="F875" s="4" t="str">
        <f t="shared" si="991"/>
        <v>-</v>
      </c>
      <c r="G875" s="4" t="str">
        <f t="shared" si="991"/>
        <v>-</v>
      </c>
      <c r="H875" s="4" t="str">
        <f t="shared" si="991"/>
        <v>-</v>
      </c>
      <c r="I875" s="4" t="str">
        <f t="shared" si="991"/>
        <v>-</v>
      </c>
      <c r="J875" s="4">
        <f t="shared" si="991"/>
        <v>0.93384223576201286</v>
      </c>
      <c r="K875" s="4">
        <f t="shared" si="991"/>
        <v>0.94024044433361131</v>
      </c>
      <c r="L875" s="4">
        <f t="shared" ref="L875" si="999">IFERROR(L842/L801,"-")</f>
        <v>0.94913204582331334</v>
      </c>
      <c r="N875" s="1"/>
    </row>
    <row r="876" spans="2:14" x14ac:dyDescent="0.35">
      <c r="B876" s="5" t="str">
        <f t="shared" si="974"/>
        <v>SPS1</v>
      </c>
      <c r="C876" s="5" t="str">
        <f t="shared" si="975"/>
        <v>CH</v>
      </c>
      <c r="D876" t="s">
        <v>2087</v>
      </c>
      <c r="E876" t="s">
        <v>240</v>
      </c>
      <c r="F876" s="4">
        <f t="shared" si="991"/>
        <v>0.92447626236575009</v>
      </c>
      <c r="G876" s="4">
        <f t="shared" si="991"/>
        <v>0.92645636412827248</v>
      </c>
      <c r="H876" s="4">
        <f t="shared" si="991"/>
        <v>0.92942651677205412</v>
      </c>
      <c r="I876" s="4">
        <f t="shared" si="991"/>
        <v>0.93437677117835827</v>
      </c>
      <c r="J876" s="4">
        <f t="shared" si="991"/>
        <v>0.93932702558466197</v>
      </c>
      <c r="K876" s="4">
        <f>IFERROR(K843/K802,"-")</f>
        <v>0.94427727999096644</v>
      </c>
      <c r="L876" s="4">
        <f>IFERROR(L843/L802,"-")</f>
        <v>0.94999999999999973</v>
      </c>
      <c r="N876" s="1"/>
    </row>
    <row r="877" spans="2:14" x14ac:dyDescent="0.35">
      <c r="B877" s="5" t="str">
        <f t="shared" si="974"/>
        <v>SPS1</v>
      </c>
      <c r="C877" s="5" t="str">
        <f t="shared" si="975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0">IFERROR(G845/G804,"-")</f>
        <v>0.59066666666666656</v>
      </c>
      <c r="H877" s="4">
        <f t="shared" si="1000"/>
        <v>0.59166666666666645</v>
      </c>
      <c r="I877" s="4">
        <f t="shared" si="1000"/>
        <v>0.5933333333333326</v>
      </c>
      <c r="J877" s="4">
        <f t="shared" si="1000"/>
        <v>0.5949999999999992</v>
      </c>
      <c r="K877" s="4">
        <f t="shared" si="1000"/>
        <v>0.59666666666666712</v>
      </c>
      <c r="L877" s="4">
        <f t="shared" ref="L877" si="1001">IFERROR(L845/L804,"-")</f>
        <v>0.6000000000000002</v>
      </c>
      <c r="N877" s="1"/>
    </row>
    <row r="878" spans="2:14" x14ac:dyDescent="0.35">
      <c r="B878" s="5" t="str">
        <f t="shared" si="974"/>
        <v>SPS1</v>
      </c>
      <c r="C878" s="5" t="str">
        <f t="shared" si="975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2">IFERROR(G847/G806,"-")</f>
        <v>0.73833333333333329</v>
      </c>
      <c r="H878" s="4">
        <f t="shared" si="1002"/>
        <v>0.73958333333333381</v>
      </c>
      <c r="I878" s="4">
        <f t="shared" si="1002"/>
        <v>0.74166666666666747</v>
      </c>
      <c r="J878" s="4">
        <f t="shared" si="1002"/>
        <v>0.74374999999999991</v>
      </c>
      <c r="K878" s="4">
        <f t="shared" si="1002"/>
        <v>0.74583333333333302</v>
      </c>
      <c r="L878" s="4">
        <f t="shared" ref="L878" si="1003">IFERROR(L847/L806,"-")</f>
        <v>0.75000000000000056</v>
      </c>
      <c r="N878" s="1"/>
    </row>
    <row r="879" spans="2:14" x14ac:dyDescent="0.35">
      <c r="B879" s="5" t="str">
        <f t="shared" si="974"/>
        <v>SPS1</v>
      </c>
      <c r="C879" s="5" t="str">
        <f t="shared" si="975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4">IFERROR(G849/G808,"-")</f>
        <v>0.52800000000000002</v>
      </c>
      <c r="H879" s="4">
        <f t="shared" si="1004"/>
        <v>0.52800000000000002</v>
      </c>
      <c r="I879" s="4">
        <f t="shared" si="1004"/>
        <v>0.52800000000000036</v>
      </c>
      <c r="J879" s="4">
        <f t="shared" si="1004"/>
        <v>0.52800000000000002</v>
      </c>
      <c r="K879" s="4">
        <f t="shared" si="1004"/>
        <v>0.52799999999999947</v>
      </c>
      <c r="L879" s="4">
        <f t="shared" ref="L879" si="1005">IFERROR(L849/L808,"-")</f>
        <v>0.54399999999999982</v>
      </c>
      <c r="N879" s="1"/>
    </row>
    <row r="880" spans="2:14" x14ac:dyDescent="0.35">
      <c r="B880" s="5" t="str">
        <f t="shared" si="974"/>
        <v>SPS1</v>
      </c>
      <c r="C880" s="5" t="str">
        <f t="shared" si="975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6">IFERROR(G851/G812,"-")</f>
        <v>1</v>
      </c>
      <c r="H880" s="4">
        <f t="shared" si="1006"/>
        <v>1</v>
      </c>
      <c r="I880" s="4">
        <f t="shared" si="1006"/>
        <v>1</v>
      </c>
      <c r="J880" s="4">
        <f t="shared" si="1006"/>
        <v>1</v>
      </c>
      <c r="K880" s="4">
        <f t="shared" si="1006"/>
        <v>1</v>
      </c>
      <c r="L880" s="4">
        <f t="shared" ref="L880" si="1007">IFERROR(L851/L812,"-")</f>
        <v>1</v>
      </c>
      <c r="N880" s="1"/>
    </row>
    <row r="881" spans="2:14" x14ac:dyDescent="0.35">
      <c r="B881" s="5" t="str">
        <f t="shared" si="974"/>
        <v>SPS1</v>
      </c>
      <c r="C881" s="5" t="str">
        <f t="shared" si="975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08">IFERROR(G853/G814,"-")</f>
        <v>-</v>
      </c>
      <c r="H881" s="4" t="str">
        <f t="shared" si="1008"/>
        <v>-</v>
      </c>
      <c r="I881" s="4" t="str">
        <f t="shared" si="1008"/>
        <v>-</v>
      </c>
      <c r="J881" s="4">
        <f t="shared" si="1008"/>
        <v>0.78282045791843302</v>
      </c>
      <c r="K881" s="4">
        <f t="shared" si="1008"/>
        <v>0.7965420426554578</v>
      </c>
      <c r="L881" s="4">
        <f t="shared" ref="L881" si="1009">IFERROR(L853/L814,"-")</f>
        <v>0.80942881658300947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0">F883+F887+F894+F905+F913+F915+F917+F919+F923</f>
        <v>140.10259811175644</v>
      </c>
      <c r="G882" s="17">
        <f t="shared" si="1010"/>
        <v>136.76646895044979</v>
      </c>
      <c r="H882" s="17">
        <f t="shared" si="1010"/>
        <v>132.76306201141824</v>
      </c>
      <c r="I882" s="17">
        <f t="shared" si="1010"/>
        <v>121.47084718927252</v>
      </c>
      <c r="J882" s="17">
        <f t="shared" si="1010"/>
        <v>115.16807477031563</v>
      </c>
      <c r="K882" s="17">
        <f t="shared" si="1010"/>
        <v>108.55536508003556</v>
      </c>
      <c r="L882" s="17">
        <f t="shared" ref="L882" si="1011">L883+L887+L894+L905+L913+L915+L917+L919+L923</f>
        <v>95.194075542339348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[1]Services!F$11</f>
        <v>57.942867443613778</v>
      </c>
      <c r="K883" s="1">
        <f>[1]Services!G$11</f>
        <v>57.038351238562889</v>
      </c>
      <c r="L883" s="1">
        <f>[1]Services!H$11</f>
        <v>53.356035980942139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0.53081232668661837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0.42934727752138246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0.29826331833074221</v>
      </c>
      <c r="N884" s="1"/>
    </row>
    <row r="885" spans="2:14" x14ac:dyDescent="0.35">
      <c r="B885" s="5" t="str">
        <f t="shared" ref="B885:B924" si="1012">B884</f>
        <v>SPS1</v>
      </c>
      <c r="C885" s="5" t="str">
        <f t="shared" ref="C885:C924" si="1013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3.4368066028351967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4.4365094956719702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4.797012383359947</v>
      </c>
      <c r="N885" s="1"/>
    </row>
    <row r="886" spans="2:14" x14ac:dyDescent="0.35">
      <c r="B886" s="5" t="str">
        <f t="shared" si="1012"/>
        <v>SPS1</v>
      </c>
      <c r="C886" s="5" t="str">
        <f t="shared" si="1013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[1]Services!F$11-[1]Services!F$28</f>
        <v>53.975248514091966</v>
      </c>
      <c r="K886" s="1">
        <f>[1]Services!G$11-[1]Services!G$28</f>
        <v>52.172494465369539</v>
      </c>
      <c r="L886" s="1">
        <f>[1]Services!H$11-[1]Services!H$28</f>
        <v>48.26076027925145</v>
      </c>
      <c r="N886" s="1"/>
    </row>
    <row r="887" spans="2:14" x14ac:dyDescent="0.35">
      <c r="B887" s="5" t="str">
        <f t="shared" si="1012"/>
        <v>SPS1</v>
      </c>
      <c r="C887" s="5" t="str">
        <f t="shared" si="1013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4">G888</f>
        <v>25.799210065042509</v>
      </c>
      <c r="H887" s="1">
        <f t="shared" si="1014"/>
        <v>26.114252197428314</v>
      </c>
      <c r="I887" s="1">
        <f t="shared" si="1014"/>
        <v>15.489299762393747</v>
      </c>
      <c r="J887" s="1">
        <f t="shared" si="1014"/>
        <v>11.151242568810869</v>
      </c>
      <c r="K887" s="1">
        <f t="shared" si="1014"/>
        <v>5.4348603302027643</v>
      </c>
      <c r="L887" s="1">
        <f t="shared" si="1014"/>
        <v>0.42254364967528873</v>
      </c>
      <c r="N887" s="1"/>
    </row>
    <row r="888" spans="2:14" x14ac:dyDescent="0.35">
      <c r="B888" s="5" t="str">
        <f t="shared" si="1012"/>
        <v>SPS1</v>
      </c>
      <c r="C888" s="5" t="str">
        <f t="shared" si="1013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5">SUM(G891,G893)</f>
        <v>25.799210065042509</v>
      </c>
      <c r="H888" s="1">
        <f t="shared" si="1015"/>
        <v>26.114252197428314</v>
      </c>
      <c r="I888" s="1">
        <f t="shared" si="1015"/>
        <v>15.489299762393747</v>
      </c>
      <c r="J888" s="1">
        <f t="shared" si="1015"/>
        <v>11.151242568810869</v>
      </c>
      <c r="K888" s="1">
        <f t="shared" si="1015"/>
        <v>5.4348603302027643</v>
      </c>
      <c r="L888" s="1">
        <f t="shared" ref="L888" si="1016">SUM(L891,L893)</f>
        <v>0.42254364967528873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7">G890</f>
        <v>25.799210065042509</v>
      </c>
      <c r="H889" s="1">
        <f t="shared" si="1017"/>
        <v>26.113314941272144</v>
      </c>
      <c r="I889" s="1">
        <f t="shared" si="1017"/>
        <v>15.481939363223526</v>
      </c>
      <c r="J889" s="1">
        <f t="shared" si="1017"/>
        <v>11.141576992223643</v>
      </c>
      <c r="K889" s="1">
        <f t="shared" si="1017"/>
        <v>5.4271345640064252</v>
      </c>
      <c r="L889" s="1">
        <f t="shared" si="1017"/>
        <v>8.1553610660929982E-5</v>
      </c>
      <c r="N889" s="1"/>
    </row>
    <row r="890" spans="2:14" x14ac:dyDescent="0.35">
      <c r="B890" s="5" t="str">
        <f t="shared" si="1012"/>
        <v>SPS1</v>
      </c>
      <c r="C890" s="5" t="str">
        <f t="shared" si="1013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[1]Services!F$12</f>
        <v>11.141576992223643</v>
      </c>
      <c r="K890" s="1">
        <f>[1]Services!G$12</f>
        <v>5.4271345640064252</v>
      </c>
      <c r="L890" s="1">
        <f>[1]Services!H$12</f>
        <v>8.1553610660929982E-5</v>
      </c>
      <c r="N890" s="1"/>
    </row>
    <row r="891" spans="2:14" x14ac:dyDescent="0.35">
      <c r="B891" s="5" t="str">
        <f>B890</f>
        <v>SPS1</v>
      </c>
      <c r="C891" s="5" t="str">
        <f t="shared" si="1013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18">G890</f>
        <v>25.799210065042509</v>
      </c>
      <c r="H891" s="1">
        <f t="shared" si="1018"/>
        <v>26.113314941272144</v>
      </c>
      <c r="I891" s="1">
        <f t="shared" si="1018"/>
        <v>15.481939363223526</v>
      </c>
      <c r="J891" s="1">
        <f t="shared" si="1018"/>
        <v>11.141576992223643</v>
      </c>
      <c r="K891" s="1">
        <f t="shared" si="1018"/>
        <v>5.4271345640064252</v>
      </c>
      <c r="L891" s="1">
        <f t="shared" ref="L891" si="1019">L890</f>
        <v>8.1553610660929982E-5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0">G893</f>
        <v>0</v>
      </c>
      <c r="H892">
        <f t="shared" si="1020"/>
        <v>9.3725615617091672E-4</v>
      </c>
      <c r="I892">
        <f t="shared" si="1020"/>
        <v>7.3603991702199485E-3</v>
      </c>
      <c r="J892">
        <f t="shared" si="1020"/>
        <v>9.6655765872252792E-3</v>
      </c>
      <c r="K892">
        <f t="shared" si="1020"/>
        <v>7.7257661963392029E-3</v>
      </c>
      <c r="L892">
        <f t="shared" si="1020"/>
        <v>0.42246209606462781</v>
      </c>
      <c r="N892" s="1"/>
    </row>
    <row r="893" spans="2:14" x14ac:dyDescent="0.35">
      <c r="B893" s="5" t="str">
        <f t="shared" si="1012"/>
        <v>SPS1</v>
      </c>
      <c r="C893" s="5" t="str">
        <f t="shared" si="1013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[1]Services!F$13</f>
        <v>9.6655765872252792E-3</v>
      </c>
      <c r="K893">
        <f>[1]Services!G$13</f>
        <v>7.7257661963392029E-3</v>
      </c>
      <c r="L893">
        <f>[1]Services!H$13</f>
        <v>0.42246209606462781</v>
      </c>
      <c r="N893" s="1"/>
    </row>
    <row r="894" spans="2:14" x14ac:dyDescent="0.35">
      <c r="B894" s="5" t="str">
        <f t="shared" si="1012"/>
        <v>SPS1</v>
      </c>
      <c r="C894" s="5" t="str">
        <f t="shared" si="1013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1">SUM(G895:G897)</f>
        <v>28.283571641452646</v>
      </c>
      <c r="H894" s="1">
        <f t="shared" si="1021"/>
        <v>25.206358997463987</v>
      </c>
      <c r="I894" s="1">
        <f t="shared" si="1021"/>
        <v>23.38523821010757</v>
      </c>
      <c r="J894" s="1">
        <f t="shared" si="1021"/>
        <v>19.630853930162715</v>
      </c>
      <c r="K894" s="1">
        <f t="shared" si="1021"/>
        <v>16.462273691856357</v>
      </c>
      <c r="L894" s="1">
        <f t="shared" ref="L894" si="1022">SUM(L895:L897)</f>
        <v>12.149055953376608</v>
      </c>
      <c r="N894" s="1"/>
    </row>
    <row r="895" spans="2:14" x14ac:dyDescent="0.35">
      <c r="B895" s="5" t="str">
        <f t="shared" si="1012"/>
        <v>SPS1</v>
      </c>
      <c r="C895" s="5" t="str">
        <f t="shared" si="1013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SUM([1]Services!F$14:F$15)</f>
        <v>15.432734199638404</v>
      </c>
      <c r="K895" s="1">
        <f>SUM([1]Services!G$14:G$15)</f>
        <v>11.217177667499429</v>
      </c>
      <c r="L895" s="1">
        <f>SUM([1]Services!H$14:H$15)</f>
        <v>7.1911561256838219</v>
      </c>
      <c r="N895" s="1"/>
    </row>
    <row r="896" spans="2:14" x14ac:dyDescent="0.35">
      <c r="B896" s="5" t="str">
        <f t="shared" ref="B896" si="1023">B895</f>
        <v>SPS1</v>
      </c>
      <c r="C896" s="5" t="str">
        <f t="shared" ref="C896" si="1024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4.1981197305243123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5.2450960243569282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4.9578998276927866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[1]Services!F$16</f>
        <v>0</v>
      </c>
      <c r="K897" s="1">
        <f>[1]Services!G$16</f>
        <v>0</v>
      </c>
      <c r="L897" s="1">
        <f>[1]Services!H$16</f>
        <v>0</v>
      </c>
      <c r="N897" s="1"/>
    </row>
    <row r="898" spans="2:14" x14ac:dyDescent="0.35">
      <c r="B898" s="5" t="str">
        <f t="shared" si="1012"/>
        <v>SPS1</v>
      </c>
      <c r="C898" s="5" t="str">
        <f t="shared" si="1013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[1]Services!F$14</f>
        <v>14.726475056916197</v>
      </c>
      <c r="K898" s="1">
        <f>[1]Services!G$14</f>
        <v>9.5757389551215812</v>
      </c>
      <c r="L898" s="1">
        <f>[1]Services!H$14</f>
        <v>4.6497217838469069</v>
      </c>
      <c r="N898" s="1"/>
    </row>
    <row r="899" spans="2:14" x14ac:dyDescent="0.35">
      <c r="B899" s="5" t="str">
        <f t="shared" si="1012"/>
        <v>SPS1</v>
      </c>
      <c r="C899" s="5" t="str">
        <f t="shared" si="1013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[1]Services!F$14*IFERROR(J895/SUM(J895:J896),0)</f>
        <v>11.577172142358696</v>
      </c>
      <c r="K899" s="1">
        <f>[1]Services!G$14*IFERROR(K895/SUM(K895:K896),0)</f>
        <v>6.5247830990885314</v>
      </c>
      <c r="L899" s="1">
        <f>[1]Services!H$14*IFERROR(L895/SUM(L895:L896),0)</f>
        <v>2.7522200421953795</v>
      </c>
      <c r="N899" s="1"/>
    </row>
    <row r="900" spans="2:14" x14ac:dyDescent="0.35">
      <c r="B900" s="5" t="str">
        <f>B899</f>
        <v>SPS1</v>
      </c>
      <c r="C900" s="5" t="str">
        <f t="shared" ref="C900" si="1025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6">G898-G899</f>
        <v>0</v>
      </c>
      <c r="H900" s="1">
        <f t="shared" si="1026"/>
        <v>1.1417580462961041</v>
      </c>
      <c r="I900" s="1">
        <f t="shared" si="1026"/>
        <v>2.7334298490304185</v>
      </c>
      <c r="J900" s="1">
        <f t="shared" si="1026"/>
        <v>3.1493029145575004</v>
      </c>
      <c r="K900" s="1">
        <f t="shared" si="1026"/>
        <v>3.0509558560330499</v>
      </c>
      <c r="L900" s="1">
        <f t="shared" ref="L900" si="1027">L898-L899</f>
        <v>1.8975017416515274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[1]Services!F$15+J904</f>
        <v>0.70625914272220647</v>
      </c>
      <c r="K901" s="1">
        <f>[1]Services!G$15+K904</f>
        <v>1.6414387123778487</v>
      </c>
      <c r="L901" s="1">
        <f>[1]Services!H$15+L904</f>
        <v>2.5414343418369145</v>
      </c>
      <c r="N901" s="1"/>
    </row>
    <row r="902" spans="2:14" x14ac:dyDescent="0.35">
      <c r="B902" s="5" t="str">
        <f t="shared" si="1012"/>
        <v>SPS1</v>
      </c>
      <c r="C902" s="5" t="str">
        <f t="shared" si="1013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[1]Services!F$15*J895/SUM(J895:J896)</f>
        <v>0.55522340823642169</v>
      </c>
      <c r="K902" s="1">
        <f>[1]Services!G$15*K895/SUM(K895:K896)</f>
        <v>1.1184548387238951</v>
      </c>
      <c r="L902" s="1">
        <f>[1]Services!H$15*L895/SUM(L895:L896)</f>
        <v>1.5043021618683319</v>
      </c>
      <c r="N902" s="1"/>
    </row>
    <row r="903" spans="2:14" x14ac:dyDescent="0.35">
      <c r="B903" s="5" t="str">
        <f>B902</f>
        <v>SPS1</v>
      </c>
      <c r="C903" s="5" t="str">
        <f t="shared" ref="C903" si="1028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[1]Services!F$15*J896/SUM(J895:J896)</f>
        <v>0.15103573448578483</v>
      </c>
      <c r="K903" s="1">
        <f>[1]Services!G$15*K896/SUM(K895:K896)</f>
        <v>0.5229838736539536</v>
      </c>
      <c r="L903" s="1">
        <f>[1]Services!H$15*L896/SUM(L895:L896)</f>
        <v>1.0371321799685826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[1]Services!F$16</f>
        <v>0</v>
      </c>
      <c r="K904" s="1">
        <f>[1]Services!G$16</f>
        <v>0</v>
      </c>
      <c r="L904" s="1">
        <f>[1]Services!H$16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[1]Services!F$17</f>
        <v>8.3305403502838278</v>
      </c>
      <c r="K905" s="1">
        <f>[1]Services!G$17</f>
        <v>9.2533105005175731</v>
      </c>
      <c r="L905" s="1">
        <f>[1]Services!H$17</f>
        <v>8.9440405195947381</v>
      </c>
      <c r="N905" s="1"/>
    </row>
    <row r="906" spans="2:14" x14ac:dyDescent="0.35">
      <c r="B906" s="5" t="str">
        <f t="shared" si="1012"/>
        <v>SPS1</v>
      </c>
      <c r="C906" s="5" t="str">
        <f t="shared" si="1013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[1]Services!F$51/0.99</f>
        <v>0</v>
      </c>
      <c r="K906" s="1">
        <f>[1]Services!G$51/0.99</f>
        <v>0</v>
      </c>
      <c r="L906" s="1">
        <f>[1]Services!H$51/0.99</f>
        <v>0</v>
      </c>
      <c r="N906" s="1"/>
    </row>
    <row r="907" spans="2:14" x14ac:dyDescent="0.35">
      <c r="B907" s="5" t="str">
        <f t="shared" si="1012"/>
        <v>SPS1</v>
      </c>
      <c r="C907" s="5" t="str">
        <f t="shared" si="1013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29">IF(G906-SUM(G908:G911)&lt;0,0,G906-SUM(G908:G911))</f>
        <v>1.553951195986748</v>
      </c>
      <c r="H907" s="1">
        <f t="shared" si="1029"/>
        <v>0</v>
      </c>
      <c r="I907" s="1">
        <f t="shared" si="1029"/>
        <v>0</v>
      </c>
      <c r="J907" s="1">
        <f t="shared" si="1029"/>
        <v>0</v>
      </c>
      <c r="K907" s="1">
        <f t="shared" si="1029"/>
        <v>0</v>
      </c>
      <c r="L907" s="1">
        <f t="shared" si="1029"/>
        <v>0</v>
      </c>
      <c r="N907" s="1"/>
    </row>
    <row r="908" spans="2:14" x14ac:dyDescent="0.35">
      <c r="B908" s="5" t="str">
        <f t="shared" si="1012"/>
        <v>SPS1</v>
      </c>
      <c r="C908" s="5" t="str">
        <f t="shared" si="1013"/>
        <v>CH</v>
      </c>
      <c r="D908" t="s">
        <v>503</v>
      </c>
      <c r="E908" t="s">
        <v>8</v>
      </c>
      <c r="F908" s="1">
        <f t="shared" ref="F908:L908" si="1030">F249*F906/SUM(F248:F250)</f>
        <v>0.69277450265843765</v>
      </c>
      <c r="G908" s="1">
        <f t="shared" si="1030"/>
        <v>0.7392007569606085</v>
      </c>
      <c r="H908" s="1">
        <f t="shared" si="1030"/>
        <v>0</v>
      </c>
      <c r="I908" s="1">
        <f t="shared" si="1030"/>
        <v>0</v>
      </c>
      <c r="J908" s="1">
        <f t="shared" si="1030"/>
        <v>0</v>
      </c>
      <c r="K908" s="1">
        <f t="shared" si="1030"/>
        <v>0</v>
      </c>
      <c r="L908" s="1">
        <f t="shared" si="1030"/>
        <v>0</v>
      </c>
      <c r="N908" s="1"/>
    </row>
    <row r="909" spans="2:14" x14ac:dyDescent="0.35">
      <c r="B909" s="5" t="str">
        <f t="shared" si="1012"/>
        <v>SPS1</v>
      </c>
      <c r="C909" s="5" t="str">
        <f t="shared" si="1013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1">H250*H906/SUM(H248:H250)</f>
        <v>0</v>
      </c>
      <c r="I909" s="1">
        <f t="shared" si="1031"/>
        <v>0</v>
      </c>
      <c r="J909" s="1">
        <f t="shared" si="1031"/>
        <v>0</v>
      </c>
      <c r="K909" s="1">
        <f t="shared" si="1031"/>
        <v>0</v>
      </c>
      <c r="L909" s="1">
        <f t="shared" ref="L909" si="1032">L250*L906/SUM(L248:L250)</f>
        <v>0</v>
      </c>
      <c r="N909" s="1"/>
    </row>
    <row r="910" spans="2:14" x14ac:dyDescent="0.35">
      <c r="B910" s="5" t="str">
        <f t="shared" si="1012"/>
        <v>SPS1</v>
      </c>
      <c r="C910" s="5" t="str">
        <f t="shared" si="1013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3">G287*G906/SUM(G248:G250)</f>
        <v>0</v>
      </c>
      <c r="H910" s="1">
        <f t="shared" si="1033"/>
        <v>0</v>
      </c>
      <c r="I910" s="1">
        <f t="shared" si="1033"/>
        <v>0</v>
      </c>
      <c r="J910" s="1">
        <f t="shared" si="1033"/>
        <v>0</v>
      </c>
      <c r="K910" s="1">
        <f t="shared" si="1033"/>
        <v>0</v>
      </c>
      <c r="L910" s="1">
        <f t="shared" ref="L910" si="1034">L287*L906/SUM(L248:L250)</f>
        <v>0</v>
      </c>
      <c r="N910" s="1"/>
    </row>
    <row r="911" spans="2:14" x14ac:dyDescent="0.35">
      <c r="B911" s="5" t="str">
        <f t="shared" si="1012"/>
        <v>SPS1</v>
      </c>
      <c r="C911" s="5" t="str">
        <f t="shared" si="1013"/>
        <v>CH</v>
      </c>
      <c r="D911" t="s">
        <v>506</v>
      </c>
      <c r="E911" t="s">
        <v>8</v>
      </c>
      <c r="F911" s="1">
        <f t="shared" ref="F911:K911" si="1035">F290</f>
        <v>0</v>
      </c>
      <c r="G911" s="1">
        <f t="shared" si="1035"/>
        <v>0</v>
      </c>
      <c r="H911" s="1">
        <f t="shared" si="1035"/>
        <v>0</v>
      </c>
      <c r="I911" s="1">
        <f t="shared" si="1035"/>
        <v>3.125742423827519E-2</v>
      </c>
      <c r="J911" s="1">
        <f t="shared" si="1035"/>
        <v>2.9075428728794907E-2</v>
      </c>
      <c r="K911" s="1">
        <f t="shared" si="1035"/>
        <v>2.8685460975334927E-2</v>
      </c>
      <c r="L911" s="1">
        <f t="shared" ref="L911" si="1036">L290</f>
        <v>1.8748624582051919E-2</v>
      </c>
      <c r="N911" s="1"/>
    </row>
    <row r="912" spans="2:14" x14ac:dyDescent="0.35">
      <c r="B912" s="5" t="str">
        <f t="shared" si="1012"/>
        <v>SPS1</v>
      </c>
      <c r="C912" s="5" t="str">
        <f t="shared" si="1013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7">G905-G906</f>
        <v>6.0767494295611506</v>
      </c>
      <c r="H912" s="1">
        <f t="shared" si="1037"/>
        <v>5.9482898181497221</v>
      </c>
      <c r="I912" s="1">
        <f t="shared" si="1037"/>
        <v>7.6471325057742057</v>
      </c>
      <c r="J912" s="1">
        <f t="shared" si="1037"/>
        <v>8.3305403502838278</v>
      </c>
      <c r="K912" s="1">
        <f t="shared" si="1037"/>
        <v>9.2533105005175731</v>
      </c>
      <c r="L912" s="1">
        <f t="shared" ref="L912" si="1038">L905-L906</f>
        <v>8.9440405195947381</v>
      </c>
      <c r="N912" s="1"/>
    </row>
    <row r="913" spans="2:14" x14ac:dyDescent="0.35">
      <c r="B913" s="5" t="str">
        <f t="shared" si="1012"/>
        <v>SPS1</v>
      </c>
      <c r="C913" s="5" t="str">
        <f t="shared" si="1013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39">G914</f>
        <v>7.2610711900694813</v>
      </c>
      <c r="H913" s="1">
        <f t="shared" si="1039"/>
        <v>10.069284452655683</v>
      </c>
      <c r="I913" s="1">
        <f t="shared" si="1039"/>
        <v>9.6060666162982002</v>
      </c>
      <c r="J913" s="1">
        <f t="shared" si="1039"/>
        <v>8.4536948091823874</v>
      </c>
      <c r="K913" s="1">
        <f t="shared" si="1039"/>
        <v>7.1453071659315377</v>
      </c>
      <c r="L913" s="1">
        <f t="shared" si="1039"/>
        <v>4.7599824851355077</v>
      </c>
      <c r="N913" s="1"/>
    </row>
    <row r="914" spans="2:14" x14ac:dyDescent="0.35">
      <c r="B914" s="5" t="str">
        <f t="shared" si="1012"/>
        <v>SPS1</v>
      </c>
      <c r="C914" s="5" t="str">
        <f t="shared" si="1013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8.4536948091823874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7.1453071659315377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4.7599824851355077</v>
      </c>
      <c r="N914" s="1"/>
    </row>
    <row r="915" spans="2:14" x14ac:dyDescent="0.35">
      <c r="B915" s="5" t="str">
        <f t="shared" si="1012"/>
        <v>SPS1</v>
      </c>
      <c r="C915" s="5" t="str">
        <f t="shared" si="1013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0">G916</f>
        <v>2.4001397450892603</v>
      </c>
      <c r="H915" s="1">
        <f t="shared" si="1040"/>
        <v>0.55263559063612044</v>
      </c>
      <c r="I915" s="1">
        <f t="shared" si="1040"/>
        <v>0.71187208479320641</v>
      </c>
      <c r="J915" s="1">
        <f t="shared" si="1040"/>
        <v>0.82403515484801937</v>
      </c>
      <c r="K915" s="1">
        <f t="shared" si="1040"/>
        <v>1.0493339945128586</v>
      </c>
      <c r="L915" s="1">
        <f t="shared" si="1040"/>
        <v>1.0770210024951972</v>
      </c>
      <c r="N915" s="1"/>
    </row>
    <row r="916" spans="2:14" x14ac:dyDescent="0.35">
      <c r="B916" s="5" t="str">
        <f t="shared" si="1012"/>
        <v>SPS1</v>
      </c>
      <c r="C916" s="5" t="str">
        <f t="shared" si="1013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0.82403515484801937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1.0493339945128586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1.0770210024951972</v>
      </c>
      <c r="N916" s="1"/>
    </row>
    <row r="917" spans="2:14" x14ac:dyDescent="0.35">
      <c r="B917" s="5" t="str">
        <f t="shared" si="1012"/>
        <v>SPS1</v>
      </c>
      <c r="C917" s="5" t="str">
        <f t="shared" si="1013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1">G918</f>
        <v>0.68752506511414369</v>
      </c>
      <c r="H917" s="1">
        <f t="shared" si="1041"/>
        <v>0.55479707708111603</v>
      </c>
      <c r="I917" s="1">
        <f t="shared" si="1041"/>
        <v>0.60815181420141473</v>
      </c>
      <c r="J917" s="1">
        <f t="shared" si="1041"/>
        <v>0.66058573889387395</v>
      </c>
      <c r="K917" s="1">
        <f t="shared" si="1041"/>
        <v>0.73654652882347915</v>
      </c>
      <c r="L917" s="1">
        <f t="shared" si="1041"/>
        <v>0.77783246923295146</v>
      </c>
      <c r="N917" s="1"/>
    </row>
    <row r="918" spans="2:14" x14ac:dyDescent="0.35">
      <c r="B918" s="5" t="str">
        <f t="shared" si="1012"/>
        <v>SPS1</v>
      </c>
      <c r="C918" s="5" t="str">
        <f t="shared" si="1013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[1]Services!F$19</f>
        <v>0.66058573889387395</v>
      </c>
      <c r="K918" s="1">
        <f>[1]Services!G$19</f>
        <v>0.73654652882347915</v>
      </c>
      <c r="L918" s="1">
        <f>[1]Services!H$19</f>
        <v>0.77783246923295146</v>
      </c>
      <c r="N918" s="1"/>
    </row>
    <row r="919" spans="2:14" x14ac:dyDescent="0.35">
      <c r="B919" s="5" t="str">
        <f t="shared" si="1012"/>
        <v>SPS1</v>
      </c>
      <c r="C919" s="5" t="str">
        <f t="shared" si="1013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[1]Services!F$20</f>
        <v>3.0086783548447862E-2</v>
      </c>
      <c r="K919" s="1">
        <f>[1]Services!G$20</f>
        <v>2.4863156196795091E-2</v>
      </c>
      <c r="L919" s="1">
        <f>[1]Services!H$20</f>
        <v>1.5366384296374668E-2</v>
      </c>
      <c r="N919" s="1"/>
    </row>
    <row r="920" spans="2:14" x14ac:dyDescent="0.35">
      <c r="B920" s="5" t="str">
        <f t="shared" si="1012"/>
        <v>SPS1</v>
      </c>
      <c r="C920" s="5" t="str">
        <f t="shared" si="1013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2">G919-G921</f>
        <v>0</v>
      </c>
      <c r="H920" s="1">
        <f t="shared" si="1042"/>
        <v>0</v>
      </c>
      <c r="I920" s="1">
        <f t="shared" si="1042"/>
        <v>0</v>
      </c>
      <c r="J920" s="1">
        <f t="shared" si="1042"/>
        <v>0</v>
      </c>
      <c r="K920" s="1">
        <f t="shared" si="1042"/>
        <v>0</v>
      </c>
      <c r="L920" s="1">
        <f t="shared" ref="L920" si="1043">L919-L921</f>
        <v>0</v>
      </c>
      <c r="N920" s="1"/>
    </row>
    <row r="921" spans="2:14" x14ac:dyDescent="0.35">
      <c r="B921" s="5" t="str">
        <f t="shared" si="1012"/>
        <v>SPS1</v>
      </c>
      <c r="C921" s="5" t="str">
        <f t="shared" si="1013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4">G922</f>
        <v>0</v>
      </c>
      <c r="H921" s="1">
        <f t="shared" si="1044"/>
        <v>0</v>
      </c>
      <c r="I921" s="1">
        <f t="shared" si="1044"/>
        <v>3.5412022876040387E-2</v>
      </c>
      <c r="J921" s="1">
        <f t="shared" si="1044"/>
        <v>3.0086783548447862E-2</v>
      </c>
      <c r="K921" s="1">
        <f t="shared" si="1044"/>
        <v>2.4863156196795091E-2</v>
      </c>
      <c r="L921" s="1">
        <f t="shared" si="1044"/>
        <v>1.5366384296374668E-2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[1]Services!F$20</f>
        <v>3.0086783548447862E-2</v>
      </c>
      <c r="K922" s="1">
        <f>[1]Services!G$20</f>
        <v>2.4863156196795091E-2</v>
      </c>
      <c r="L922" s="1">
        <f>[1]Services!H$20</f>
        <v>1.5366384296374668E-2</v>
      </c>
      <c r="N922" s="1"/>
    </row>
    <row r="923" spans="2:14" x14ac:dyDescent="0.35">
      <c r="B923" s="5" t="str">
        <f t="shared" si="1012"/>
        <v>SPS1</v>
      </c>
      <c r="C923" s="5" t="str">
        <f t="shared" si="1013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5">G924</f>
        <v>3.1925912129975891</v>
      </c>
      <c r="H923" s="1">
        <f t="shared" si="1045"/>
        <v>3.0596290523853114</v>
      </c>
      <c r="I923" s="1">
        <f t="shared" si="1045"/>
        <v>5.5788814061219156</v>
      </c>
      <c r="J923" s="1">
        <f t="shared" si="1045"/>
        <v>8.1441679909717166</v>
      </c>
      <c r="K923" s="1">
        <f t="shared" si="1045"/>
        <v>11.410518473431289</v>
      </c>
      <c r="L923" s="1">
        <f t="shared" si="1045"/>
        <v>13.692197097590556</v>
      </c>
      <c r="N923" s="1"/>
    </row>
    <row r="924" spans="2:14" x14ac:dyDescent="0.35">
      <c r="B924" s="5" t="str">
        <f t="shared" si="1012"/>
        <v>SPS1</v>
      </c>
      <c r="C924" s="5" t="str">
        <f t="shared" si="1013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[1]Services!F$21-J925</f>
        <v>8.1441679909717166</v>
      </c>
      <c r="K924" s="1">
        <f>[1]Services!G$21-K925</f>
        <v>11.410518473431289</v>
      </c>
      <c r="L924" s="1">
        <f>[1]Services!H$21-L925</f>
        <v>13.692197097590556</v>
      </c>
      <c r="N924" s="1"/>
    </row>
    <row r="925" spans="2:14" x14ac:dyDescent="0.35">
      <c r="B925" s="5" t="str">
        <f t="shared" ref="B925" si="1046">B924</f>
        <v>SPS1</v>
      </c>
      <c r="C925" s="5" t="str">
        <f t="shared" ref="C925" si="1047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[1]Services!F$50-J896</f>
        <v>4.4356405353917561</v>
      </c>
      <c r="K925" s="1">
        <f>[1]Services!G$50-K896</f>
        <v>5.8228211298570729</v>
      </c>
      <c r="L925" s="1">
        <f>[1]Services!H$50-L896</f>
        <v>6.4214597137967591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[1]Services!F$59</f>
        <v>60.171408254294533</v>
      </c>
      <c r="K926" s="17">
        <f>[1]Services!G$59</f>
        <v>59.910522722787618</v>
      </c>
      <c r="L926" s="17">
        <f>[1]Services!H$59</f>
        <v>58.419538200704679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48">SUM(G928:G930)</f>
        <v>63.91020174457195</v>
      </c>
      <c r="H927" s="1">
        <f t="shared" si="1048"/>
        <v>63.734963420372502</v>
      </c>
      <c r="I927" s="1">
        <f t="shared" si="1048"/>
        <v>63.676882580382255</v>
      </c>
      <c r="J927" s="1">
        <f t="shared" si="1048"/>
        <v>65.822050302402985</v>
      </c>
      <c r="K927" s="1">
        <f t="shared" si="1048"/>
        <v>68.237865900802746</v>
      </c>
      <c r="L927" s="1">
        <f t="shared" ref="L927" si="1049">SUM(L928:L930)</f>
        <v>66.908168893488849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0.26582719450411385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0.21834346632994475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0.15819913328691002</v>
      </c>
      <c r="N928" s="1"/>
    </row>
    <row r="929" spans="2:14" x14ac:dyDescent="0.35">
      <c r="B929" s="5" t="str">
        <f t="shared" ref="B929:B932" si="1050">B928</f>
        <v>SPS1</v>
      </c>
      <c r="C929" s="5" t="str">
        <f t="shared" ref="C929:C932" si="1051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[1]Services!F$47</f>
        <v>11.580974593806914</v>
      </c>
      <c r="K929" s="1">
        <f>[1]Services!G$47</f>
        <v>15.847027969103261</v>
      </c>
      <c r="L929" s="1">
        <f>[1]Services!H$47</f>
        <v>18.4892094809505</v>
      </c>
      <c r="N929" s="1"/>
    </row>
    <row r="930" spans="2:14" x14ac:dyDescent="0.35">
      <c r="B930" s="5" t="str">
        <f t="shared" si="1050"/>
        <v>SPS1</v>
      </c>
      <c r="C930" s="5" t="str">
        <f t="shared" si="1051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[1]Services!F$3-([1]Services!F$6-[1]Services!F$58)</f>
        <v>53.975248514091959</v>
      </c>
      <c r="K930" s="1">
        <f>[1]Services!G$3-([1]Services!G$6-[1]Services!G$58)</f>
        <v>52.172494465369539</v>
      </c>
      <c r="L930" s="1">
        <f>[1]Services!H$3-([1]Services!H$6-[1]Services!H$58)</f>
        <v>48.260760279251443</v>
      </c>
      <c r="N930" s="1"/>
    </row>
    <row r="931" spans="2:14" x14ac:dyDescent="0.35">
      <c r="B931" s="5" t="str">
        <f t="shared" si="1050"/>
        <v>SPS1</v>
      </c>
      <c r="C931" s="5" t="str">
        <f t="shared" si="1051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2">G932</f>
        <v>21.225121811907183</v>
      </c>
      <c r="H931" s="1">
        <f t="shared" si="1052"/>
        <v>20.675718559819455</v>
      </c>
      <c r="I931" s="1">
        <f t="shared" si="1052"/>
        <v>12.681970222599137</v>
      </c>
      <c r="J931" s="1">
        <f t="shared" si="1052"/>
        <v>9.1301561963433819</v>
      </c>
      <c r="K931" s="1">
        <f t="shared" si="1052"/>
        <v>4.4498291032470156</v>
      </c>
      <c r="L931" s="1">
        <f t="shared" si="1052"/>
        <v>0.34596050597075112</v>
      </c>
      <c r="N931" s="1"/>
    </row>
    <row r="932" spans="2:14" x14ac:dyDescent="0.35">
      <c r="B932" s="5" t="str">
        <f t="shared" si="1050"/>
        <v>SPS1</v>
      </c>
      <c r="C932" s="5" t="str">
        <f t="shared" si="1051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[1]Services!F$48</f>
        <v>9.1301561963433819</v>
      </c>
      <c r="K932" s="1">
        <f>[1]Services!G$48</f>
        <v>4.4498291032470156</v>
      </c>
      <c r="L932" s="1">
        <f>[1]Services!H$48</f>
        <v>0.34596050597075112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3">SUM(G934:G936)</f>
        <v>26.664429741224374</v>
      </c>
      <c r="H933" s="1">
        <f t="shared" si="1053"/>
        <v>21.77089350556809</v>
      </c>
      <c r="I933" s="1">
        <f t="shared" si="1053"/>
        <v>21.202019984368842</v>
      </c>
      <c r="J933" s="1">
        <f t="shared" si="1053"/>
        <v>18.398604238957741</v>
      </c>
      <c r="K933" s="1">
        <f t="shared" si="1053"/>
        <v>16.266388819554511</v>
      </c>
      <c r="L933" s="1">
        <f t="shared" ref="L933" si="1054">SUM(L934:L936)</f>
        <v>13.328585637617847</v>
      </c>
      <c r="N933" s="1"/>
    </row>
    <row r="934" spans="2:14" x14ac:dyDescent="0.35">
      <c r="B934" s="5" t="str">
        <f t="shared" ref="B934:B953" si="1055">B933</f>
        <v>SPS1</v>
      </c>
      <c r="C934" s="5" t="str">
        <f t="shared" ref="C934:C953" si="1056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[1]Services!F$49</f>
        <v>9.764843973041673</v>
      </c>
      <c r="K934" s="1">
        <f>[1]Services!G$49</f>
        <v>5.1984716653405085</v>
      </c>
      <c r="L934" s="1">
        <f>[1]Services!H$49</f>
        <v>1.9492260961283017</v>
      </c>
      <c r="N934" s="1"/>
    </row>
    <row r="935" spans="2:14" x14ac:dyDescent="0.35">
      <c r="B935" s="5" t="str">
        <f t="shared" ref="B935" si="1057">B934</f>
        <v>SPS1</v>
      </c>
      <c r="C935" s="5" t="str">
        <f t="shared" ref="C935" si="1058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[1]Services!F$50</f>
        <v>8.6337602659160684</v>
      </c>
      <c r="K935" s="1">
        <f>[1]Services!G$50</f>
        <v>11.067917154214001</v>
      </c>
      <c r="L935" s="1">
        <f>[1]Services!H$50</f>
        <v>11.379359541489546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[1]Services!F$56</f>
        <v>0</v>
      </c>
      <c r="K936" s="1">
        <f>[1]Services!G$56</f>
        <v>0</v>
      </c>
      <c r="L936" s="1">
        <f>[1]Services!H$56</f>
        <v>0</v>
      </c>
      <c r="N936" s="1"/>
    </row>
    <row r="937" spans="2:14" x14ac:dyDescent="0.35">
      <c r="B937" s="5" t="str">
        <f t="shared" si="1055"/>
        <v>SPS1</v>
      </c>
      <c r="C937" s="5" t="str">
        <f t="shared" si="1056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59">G938+G944</f>
        <v>8.2862023686834299</v>
      </c>
      <c r="H937" s="1">
        <f t="shared" si="1059"/>
        <v>4.8845488682816356</v>
      </c>
      <c r="I937" s="1">
        <f t="shared" si="1059"/>
        <v>6.306409427354704</v>
      </c>
      <c r="J937" s="1">
        <f t="shared" si="1059"/>
        <v>6.8699997234675649</v>
      </c>
      <c r="K937" s="1">
        <f t="shared" si="1059"/>
        <v>7.6309864554643649</v>
      </c>
      <c r="L937" s="1">
        <f t="shared" ref="L937" si="1060">L938+L944</f>
        <v>7.3759388122050371</v>
      </c>
      <c r="N937" s="1"/>
    </row>
    <row r="938" spans="2:14" x14ac:dyDescent="0.35">
      <c r="B938" s="5" t="str">
        <f t="shared" si="1055"/>
        <v>SPS1</v>
      </c>
      <c r="C938" s="5" t="str">
        <f t="shared" si="1056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[1]Services!F$51</f>
        <v>0</v>
      </c>
      <c r="K938" s="1">
        <f>[1]Services!G$51</f>
        <v>0</v>
      </c>
      <c r="L938" s="1">
        <f>[1]Services!H$51</f>
        <v>0</v>
      </c>
      <c r="N938" s="1"/>
    </row>
    <row r="939" spans="2:14" x14ac:dyDescent="0.35">
      <c r="B939" s="5" t="str">
        <f t="shared" si="1055"/>
        <v>SPS1</v>
      </c>
      <c r="C939" s="5" t="str">
        <f t="shared" si="1056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1">IFERROR(G907/G$906,0)*G$938</f>
        <v>1.5384116840268807</v>
      </c>
      <c r="H939" s="1">
        <f t="shared" si="1061"/>
        <v>0</v>
      </c>
      <c r="I939" s="1">
        <f t="shared" si="1061"/>
        <v>0</v>
      </c>
      <c r="J939" s="1">
        <f t="shared" si="1061"/>
        <v>0</v>
      </c>
      <c r="K939" s="1">
        <f t="shared" si="1061"/>
        <v>0</v>
      </c>
      <c r="L939" s="1">
        <f t="shared" ref="L939" si="1062">IFERROR(L907/L$906,0)*L$938</f>
        <v>0</v>
      </c>
      <c r="N939" s="1"/>
    </row>
    <row r="940" spans="2:14" x14ac:dyDescent="0.35">
      <c r="B940" s="5" t="str">
        <f t="shared" si="1055"/>
        <v>SPS1</v>
      </c>
      <c r="C940" s="5" t="str">
        <f t="shared" si="1056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3">IFERROR(G908/G$906,0)*G$938</f>
        <v>0.73180874939100238</v>
      </c>
      <c r="H940" s="1">
        <f t="shared" si="1063"/>
        <v>0</v>
      </c>
      <c r="I940" s="1">
        <f t="shared" si="1063"/>
        <v>0</v>
      </c>
      <c r="J940" s="1">
        <f t="shared" si="1063"/>
        <v>0</v>
      </c>
      <c r="K940" s="1">
        <f t="shared" si="1063"/>
        <v>0</v>
      </c>
      <c r="L940" s="1">
        <f t="shared" ref="L940" si="1064">IFERROR(L908/L$906,0)*L$938</f>
        <v>0</v>
      </c>
      <c r="N940" s="1"/>
    </row>
    <row r="941" spans="2:14" x14ac:dyDescent="0.35">
      <c r="B941" s="5" t="str">
        <f t="shared" si="1055"/>
        <v>SPS1</v>
      </c>
      <c r="C941" s="5" t="str">
        <f t="shared" si="1056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3"/>
        <v>0</v>
      </c>
      <c r="H941" s="1">
        <f t="shared" si="1063"/>
        <v>0</v>
      </c>
      <c r="I941" s="1">
        <f t="shared" si="1063"/>
        <v>0</v>
      </c>
      <c r="J941" s="1">
        <f t="shared" si="1063"/>
        <v>0</v>
      </c>
      <c r="K941" s="1">
        <f t="shared" si="1063"/>
        <v>0</v>
      </c>
      <c r="L941" s="1">
        <f t="shared" ref="L941" si="1065">IFERROR(L909/L$906,0)*L$938</f>
        <v>0</v>
      </c>
      <c r="N941" s="1"/>
    </row>
    <row r="942" spans="2:14" x14ac:dyDescent="0.35">
      <c r="B942" s="5" t="str">
        <f t="shared" si="1055"/>
        <v>SPS1</v>
      </c>
      <c r="C942" s="5" t="str">
        <f t="shared" si="1056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3"/>
        <v>0</v>
      </c>
      <c r="H942" s="1">
        <f t="shared" si="1063"/>
        <v>0</v>
      </c>
      <c r="I942" s="1">
        <f t="shared" si="1063"/>
        <v>0</v>
      </c>
      <c r="J942" s="1">
        <f t="shared" si="1063"/>
        <v>0</v>
      </c>
      <c r="K942" s="1">
        <f t="shared" si="1063"/>
        <v>0</v>
      </c>
      <c r="L942" s="1">
        <f t="shared" ref="L942" si="1066">IFERROR(L910/L$906,0)*L$938</f>
        <v>0</v>
      </c>
      <c r="N942" s="1"/>
    </row>
    <row r="943" spans="2:14" x14ac:dyDescent="0.35">
      <c r="B943" s="5" t="str">
        <f t="shared" si="1055"/>
        <v>SPS1</v>
      </c>
      <c r="C943" s="5" t="str">
        <f t="shared" si="1056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3"/>
        <v>0</v>
      </c>
      <c r="H943" s="1">
        <f t="shared" si="1063"/>
        <v>0</v>
      </c>
      <c r="I943" s="1">
        <f t="shared" si="1063"/>
        <v>0</v>
      </c>
      <c r="J943" s="1">
        <f t="shared" si="1063"/>
        <v>0</v>
      </c>
      <c r="K943" s="1">
        <f t="shared" si="1063"/>
        <v>0</v>
      </c>
      <c r="L943" s="1">
        <f t="shared" ref="L943" si="1067">IFERROR(L911/L$906,0)*L$938</f>
        <v>0</v>
      </c>
      <c r="N943" s="1"/>
    </row>
    <row r="944" spans="2:14" x14ac:dyDescent="0.35">
      <c r="B944" s="5" t="str">
        <f t="shared" si="1055"/>
        <v>SPS1</v>
      </c>
      <c r="C944" s="5" t="str">
        <f t="shared" si="1056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[1]Services!F$52</f>
        <v>6.8699997234675649</v>
      </c>
      <c r="K944" s="1">
        <f>[1]Services!G$52</f>
        <v>7.6309864554643649</v>
      </c>
      <c r="L944" s="1">
        <f>[1]Services!H$52</f>
        <v>7.3759388122050371</v>
      </c>
      <c r="N944" s="1"/>
    </row>
    <row r="945" spans="2:14" x14ac:dyDescent="0.35">
      <c r="B945" s="5" t="str">
        <f t="shared" si="1055"/>
        <v>SPS1</v>
      </c>
      <c r="C945" s="5" t="str">
        <f t="shared" si="1056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68">G946</f>
        <v>5.2279712568500267</v>
      </c>
      <c r="H945" s="1">
        <f t="shared" si="1068"/>
        <v>6.7954740716128024</v>
      </c>
      <c r="I945" s="1">
        <f t="shared" si="1068"/>
        <v>6.5084223188485115</v>
      </c>
      <c r="J945" s="1">
        <f t="shared" si="1068"/>
        <v>5.7276529687464448</v>
      </c>
      <c r="K945" s="1">
        <f t="shared" si="1068"/>
        <v>4.8630387211704749</v>
      </c>
      <c r="L945" s="1">
        <f t="shared" si="1068"/>
        <v>3.3475511759153287</v>
      </c>
      <c r="N945" s="1"/>
    </row>
    <row r="946" spans="2:14" x14ac:dyDescent="0.35">
      <c r="B946" s="5" t="str">
        <f t="shared" si="1055"/>
        <v>SPS1</v>
      </c>
      <c r="C946" s="5" t="str">
        <f t="shared" si="1056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[1]Services!F$53</f>
        <v>5.7276529687464448</v>
      </c>
      <c r="K946" s="1">
        <f>[1]Services!G$53</f>
        <v>4.8630387211704749</v>
      </c>
      <c r="L946" s="1">
        <f>[1]Services!H$53</f>
        <v>3.3475511759153287</v>
      </c>
      <c r="N946" s="1"/>
    </row>
    <row r="947" spans="2:14" x14ac:dyDescent="0.35">
      <c r="B947" s="5" t="str">
        <f t="shared" si="1055"/>
        <v>SPS1</v>
      </c>
      <c r="C947" s="5" t="str">
        <f t="shared" si="1056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69">G948</f>
        <v>2.1601257705803349</v>
      </c>
      <c r="H947" s="1">
        <f t="shared" si="1069"/>
        <v>0.36389940041924101</v>
      </c>
      <c r="I947" s="1">
        <f t="shared" si="1069"/>
        <v>0.47075826318942304</v>
      </c>
      <c r="J947" s="1">
        <f t="shared" si="1069"/>
        <v>0.55067018125800105</v>
      </c>
      <c r="K947" s="1">
        <f t="shared" si="1069"/>
        <v>0.71175550133104226</v>
      </c>
      <c r="L947" s="1">
        <f t="shared" si="1069"/>
        <v>0.73431783870908807</v>
      </c>
      <c r="N947" s="1"/>
    </row>
    <row r="948" spans="2:14" x14ac:dyDescent="0.35">
      <c r="B948" s="5" t="str">
        <f t="shared" si="1055"/>
        <v>SPS1</v>
      </c>
      <c r="C948" s="5" t="str">
        <f t="shared" si="1056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[1]Services!F$54</f>
        <v>0.55067018125800105</v>
      </c>
      <c r="K948" s="1">
        <f>[1]Services!G$54</f>
        <v>0.71175550133104226</v>
      </c>
      <c r="L948" s="1">
        <f>[1]Services!H$54</f>
        <v>0.73431783870908807</v>
      </c>
      <c r="N948" s="1"/>
    </row>
    <row r="949" spans="2:14" x14ac:dyDescent="0.35">
      <c r="B949" s="5" t="str">
        <f t="shared" si="1055"/>
        <v>SPS1</v>
      </c>
      <c r="C949" s="5" t="str">
        <f t="shared" si="1056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0">G950</f>
        <v>0.68752506511414369</v>
      </c>
      <c r="H949" s="1">
        <f t="shared" si="1070"/>
        <v>0.55479707708111603</v>
      </c>
      <c r="I949" s="1">
        <f t="shared" si="1070"/>
        <v>0.60815181420141473</v>
      </c>
      <c r="J949" s="1">
        <f t="shared" si="1070"/>
        <v>0.66058573889387395</v>
      </c>
      <c r="K949" s="1">
        <f t="shared" si="1070"/>
        <v>0.73654652882347915</v>
      </c>
      <c r="L949" s="1">
        <f t="shared" si="1070"/>
        <v>0.77783246923295146</v>
      </c>
      <c r="N949" s="1"/>
    </row>
    <row r="950" spans="2:14" x14ac:dyDescent="0.35">
      <c r="B950" s="5" t="str">
        <f t="shared" si="1055"/>
        <v>SPS1</v>
      </c>
      <c r="C950" s="5" t="str">
        <f t="shared" si="1056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[1]Services!F$55</f>
        <v>0.66058573889387395</v>
      </c>
      <c r="K950" s="1">
        <f>[1]Services!G$55</f>
        <v>0.73654652882347915</v>
      </c>
      <c r="L950" s="1">
        <f>[1]Services!H$55</f>
        <v>0.77783246923295146</v>
      </c>
      <c r="N950" s="1"/>
    </row>
    <row r="951" spans="2:14" x14ac:dyDescent="0.35">
      <c r="B951" s="5" t="str">
        <f t="shared" si="1055"/>
        <v>SPS1</v>
      </c>
      <c r="C951" s="5" t="str">
        <f t="shared" si="1056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1">G952</f>
        <v>0</v>
      </c>
      <c r="H951" s="1">
        <f t="shared" si="1071"/>
        <v>0</v>
      </c>
      <c r="I951" s="1">
        <f t="shared" si="1071"/>
        <v>0</v>
      </c>
      <c r="J951" s="1">
        <f t="shared" si="1071"/>
        <v>0</v>
      </c>
      <c r="K951" s="1">
        <f t="shared" si="1071"/>
        <v>0</v>
      </c>
      <c r="L951" s="1">
        <f t="shared" si="1071"/>
        <v>0</v>
      </c>
      <c r="N951" s="1"/>
    </row>
    <row r="952" spans="2:14" x14ac:dyDescent="0.35">
      <c r="B952" s="5" t="str">
        <f t="shared" si="1055"/>
        <v>SPS1</v>
      </c>
      <c r="C952" s="5" t="str">
        <f t="shared" si="1056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[1]Services!F$57</f>
        <v>0</v>
      </c>
      <c r="K952" s="1">
        <f>[1]Services!G$57</f>
        <v>0</v>
      </c>
      <c r="L952" s="1">
        <f>[1]Services!H$57</f>
        <v>0</v>
      </c>
      <c r="N952" s="1"/>
    </row>
    <row r="953" spans="2:14" x14ac:dyDescent="0.35">
      <c r="B953" s="5" t="str">
        <f t="shared" si="1055"/>
        <v>SPS1</v>
      </c>
      <c r="C953" s="5" t="str">
        <f t="shared" si="1056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[1]Services!F$58</f>
        <v>6.9869374183164972</v>
      </c>
      <c r="K953" s="1">
        <f>[1]Services!G$58</f>
        <v>9.1866061577635243</v>
      </c>
      <c r="L953" s="1">
        <f>[1]Services!H$58</f>
        <v>13.861943146816268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2">B954</f>
        <v>SPS1</v>
      </c>
      <c r="C955" s="5" t="str">
        <f t="shared" ref="C955:C971" si="1073">C954</f>
        <v>CH</v>
      </c>
      <c r="D955" t="s">
        <v>761</v>
      </c>
      <c r="E955" t="s">
        <v>240</v>
      </c>
      <c r="F955" s="4">
        <f t="shared" ref="F955:K957" si="1074">IFERROR(F928/F884,"-")</f>
        <v>0.91250000000000075</v>
      </c>
      <c r="G955" s="4">
        <f t="shared" si="1074"/>
        <v>0.91500000000000004</v>
      </c>
      <c r="H955" s="4">
        <f t="shared" si="1074"/>
        <v>0.47261455943062147</v>
      </c>
      <c r="I955" s="4">
        <f t="shared" si="1074"/>
        <v>0.4944897373957215</v>
      </c>
      <c r="J955" s="4">
        <f t="shared" si="1074"/>
        <v>0.5007931827119253</v>
      </c>
      <c r="K955" s="4">
        <f t="shared" si="1074"/>
        <v>0.50854745741125784</v>
      </c>
      <c r="L955" s="4">
        <f t="shared" ref="L955" si="1075">IFERROR(L928/L884,"-")</f>
        <v>0.53040090270666151</v>
      </c>
      <c r="N955" s="1"/>
    </row>
    <row r="956" spans="2:14" x14ac:dyDescent="0.35">
      <c r="B956" s="5" t="str">
        <f t="shared" si="1072"/>
        <v>SPS1</v>
      </c>
      <c r="C956" s="5" t="str">
        <f t="shared" si="1073"/>
        <v>CH</v>
      </c>
      <c r="D956" t="s">
        <v>730</v>
      </c>
      <c r="E956" t="s">
        <v>240</v>
      </c>
      <c r="F956" s="4">
        <f t="shared" si="1074"/>
        <v>3.1999999999999988</v>
      </c>
      <c r="G956" s="4">
        <f t="shared" si="1074"/>
        <v>3.2399999999999984</v>
      </c>
      <c r="H956" s="4">
        <f t="shared" si="1074"/>
        <v>2.8195208777536691</v>
      </c>
      <c r="I956" s="4">
        <f t="shared" si="1074"/>
        <v>3.1510116789404301</v>
      </c>
      <c r="J956" s="4">
        <f t="shared" si="1074"/>
        <v>3.3696905098626089</v>
      </c>
      <c r="K956" s="4">
        <f t="shared" si="1074"/>
        <v>3.5719585373507718</v>
      </c>
      <c r="L956" s="4">
        <f t="shared" ref="L956" si="1076">IFERROR(L929/L885,"-")</f>
        <v>3.8543176467683407</v>
      </c>
      <c r="N956" s="1"/>
    </row>
    <row r="957" spans="2:14" x14ac:dyDescent="0.35">
      <c r="B957" s="5" t="str">
        <f t="shared" si="1072"/>
        <v>SPS1</v>
      </c>
      <c r="C957" s="5" t="str">
        <f t="shared" si="1073"/>
        <v>CH</v>
      </c>
      <c r="D957" t="s">
        <v>699</v>
      </c>
      <c r="E957" t="s">
        <v>240</v>
      </c>
      <c r="F957" s="4">
        <f t="shared" si="1074"/>
        <v>1</v>
      </c>
      <c r="G957" s="4">
        <f t="shared" si="1074"/>
        <v>1</v>
      </c>
      <c r="H957" s="4">
        <f t="shared" si="1074"/>
        <v>0.99999999999999989</v>
      </c>
      <c r="I957" s="4">
        <f t="shared" si="1074"/>
        <v>1.0000000000000002</v>
      </c>
      <c r="J957" s="4">
        <f t="shared" si="1074"/>
        <v>0.99999999999999989</v>
      </c>
      <c r="K957" s="4">
        <f t="shared" si="1074"/>
        <v>1</v>
      </c>
      <c r="L957" s="4">
        <f t="shared" ref="L957" si="1077">IFERROR(L930/L886,"-")</f>
        <v>0.99999999999999989</v>
      </c>
      <c r="N957" s="1"/>
    </row>
    <row r="958" spans="2:14" x14ac:dyDescent="0.35">
      <c r="B958" s="5" t="str">
        <f t="shared" si="1072"/>
        <v>SPS1</v>
      </c>
      <c r="C958" s="5" t="str">
        <f t="shared" si="1073"/>
        <v>CH</v>
      </c>
      <c r="D958" t="s">
        <v>700</v>
      </c>
      <c r="E958" t="s">
        <v>240</v>
      </c>
      <c r="F958" s="4">
        <f t="shared" ref="F958:K958" si="1078">IFERROR(F932/F888,"-")</f>
        <v>0.82107843137254843</v>
      </c>
      <c r="G958" s="4">
        <f t="shared" si="1078"/>
        <v>0.82270432925645509</v>
      </c>
      <c r="H958" s="4">
        <f t="shared" si="1078"/>
        <v>0.79174078597033548</v>
      </c>
      <c r="I958" s="4">
        <f t="shared" si="1078"/>
        <v>0.81875684615449917</v>
      </c>
      <c r="J958" s="4">
        <f t="shared" si="1078"/>
        <v>0.81875684615449917</v>
      </c>
      <c r="K958" s="4">
        <f t="shared" si="1078"/>
        <v>0.81875684615449928</v>
      </c>
      <c r="L958" s="4">
        <f t="shared" ref="L958" si="1079">IFERROR(L932/L888,"-")</f>
        <v>0.81875684615449951</v>
      </c>
      <c r="N958" s="1"/>
    </row>
    <row r="959" spans="2:14" x14ac:dyDescent="0.35">
      <c r="B959" s="5" t="str">
        <f t="shared" si="1072"/>
        <v>SPS1</v>
      </c>
      <c r="C959" s="5" t="str">
        <f t="shared" si="1073"/>
        <v>CH</v>
      </c>
      <c r="D959" t="s">
        <v>701</v>
      </c>
      <c r="E959" t="s">
        <v>240</v>
      </c>
      <c r="F959" s="4">
        <f t="shared" ref="F959:K961" si="1080">IFERROR(F934/F895,"-")</f>
        <v>0.94680851063829952</v>
      </c>
      <c r="G959" s="4">
        <f t="shared" si="1080"/>
        <v>0.94680851063829807</v>
      </c>
      <c r="H959" s="4">
        <f t="shared" si="1080"/>
        <v>0.80929722563447115</v>
      </c>
      <c r="I959" s="4">
        <f t="shared" si="1080"/>
        <v>0.72592844916180754</v>
      </c>
      <c r="J959" s="4">
        <f t="shared" si="1080"/>
        <v>0.6327358358359122</v>
      </c>
      <c r="K959" s="4">
        <f t="shared" si="1080"/>
        <v>0.46343847083767992</v>
      </c>
      <c r="L959" s="4">
        <f t="shared" ref="L959" si="1081">IFERROR(L934/L895,"-")</f>
        <v>0.27105879250298515</v>
      </c>
      <c r="N959" s="1"/>
    </row>
    <row r="960" spans="2:14" x14ac:dyDescent="0.35">
      <c r="B960" s="5" t="str">
        <f t="shared" si="1072"/>
        <v>SPS1</v>
      </c>
      <c r="C960" s="5" t="str">
        <f t="shared" si="1073"/>
        <v>CH</v>
      </c>
      <c r="D960" t="s">
        <v>731</v>
      </c>
      <c r="E960" t="s">
        <v>240</v>
      </c>
      <c r="F960" s="4" t="str">
        <f t="shared" si="1080"/>
        <v>-</v>
      </c>
      <c r="G960" s="4" t="str">
        <f t="shared" si="1080"/>
        <v>-</v>
      </c>
      <c r="H960" s="4">
        <f t="shared" si="1080"/>
        <v>1.9187591348519988</v>
      </c>
      <c r="I960" s="4">
        <f t="shared" si="1080"/>
        <v>2.0063100460121102</v>
      </c>
      <c r="J960" s="4">
        <f t="shared" si="1080"/>
        <v>2.0565779015639887</v>
      </c>
      <c r="K960" s="4">
        <f t="shared" si="1080"/>
        <v>2.1101457633601619</v>
      </c>
      <c r="L960" s="4">
        <f t="shared" ref="L960" si="1082">IFERROR(L935/L896,"-")</f>
        <v>2.2951975507712215</v>
      </c>
      <c r="N960" s="1"/>
    </row>
    <row r="961" spans="2:14" x14ac:dyDescent="0.35">
      <c r="B961" s="5" t="str">
        <f t="shared" si="1072"/>
        <v>SPS1</v>
      </c>
      <c r="C961" s="5" t="str">
        <f t="shared" si="1073"/>
        <v>CH</v>
      </c>
      <c r="D961" t="s">
        <v>702</v>
      </c>
      <c r="E961" t="s">
        <v>240</v>
      </c>
      <c r="F961" s="4">
        <f t="shared" si="1080"/>
        <v>0.87219999999999942</v>
      </c>
      <c r="G961" s="4">
        <f t="shared" si="1080"/>
        <v>0.87220000000000064</v>
      </c>
      <c r="H961" s="4" t="str">
        <f t="shared" si="1080"/>
        <v>-</v>
      </c>
      <c r="I961" s="4" t="str">
        <f t="shared" si="1080"/>
        <v>-</v>
      </c>
      <c r="J961" s="4" t="str">
        <f t="shared" si="1080"/>
        <v>-</v>
      </c>
      <c r="K961" s="4" t="str">
        <f t="shared" si="1080"/>
        <v>-</v>
      </c>
      <c r="L961" s="4" t="str">
        <f t="shared" ref="L961" si="1083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4">IFERROR(F939/F907,"-")</f>
        <v>0.9900000000000001</v>
      </c>
      <c r="G962" s="4">
        <f t="shared" si="1084"/>
        <v>0.9900000000000001</v>
      </c>
      <c r="H962" s="4" t="str">
        <f t="shared" si="1084"/>
        <v>-</v>
      </c>
      <c r="I962" s="4" t="str">
        <f t="shared" si="1084"/>
        <v>-</v>
      </c>
      <c r="J962" s="4" t="str">
        <f t="shared" si="1084"/>
        <v>-</v>
      </c>
      <c r="K962" s="4" t="str">
        <f t="shared" si="1084"/>
        <v>-</v>
      </c>
      <c r="L962" s="4" t="str">
        <f t="shared" ref="L962" si="1085">IFERROR(L939/L907,"-")</f>
        <v>-</v>
      </c>
      <c r="N962" s="1"/>
    </row>
    <row r="963" spans="2:14" x14ac:dyDescent="0.35">
      <c r="B963" s="5" t="str">
        <f t="shared" si="1072"/>
        <v>SPS1</v>
      </c>
      <c r="C963" s="5" t="str">
        <f t="shared" si="1073"/>
        <v>CH</v>
      </c>
      <c r="D963" t="s">
        <v>704</v>
      </c>
      <c r="E963" t="s">
        <v>240</v>
      </c>
      <c r="F963" s="4">
        <f t="shared" si="1084"/>
        <v>0.9900000000000001</v>
      </c>
      <c r="G963" s="4">
        <f t="shared" si="1084"/>
        <v>0.99</v>
      </c>
      <c r="H963" s="4" t="str">
        <f t="shared" si="1084"/>
        <v>-</v>
      </c>
      <c r="I963" s="4" t="str">
        <f t="shared" si="1084"/>
        <v>-</v>
      </c>
      <c r="J963" s="4" t="str">
        <f t="shared" si="1084"/>
        <v>-</v>
      </c>
      <c r="K963" s="4" t="str">
        <f t="shared" si="1084"/>
        <v>-</v>
      </c>
      <c r="L963" s="4" t="str">
        <f t="shared" ref="L963" si="1086">IFERROR(L940/L908,"-")</f>
        <v>-</v>
      </c>
      <c r="N963" s="1"/>
    </row>
    <row r="964" spans="2:14" x14ac:dyDescent="0.35">
      <c r="B964" s="5" t="str">
        <f t="shared" si="1072"/>
        <v>SPS1</v>
      </c>
      <c r="C964" s="5" t="str">
        <f t="shared" si="1073"/>
        <v>CH</v>
      </c>
      <c r="D964" t="s">
        <v>705</v>
      </c>
      <c r="E964" t="s">
        <v>240</v>
      </c>
      <c r="F964" s="4" t="str">
        <f t="shared" si="1084"/>
        <v>-</v>
      </c>
      <c r="G964" s="4" t="str">
        <f t="shared" si="1084"/>
        <v>-</v>
      </c>
      <c r="H964" s="4" t="str">
        <f t="shared" si="1084"/>
        <v>-</v>
      </c>
      <c r="I964" s="4" t="str">
        <f t="shared" si="1084"/>
        <v>-</v>
      </c>
      <c r="J964" s="4" t="str">
        <f t="shared" si="1084"/>
        <v>-</v>
      </c>
      <c r="K964" s="4" t="str">
        <f t="shared" si="1084"/>
        <v>-</v>
      </c>
      <c r="L964" s="4" t="str">
        <f t="shared" ref="L964" si="1087">IFERROR(L941/L909,"-")</f>
        <v>-</v>
      </c>
      <c r="N964" s="1"/>
    </row>
    <row r="965" spans="2:14" x14ac:dyDescent="0.35">
      <c r="B965" s="5" t="str">
        <f t="shared" si="1072"/>
        <v>SPS1</v>
      </c>
      <c r="C965" s="5" t="str">
        <f t="shared" si="1073"/>
        <v>CH</v>
      </c>
      <c r="D965" t="s">
        <v>706</v>
      </c>
      <c r="E965" t="s">
        <v>240</v>
      </c>
      <c r="F965" s="4" t="str">
        <f t="shared" si="1084"/>
        <v>-</v>
      </c>
      <c r="G965" s="4" t="str">
        <f t="shared" si="1084"/>
        <v>-</v>
      </c>
      <c r="H965" s="4" t="str">
        <f t="shared" si="1084"/>
        <v>-</v>
      </c>
      <c r="I965" s="4" t="str">
        <f t="shared" si="1084"/>
        <v>-</v>
      </c>
      <c r="J965" s="4" t="str">
        <f t="shared" si="1084"/>
        <v>-</v>
      </c>
      <c r="K965" s="4" t="str">
        <f t="shared" si="1084"/>
        <v>-</v>
      </c>
      <c r="L965" s="4" t="str">
        <f t="shared" ref="L965" si="1088">IFERROR(L942/L910,"-")</f>
        <v>-</v>
      </c>
      <c r="N965" s="1"/>
    </row>
    <row r="966" spans="2:14" x14ac:dyDescent="0.35">
      <c r="B966" s="5" t="str">
        <f t="shared" si="1072"/>
        <v>SPS1</v>
      </c>
      <c r="C966" s="5" t="str">
        <f t="shared" si="1073"/>
        <v>CH</v>
      </c>
      <c r="D966" t="s">
        <v>707</v>
      </c>
      <c r="E966" t="s">
        <v>240</v>
      </c>
      <c r="F966" s="4" t="str">
        <f t="shared" si="1084"/>
        <v>-</v>
      </c>
      <c r="G966" s="4" t="str">
        <f t="shared" si="1084"/>
        <v>-</v>
      </c>
      <c r="H966" s="4" t="str">
        <f t="shared" si="1084"/>
        <v>-</v>
      </c>
      <c r="I966" s="4">
        <f t="shared" si="1084"/>
        <v>0</v>
      </c>
      <c r="J966" s="4">
        <f t="shared" si="1084"/>
        <v>0</v>
      </c>
      <c r="K966" s="4">
        <f t="shared" si="1084"/>
        <v>0</v>
      </c>
      <c r="L966" s="4">
        <f t="shared" ref="L966" si="1089">IFERROR(L943/L911,"-")</f>
        <v>0</v>
      </c>
      <c r="N966" s="1"/>
    </row>
    <row r="967" spans="2:14" x14ac:dyDescent="0.35">
      <c r="B967" s="5" t="str">
        <f t="shared" si="1072"/>
        <v>SPS1</v>
      </c>
      <c r="C967" s="5" t="str">
        <f t="shared" si="1073"/>
        <v>CH</v>
      </c>
      <c r="D967" t="s">
        <v>995</v>
      </c>
      <c r="E967" t="s">
        <v>240</v>
      </c>
      <c r="F967" s="4">
        <f t="shared" si="1084"/>
        <v>0.98999999999999932</v>
      </c>
      <c r="G967" s="4">
        <f t="shared" si="1084"/>
        <v>0.99000000000000132</v>
      </c>
      <c r="H967" s="4">
        <f t="shared" si="1084"/>
        <v>0.82116860771942446</v>
      </c>
      <c r="I967" s="4">
        <f t="shared" si="1084"/>
        <v>0.82467636366871544</v>
      </c>
      <c r="J967" s="4">
        <f t="shared" si="1084"/>
        <v>0.82467636366871433</v>
      </c>
      <c r="K967" s="4">
        <f t="shared" si="1084"/>
        <v>0.82467636366871455</v>
      </c>
      <c r="L967" s="4">
        <f t="shared" ref="L967" si="1090">IFERROR(L944/L912,"-")</f>
        <v>0.82467636366871544</v>
      </c>
      <c r="N967" s="1"/>
    </row>
    <row r="968" spans="2:14" x14ac:dyDescent="0.35">
      <c r="B968" s="5" t="str">
        <f t="shared" si="1072"/>
        <v>SPS1</v>
      </c>
      <c r="C968" s="5" t="str">
        <f t="shared" si="1073"/>
        <v>CH</v>
      </c>
      <c r="D968" t="s">
        <v>996</v>
      </c>
      <c r="E968" t="s">
        <v>240</v>
      </c>
      <c r="F968" s="4">
        <f t="shared" ref="F968:K968" si="1091">IFERROR(F946/F913,"-")</f>
        <v>0.71999999999999953</v>
      </c>
      <c r="G968" s="4">
        <f t="shared" si="1091"/>
        <v>0.72</v>
      </c>
      <c r="H968" s="4">
        <f t="shared" si="1091"/>
        <v>0.67487159624540716</v>
      </c>
      <c r="I968" s="4">
        <f t="shared" si="1091"/>
        <v>0.67753249886961553</v>
      </c>
      <c r="J968" s="4">
        <f t="shared" si="1091"/>
        <v>0.67753249886961608</v>
      </c>
      <c r="K968" s="4">
        <f t="shared" si="1091"/>
        <v>0.68059197571760066</v>
      </c>
      <c r="L968" s="4">
        <f t="shared" ref="L968" si="1092">IFERROR(L946/L913,"-")</f>
        <v>0.70326964151004234</v>
      </c>
      <c r="N968" s="1"/>
    </row>
    <row r="969" spans="2:14" x14ac:dyDescent="0.35">
      <c r="B969" s="5" t="str">
        <f t="shared" si="1072"/>
        <v>SPS1</v>
      </c>
      <c r="C969" s="5" t="str">
        <f t="shared" si="1073"/>
        <v>CH</v>
      </c>
      <c r="D969" t="s">
        <v>997</v>
      </c>
      <c r="E969" t="s">
        <v>240</v>
      </c>
      <c r="F969" s="4">
        <f t="shared" ref="F969:K969" si="1093">IFERROR(F948/F916,"-")</f>
        <v>0.89999999999999991</v>
      </c>
      <c r="G969" s="4">
        <f t="shared" si="1093"/>
        <v>0.90000000000000024</v>
      </c>
      <c r="H969" s="4">
        <f t="shared" si="1093"/>
        <v>0.65847984926263714</v>
      </c>
      <c r="I969" s="4">
        <f t="shared" si="1093"/>
        <v>0.66129614188506192</v>
      </c>
      <c r="J969" s="4">
        <f t="shared" si="1093"/>
        <v>0.66826054449043948</v>
      </c>
      <c r="K969" s="4">
        <f t="shared" si="1093"/>
        <v>0.67829261708181554</v>
      </c>
      <c r="L969" s="4">
        <f t="shared" ref="L969" si="1094">IFERROR(L948/L916,"-")</f>
        <v>0.68180456742055284</v>
      </c>
      <c r="N969" s="1"/>
    </row>
    <row r="970" spans="2:14" x14ac:dyDescent="0.35">
      <c r="B970" s="5" t="str">
        <f t="shared" si="1072"/>
        <v>SPS1</v>
      </c>
      <c r="C970" s="5" t="str">
        <f t="shared" si="1073"/>
        <v>CH</v>
      </c>
      <c r="D970" t="s">
        <v>998</v>
      </c>
      <c r="E970" t="s">
        <v>240</v>
      </c>
      <c r="F970" s="4">
        <f t="shared" ref="F970:K970" si="1095">IFERROR(F950/F918,"-")</f>
        <v>1</v>
      </c>
      <c r="G970" s="4">
        <f t="shared" si="1095"/>
        <v>1</v>
      </c>
      <c r="H970" s="4">
        <f t="shared" si="1095"/>
        <v>1</v>
      </c>
      <c r="I970" s="4">
        <f t="shared" si="1095"/>
        <v>1</v>
      </c>
      <c r="J970" s="4">
        <f t="shared" si="1095"/>
        <v>1</v>
      </c>
      <c r="K970" s="4">
        <f t="shared" si="1095"/>
        <v>1</v>
      </c>
      <c r="L970" s="4">
        <f t="shared" ref="L970" si="1096">IFERROR(L950/L918,"-")</f>
        <v>1</v>
      </c>
      <c r="N970" s="1"/>
    </row>
    <row r="971" spans="2:14" x14ac:dyDescent="0.35">
      <c r="B971" s="5" t="str">
        <f t="shared" si="1072"/>
        <v>SPS1</v>
      </c>
      <c r="C971" s="5" t="str">
        <f t="shared" si="1073"/>
        <v>CH</v>
      </c>
      <c r="D971" t="s">
        <v>999</v>
      </c>
      <c r="E971" t="s">
        <v>240</v>
      </c>
      <c r="F971" s="4" t="str">
        <f t="shared" ref="F971:K971" si="1097">IFERROR(F952/F922,"-")</f>
        <v>-</v>
      </c>
      <c r="G971" s="4" t="str">
        <f t="shared" si="1097"/>
        <v>-</v>
      </c>
      <c r="H971" s="4" t="str">
        <f t="shared" si="1097"/>
        <v>-</v>
      </c>
      <c r="I971" s="4">
        <f t="shared" si="1097"/>
        <v>0</v>
      </c>
      <c r="J971" s="4">
        <f t="shared" si="1097"/>
        <v>0</v>
      </c>
      <c r="K971" s="4">
        <f t="shared" si="1097"/>
        <v>0</v>
      </c>
      <c r="L971" s="4">
        <f t="shared" ref="L971" si="1098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[1]Residential!F$26</f>
        <v>190.67770220218978</v>
      </c>
      <c r="K972" s="3">
        <f>[1]Residential!G$26</f>
        <v>181.89489247133906</v>
      </c>
      <c r="L972" s="3">
        <f>[1]Residential!H$26</f>
        <v>164.2330982575379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[1]Residential!F$15</f>
        <v>67.873915696157042</v>
      </c>
      <c r="K973" s="1">
        <f>[1]Residential!G$15</f>
        <v>67.90630938930137</v>
      </c>
      <c r="L973" s="1">
        <f>[1]Residential!H$15</f>
        <v>62.866706033222016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099">SUM(G975:G976)</f>
        <v>15.080545233078304</v>
      </c>
      <c r="H974" s="1">
        <f t="shared" si="1099"/>
        <v>11.616144837946356</v>
      </c>
      <c r="I974" s="1">
        <f t="shared" si="1099"/>
        <v>13.106523137016126</v>
      </c>
      <c r="J974" s="1">
        <f t="shared" si="1099"/>
        <v>13.890583070312843</v>
      </c>
      <c r="K974" s="1">
        <f t="shared" si="1099"/>
        <v>14.923850890240299</v>
      </c>
      <c r="L974" s="1">
        <f t="shared" ref="L974" si="1100">SUM(L975:L976)</f>
        <v>13.472947414789697</v>
      </c>
      <c r="N974" s="1"/>
    </row>
    <row r="975" spans="2:14" x14ac:dyDescent="0.35">
      <c r="B975" s="5" t="str">
        <f>B974</f>
        <v>SPS1</v>
      </c>
      <c r="C975" s="5" t="str">
        <f t="shared" ref="C975" si="110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3.2483520199244484E-2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2.1114978925335079E-2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1.7989228285143575E-2</v>
      </c>
      <c r="N975" s="1"/>
    </row>
    <row r="976" spans="2:14" x14ac:dyDescent="0.35">
      <c r="B976" s="5" t="str">
        <f t="shared" ref="B976:B980" si="1102">B975</f>
        <v>SPS1</v>
      </c>
      <c r="C976" s="5" t="str">
        <f t="shared" ref="C976:C980" si="110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13.858099550113598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14.902735911314965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13.454958186504554</v>
      </c>
      <c r="N976" s="1"/>
    </row>
    <row r="977" spans="2:14" x14ac:dyDescent="0.35">
      <c r="B977" s="5" t="str">
        <f t="shared" si="1102"/>
        <v>SPS1</v>
      </c>
      <c r="C977" s="5" t="str">
        <f t="shared" si="1103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4">SUM(G978:G979)</f>
        <v>10.085416610964417</v>
      </c>
      <c r="H977" s="1">
        <f t="shared" si="1104"/>
        <v>8.6711367125047367</v>
      </c>
      <c r="I977" s="1">
        <f t="shared" si="1104"/>
        <v>7.7012756178446233</v>
      </c>
      <c r="J977" s="1">
        <f t="shared" si="1104"/>
        <v>8.0802699468299153</v>
      </c>
      <c r="K977" s="1">
        <f t="shared" si="1104"/>
        <v>8.5874259955646206</v>
      </c>
      <c r="L977" s="1">
        <f t="shared" ref="L977" si="1105">SUM(L978:L979)</f>
        <v>8.5983203906236856</v>
      </c>
      <c r="N977" s="1"/>
    </row>
    <row r="978" spans="2:14" x14ac:dyDescent="0.35">
      <c r="B978" s="5" t="str">
        <f t="shared" si="1102"/>
        <v>SPS1</v>
      </c>
      <c r="C978" s="5" t="str">
        <f t="shared" si="110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3.7484737581233953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3.4108421979222174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2.9944918132330121</v>
      </c>
      <c r="N978" s="1"/>
    </row>
    <row r="979" spans="2:14" x14ac:dyDescent="0.35">
      <c r="B979" s="5" t="str">
        <f t="shared" si="1102"/>
        <v>SPS1</v>
      </c>
      <c r="C979" s="5" t="str">
        <f t="shared" si="110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4.3317961887065204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5.1765837976424027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5.603828577390674</v>
      </c>
      <c r="N979" s="1"/>
    </row>
    <row r="980" spans="2:14" x14ac:dyDescent="0.35">
      <c r="B980" s="5" t="str">
        <f t="shared" si="1102"/>
        <v>SPS1</v>
      </c>
      <c r="C980" s="5" t="str">
        <f t="shared" si="1103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[1]Residential!F$3-([1]Residential!F$10-[1]Residential!F$244)</f>
        <v>45.903062679014283</v>
      </c>
      <c r="K980" s="1">
        <f>[1]Residential!G$3-([1]Residential!G$10-[1]Residential!G$244)</f>
        <v>44.395032503496452</v>
      </c>
      <c r="L980" s="1">
        <f>[1]Residential!H$3-([1]Residential!H$10-[1]Residential!H$244)</f>
        <v>40.795438227808631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SUM([1]Residential!F$16:F$17)</f>
        <v>15.606584271715249</v>
      </c>
      <c r="K981" s="1">
        <f>SUM([1]Residential!G$16:G$17)</f>
        <v>5.987872186281769</v>
      </c>
      <c r="L981" s="1">
        <f>SUM([1]Residential!H$16:H$17)</f>
        <v>0.57822537057202394</v>
      </c>
      <c r="N981" s="1"/>
    </row>
    <row r="982" spans="2:14" x14ac:dyDescent="0.35">
      <c r="B982" s="5" t="str">
        <f t="shared" ref="B982:B993" si="1106">B981</f>
        <v>SPS1</v>
      </c>
      <c r="C982" s="5" t="str">
        <f t="shared" ref="C982:C993" si="1107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[1]Residential!F$16</f>
        <v>15.596896944776358</v>
      </c>
      <c r="K982" s="1">
        <f>[1]Residential!G$16</f>
        <v>5.9800629066247701</v>
      </c>
      <c r="L982" s="1">
        <f>[1]Residential!H$16</f>
        <v>1.2896930482604675E-4</v>
      </c>
      <c r="N982" s="1"/>
    </row>
    <row r="983" spans="2:14" x14ac:dyDescent="0.35">
      <c r="B983" s="5" t="str">
        <f t="shared" si="1106"/>
        <v>SPS1</v>
      </c>
      <c r="C983" s="5" t="str">
        <f t="shared" si="110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[1]Residential!F$17</f>
        <v>9.6873269388912126E-3</v>
      </c>
      <c r="K983" s="1">
        <f>[1]Residential!G$17</f>
        <v>7.8092796569992151E-3</v>
      </c>
      <c r="L983" s="1">
        <f>[1]Residential!H$17</f>
        <v>0.57809640126719786</v>
      </c>
      <c r="N983" s="1"/>
    </row>
    <row r="984" spans="2:14" x14ac:dyDescent="0.35">
      <c r="B984" s="5" t="str">
        <f t="shared" si="1106"/>
        <v>SPS1</v>
      </c>
      <c r="C984" s="5" t="str">
        <f t="shared" si="1107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08">SUM(G986,G988)</f>
        <v>43.127789614732549</v>
      </c>
      <c r="H984" s="1">
        <f t="shared" si="1108"/>
        <v>40.515797971487537</v>
      </c>
      <c r="I984" s="1">
        <f t="shared" si="1108"/>
        <v>20.390622859052478</v>
      </c>
      <c r="J984" s="1">
        <f t="shared" si="1108"/>
        <v>12.963057295755588</v>
      </c>
      <c r="K984" s="1">
        <f t="shared" si="1108"/>
        <v>4.6769854255752294</v>
      </c>
      <c r="L984" s="1">
        <f t="shared" ref="L984" si="1109">SUM(L986,L988)</f>
        <v>0.4792966442213612</v>
      </c>
      <c r="N984" s="1"/>
    </row>
    <row r="985" spans="2:14" x14ac:dyDescent="0.35">
      <c r="B985" s="5" t="str">
        <f t="shared" si="1106"/>
        <v>SPS1</v>
      </c>
      <c r="C985" s="5" t="str">
        <f t="shared" si="110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12.963057295755588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4.6769854255752294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0.4792966442213612</v>
      </c>
      <c r="N985" s="1"/>
    </row>
    <row r="986" spans="2:14" x14ac:dyDescent="0.35">
      <c r="B986" s="5" t="str">
        <f t="shared" si="1106"/>
        <v>SPS1</v>
      </c>
      <c r="C986" s="5" t="str">
        <f t="shared" si="1107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0">G987</f>
        <v>43.127789614732549</v>
      </c>
      <c r="H986" s="1">
        <f t="shared" si="1110"/>
        <v>40.515029051470769</v>
      </c>
      <c r="I986" s="1">
        <f t="shared" si="1110"/>
        <v>20.384420440228777</v>
      </c>
      <c r="J986" s="1">
        <f t="shared" si="1110"/>
        <v>12.955010860227786</v>
      </c>
      <c r="K986" s="1">
        <f t="shared" si="1110"/>
        <v>4.6708857818280398</v>
      </c>
      <c r="L986" s="1">
        <f t="shared" si="1110"/>
        <v>1.0690391351997304E-4</v>
      </c>
      <c r="N986" s="1"/>
    </row>
    <row r="987" spans="2:14" x14ac:dyDescent="0.35">
      <c r="B987" s="5" t="str">
        <f t="shared" si="1106"/>
        <v>SPS1</v>
      </c>
      <c r="C987" s="5" t="str">
        <f t="shared" si="1107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1">G985*IFERROR(G982/G981,0)</f>
        <v>43.127789614732549</v>
      </c>
      <c r="H987" s="1">
        <f t="shared" si="1111"/>
        <v>40.515029051470769</v>
      </c>
      <c r="I987" s="1">
        <f t="shared" si="1111"/>
        <v>20.384420440228777</v>
      </c>
      <c r="J987" s="1">
        <f t="shared" si="1111"/>
        <v>12.955010860227786</v>
      </c>
      <c r="K987" s="1">
        <f t="shared" si="1111"/>
        <v>4.6708857818280398</v>
      </c>
      <c r="L987" s="1">
        <f t="shared" ref="L987" si="1112">L985*IFERROR(L982/L981,0)</f>
        <v>1.0690391351997304E-4</v>
      </c>
      <c r="N987" s="1"/>
    </row>
    <row r="988" spans="2:14" x14ac:dyDescent="0.35">
      <c r="B988" s="5" t="str">
        <f t="shared" si="1106"/>
        <v>SPS1</v>
      </c>
      <c r="C988" s="5" t="str">
        <f t="shared" si="1107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3">G989</f>
        <v>0</v>
      </c>
      <c r="H988" s="1">
        <f t="shared" si="1113"/>
        <v>7.6892001676753807E-4</v>
      </c>
      <c r="I988" s="1">
        <f t="shared" si="1113"/>
        <v>6.2024188237010947E-3</v>
      </c>
      <c r="J988" s="1">
        <f t="shared" si="1113"/>
        <v>8.0464355278024868E-3</v>
      </c>
      <c r="K988" s="1">
        <f t="shared" si="1113"/>
        <v>6.0996437471896314E-3</v>
      </c>
      <c r="L988" s="1">
        <f t="shared" si="1113"/>
        <v>0.47918974030784123</v>
      </c>
      <c r="N988" s="1"/>
    </row>
    <row r="989" spans="2:14" x14ac:dyDescent="0.35">
      <c r="B989" s="5" t="str">
        <f t="shared" si="1106"/>
        <v>SPS1</v>
      </c>
      <c r="C989" s="5" t="str">
        <f t="shared" si="110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4">G985-G987</f>
        <v>0</v>
      </c>
      <c r="H989" s="1">
        <f t="shared" si="1114"/>
        <v>7.6892001676753807E-4</v>
      </c>
      <c r="I989" s="1">
        <f t="shared" si="1114"/>
        <v>6.2024188237010947E-3</v>
      </c>
      <c r="J989" s="1">
        <f t="shared" si="1114"/>
        <v>8.0464355278024868E-3</v>
      </c>
      <c r="K989" s="1">
        <f t="shared" si="1114"/>
        <v>6.0996437471896314E-3</v>
      </c>
      <c r="L989" s="1">
        <f t="shared" ref="L989" si="1115">L985-L987</f>
        <v>0.47918974030784123</v>
      </c>
      <c r="N989" s="1"/>
    </row>
    <row r="990" spans="2:14" x14ac:dyDescent="0.35">
      <c r="B990" s="5" t="str">
        <f t="shared" si="1106"/>
        <v>SPS1</v>
      </c>
      <c r="C990" s="5" t="str">
        <f t="shared" si="1107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6">G991</f>
        <v>8.1928401860831652</v>
      </c>
      <c r="H990" s="1">
        <f t="shared" si="1116"/>
        <v>8.9310908646507343</v>
      </c>
      <c r="I990" s="1">
        <f t="shared" si="1116"/>
        <v>3.9470682101339736</v>
      </c>
      <c r="J990" s="1">
        <f t="shared" si="1116"/>
        <v>2.6435269759596611</v>
      </c>
      <c r="K990" s="1">
        <f t="shared" si="1116"/>
        <v>1.3108867607065386</v>
      </c>
      <c r="L990" s="1">
        <f t="shared" si="1116"/>
        <v>9.8928726350662785E-2</v>
      </c>
      <c r="N990" s="1"/>
    </row>
    <row r="991" spans="2:14" x14ac:dyDescent="0.35">
      <c r="B991" s="5" t="str">
        <f t="shared" si="1106"/>
        <v>SPS1</v>
      </c>
      <c r="C991" s="5" t="str">
        <f t="shared" si="110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2.6435269759596611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1.3108867607065386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9.8928726350662785E-2</v>
      </c>
      <c r="N991" s="1"/>
    </row>
    <row r="992" spans="2:14" x14ac:dyDescent="0.35">
      <c r="B992" s="5" t="str">
        <f t="shared" si="1106"/>
        <v>SPS1</v>
      </c>
      <c r="C992" s="5" t="str">
        <f t="shared" si="1107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7">IFERROR(G982/G981,0)*G991</f>
        <v>8.1928401860831652</v>
      </c>
      <c r="H992" s="1">
        <f t="shared" si="1117"/>
        <v>8.9309213679388044</v>
      </c>
      <c r="I992" s="1">
        <f t="shared" si="1117"/>
        <v>3.9458675910879446</v>
      </c>
      <c r="J992" s="1">
        <f t="shared" si="1117"/>
        <v>2.6418860845485717</v>
      </c>
      <c r="K992" s="1">
        <f t="shared" si="1117"/>
        <v>1.3091771247967294</v>
      </c>
      <c r="L992" s="1">
        <f t="shared" ref="L992" si="1118">IFERROR(L982/L981,0)*L991</f>
        <v>2.2065391306073718E-5</v>
      </c>
      <c r="N992" s="1"/>
    </row>
    <row r="993" spans="2:14" x14ac:dyDescent="0.35">
      <c r="B993" s="5" t="str">
        <f t="shared" si="1106"/>
        <v>SPS1</v>
      </c>
      <c r="C993" s="5" t="str">
        <f t="shared" si="110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19">G991-G992</f>
        <v>0</v>
      </c>
      <c r="H993" s="1">
        <f t="shared" si="1119"/>
        <v>1.6949671192989513E-4</v>
      </c>
      <c r="I993" s="1">
        <f t="shared" si="1119"/>
        <v>1.2006190460289723E-3</v>
      </c>
      <c r="J993" s="1">
        <f t="shared" si="1119"/>
        <v>1.6408914110894735E-3</v>
      </c>
      <c r="K993" s="1">
        <f t="shared" si="1119"/>
        <v>1.7096359098092151E-3</v>
      </c>
      <c r="L993" s="1">
        <f t="shared" ref="L993" si="1120">L991-L992</f>
        <v>9.8906660959356713E-2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1">SUM(G995:G996)</f>
        <v>48.174901284785975</v>
      </c>
      <c r="H994" s="1">
        <f t="shared" si="1121"/>
        <v>47.0731528004181</v>
      </c>
      <c r="I994" s="1">
        <f t="shared" si="1121"/>
        <v>39.059686485225733</v>
      </c>
      <c r="J994" s="1">
        <f t="shared" si="1121"/>
        <v>30.25832680892794</v>
      </c>
      <c r="K994" s="1">
        <f t="shared" si="1121"/>
        <v>21.753248032856245</v>
      </c>
      <c r="L994" s="1">
        <f t="shared" ref="L994" si="1122">SUM(L995:L996)</f>
        <v>14.80313259301859</v>
      </c>
      <c r="N994" s="1"/>
    </row>
    <row r="995" spans="2:14" x14ac:dyDescent="0.35">
      <c r="B995" s="5" t="str">
        <f t="shared" ref="B995:B1055" si="1123">B994</f>
        <v>SPS1</v>
      </c>
      <c r="C995" s="5" t="str">
        <f t="shared" ref="C995:C1055" si="1124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[1]Residential!F$18</f>
        <v>29.287096076073851</v>
      </c>
      <c r="K995" s="1">
        <f>[1]Residential!G$18</f>
        <v>18.646340552570912</v>
      </c>
      <c r="L995" s="1">
        <f>[1]Residential!H$18</f>
        <v>11.208921650801047</v>
      </c>
      <c r="N995" s="1"/>
    </row>
    <row r="996" spans="2:14" x14ac:dyDescent="0.35">
      <c r="B996" s="5" t="str">
        <f t="shared" si="1123"/>
        <v>SPS1</v>
      </c>
      <c r="C996" s="5" t="str">
        <f t="shared" si="1124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[1]Residential!F$19</f>
        <v>0.97123073285409034</v>
      </c>
      <c r="K996" s="1">
        <f>[1]Residential!G$19</f>
        <v>3.106907480285332</v>
      </c>
      <c r="L996" s="1">
        <f>[1]Residential!H$19</f>
        <v>3.5942109422175439</v>
      </c>
      <c r="N996" s="1"/>
    </row>
    <row r="997" spans="2:14" x14ac:dyDescent="0.35">
      <c r="B997" s="5" t="str">
        <f t="shared" si="1123"/>
        <v>SPS1</v>
      </c>
      <c r="C997" s="5" t="str">
        <f t="shared" si="1124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5">SUM(G998:G999)</f>
        <v>41.231089967808501</v>
      </c>
      <c r="H997" s="1">
        <f t="shared" si="1125"/>
        <v>36.682462971984215</v>
      </c>
      <c r="I997" s="1">
        <f t="shared" si="1125"/>
        <v>31.470081413763374</v>
      </c>
      <c r="J997" s="1">
        <f t="shared" si="1125"/>
        <v>24.176403575179449</v>
      </c>
      <c r="K997" s="1">
        <f t="shared" si="1125"/>
        <v>16.9383980121356</v>
      </c>
      <c r="L997" s="1">
        <f t="shared" ref="L997" si="1126">SUM(L998:L999)</f>
        <v>11.566384202129786</v>
      </c>
      <c r="N997" s="1"/>
    </row>
    <row r="998" spans="2:14" x14ac:dyDescent="0.35">
      <c r="B998" s="5" t="str">
        <f t="shared" si="1123"/>
        <v>SPS1</v>
      </c>
      <c r="C998" s="5" t="str">
        <f t="shared" si="112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15.582399445490472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6.7820713685931251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2.5702971233774896</v>
      </c>
      <c r="N998" s="1"/>
    </row>
    <row r="999" spans="2:14" x14ac:dyDescent="0.35">
      <c r="B999" s="5" t="str">
        <f t="shared" si="1123"/>
        <v>SPS1</v>
      </c>
      <c r="C999" s="5" t="str">
        <f t="shared" si="112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8.5940041296889795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10.156326643542474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8.9960870787522964</v>
      </c>
      <c r="N999" s="1"/>
    </row>
    <row r="1000" spans="2:14" x14ac:dyDescent="0.35">
      <c r="B1000" s="5" t="str">
        <f t="shared" si="1123"/>
        <v>SPS1</v>
      </c>
      <c r="C1000" s="5" t="str">
        <f t="shared" si="1124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7">SUM(G1001:G1002)</f>
        <v>39.316799866376002</v>
      </c>
      <c r="H1000" s="1">
        <f t="shared" si="1127"/>
        <v>36.0098286213885</v>
      </c>
      <c r="I1000" s="1">
        <f t="shared" si="1127"/>
        <v>30.697093119201462</v>
      </c>
      <c r="J1000" s="1">
        <f t="shared" si="1127"/>
        <v>23.400390205029403</v>
      </c>
      <c r="K1000" s="1">
        <f t="shared" si="1127"/>
        <v>14.519171448430374</v>
      </c>
      <c r="L1000" s="1">
        <f t="shared" ref="L1000" si="1128">SUM(L1001:L1002)</f>
        <v>8.7580580319789441</v>
      </c>
      <c r="N1000" s="1"/>
    </row>
    <row r="1001" spans="2:14" x14ac:dyDescent="0.35">
      <c r="B1001" s="5" t="str">
        <f t="shared" si="1123"/>
        <v>SPS1</v>
      </c>
      <c r="C1001" s="5" t="str">
        <f t="shared" si="1124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29">G998-G1004</f>
        <v>39.316799866376002</v>
      </c>
      <c r="H1001" s="1">
        <f t="shared" si="1129"/>
        <v>33.291426524593895</v>
      </c>
      <c r="I1001" s="1">
        <f t="shared" si="1129"/>
        <v>23.806034337564341</v>
      </c>
      <c r="J1001" s="1">
        <f t="shared" si="1129"/>
        <v>15.082236124212461</v>
      </c>
      <c r="K1001" s="1">
        <f t="shared" si="1129"/>
        <v>5.8134220783774859</v>
      </c>
      <c r="L1001" s="1">
        <f t="shared" ref="L1001" si="1130">L998-L1004</f>
        <v>1.9462271849679305</v>
      </c>
      <c r="N1001" s="1"/>
    </row>
    <row r="1002" spans="2:14" x14ac:dyDescent="0.35">
      <c r="B1002" s="5" t="str">
        <f t="shared" si="1123"/>
        <v>SPS1</v>
      </c>
      <c r="C1002" s="5" t="str">
        <f t="shared" si="112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1">G999-G1005</f>
        <v>0</v>
      </c>
      <c r="H1002" s="1">
        <f t="shared" si="1131"/>
        <v>2.7184020967946045</v>
      </c>
      <c r="I1002" s="1">
        <f t="shared" si="1131"/>
        <v>6.8910587816371187</v>
      </c>
      <c r="J1002" s="1">
        <f t="shared" si="1131"/>
        <v>8.3181540808169405</v>
      </c>
      <c r="K1002" s="1">
        <f t="shared" si="1131"/>
        <v>8.705749370052887</v>
      </c>
      <c r="L1002" s="1">
        <f t="shared" ref="L1002" si="1132">L999-L1005</f>
        <v>6.8118308470110129</v>
      </c>
      <c r="N1002" s="1"/>
    </row>
    <row r="1003" spans="2:14" x14ac:dyDescent="0.35">
      <c r="B1003" s="5" t="str">
        <f t="shared" si="1123"/>
        <v>SPS1</v>
      </c>
      <c r="C1003" s="5" t="str">
        <f t="shared" si="1124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3">SUM(G1004:G1005)</f>
        <v>1.9142901014324978</v>
      </c>
      <c r="H1003" s="1">
        <f t="shared" si="1133"/>
        <v>0.67263435059572063</v>
      </c>
      <c r="I1003" s="1">
        <f t="shared" si="1133"/>
        <v>0.77298829456191798</v>
      </c>
      <c r="J1003" s="1">
        <f t="shared" si="1133"/>
        <v>0.77601337015005034</v>
      </c>
      <c r="K1003" s="1">
        <f t="shared" si="1133"/>
        <v>2.4192265637052262</v>
      </c>
      <c r="L1003" s="1">
        <f t="shared" ref="L1003" si="1134">SUM(L1004:L1005)</f>
        <v>2.8083261701508428</v>
      </c>
      <c r="N1003" s="1"/>
    </row>
    <row r="1004" spans="2:14" x14ac:dyDescent="0.35">
      <c r="B1004" s="5" t="str">
        <f t="shared" si="1123"/>
        <v>SPS1</v>
      </c>
      <c r="C1004" s="5" t="str">
        <f t="shared" si="1124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5">G998*IFERROR(G996/G994,0)</f>
        <v>1.9142901014324978</v>
      </c>
      <c r="H1004" s="1">
        <f t="shared" si="1135"/>
        <v>0.62185680737938254</v>
      </c>
      <c r="I1004" s="1">
        <f t="shared" si="1135"/>
        <v>0.59946346748271562</v>
      </c>
      <c r="J1004" s="1">
        <f t="shared" si="1135"/>
        <v>0.50016332127801111</v>
      </c>
      <c r="K1004" s="1">
        <f t="shared" si="1135"/>
        <v>0.9686492902156395</v>
      </c>
      <c r="L1004" s="1">
        <f t="shared" ref="L1004" si="1136">L998*IFERROR(L996/L994,0)</f>
        <v>0.62406993840955916</v>
      </c>
      <c r="N1004" s="1"/>
    </row>
    <row r="1005" spans="2:14" x14ac:dyDescent="0.35">
      <c r="B1005" s="5" t="str">
        <f t="shared" si="1123"/>
        <v>SPS1</v>
      </c>
      <c r="C1005" s="5" t="str">
        <f t="shared" si="112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7">G999*IFERROR(G$996/G$994,0)</f>
        <v>0</v>
      </c>
      <c r="H1005" s="1">
        <f t="shared" si="1137"/>
        <v>5.0777543216338136E-2</v>
      </c>
      <c r="I1005" s="1">
        <f t="shared" si="1137"/>
        <v>0.1735248270792023</v>
      </c>
      <c r="J1005" s="1">
        <f t="shared" si="1137"/>
        <v>0.27585004887203923</v>
      </c>
      <c r="K1005" s="1">
        <f t="shared" si="1137"/>
        <v>1.4505772734895868</v>
      </c>
      <c r="L1005" s="1">
        <f t="shared" ref="L1005" si="1138">L999*IFERROR(L$996/L$994,0)</f>
        <v>2.1842562317412835</v>
      </c>
      <c r="N1005" s="1"/>
    </row>
    <row r="1006" spans="2:14" x14ac:dyDescent="0.35">
      <c r="B1006" s="5" t="str">
        <f t="shared" si="1123"/>
        <v>SPS1</v>
      </c>
      <c r="C1006" s="5" t="str">
        <f t="shared" si="1124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39">SUM(G1007:G1008)</f>
        <v>6.9438113169774738</v>
      </c>
      <c r="H1006" s="1">
        <f t="shared" si="1139"/>
        <v>10.390689828433882</v>
      </c>
      <c r="I1006" s="1">
        <f t="shared" si="1139"/>
        <v>7.5896050714623566</v>
      </c>
      <c r="J1006" s="1">
        <f t="shared" si="1139"/>
        <v>6.0819232337484888</v>
      </c>
      <c r="K1006" s="1">
        <f t="shared" si="1139"/>
        <v>4.8148500207206446</v>
      </c>
      <c r="L1006" s="1">
        <f t="shared" ref="L1006" si="1140">SUM(L1007:L1008)</f>
        <v>3.2367483908888044</v>
      </c>
      <c r="M1006" s="19"/>
      <c r="N1006" s="1"/>
    </row>
    <row r="1007" spans="2:14" x14ac:dyDescent="0.35">
      <c r="B1007" s="5" t="str">
        <f t="shared" si="1123"/>
        <v>SPS1</v>
      </c>
      <c r="C1007" s="5" t="str">
        <f t="shared" si="1124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1">G994-G998-G999-G1008</f>
        <v>6.9438113169774738</v>
      </c>
      <c r="H1007" s="1">
        <f t="shared" si="1141"/>
        <v>9.8500182622343644</v>
      </c>
      <c r="I1007" s="1">
        <f t="shared" si="1141"/>
        <v>6.1687187629131479</v>
      </c>
      <c r="J1007" s="1">
        <f t="shared" si="1141"/>
        <v>4.2046449041761003</v>
      </c>
      <c r="K1007" s="1">
        <f t="shared" si="1141"/>
        <v>2.494151954111858</v>
      </c>
      <c r="L1007" s="1">
        <f t="shared" ref="L1007" si="1142">L994-L998-L999-L1008</f>
        <v>1.0914871328324809</v>
      </c>
      <c r="N1007" s="1"/>
    </row>
    <row r="1008" spans="2:14" x14ac:dyDescent="0.35">
      <c r="B1008" s="5" t="str">
        <f t="shared" si="1123"/>
        <v>SPS1</v>
      </c>
      <c r="C1008" s="5" t="str">
        <f t="shared" si="112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1.8772783295723885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2.3206980666087866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2.1452612580563235</v>
      </c>
      <c r="N1008" s="1"/>
    </row>
    <row r="1009" spans="2:14" x14ac:dyDescent="0.35">
      <c r="B1009" s="5" t="str">
        <f t="shared" si="1123"/>
        <v>SPS1</v>
      </c>
      <c r="C1009" s="5" t="str">
        <f t="shared" si="1124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3">SUM(G1010:G1011)</f>
        <v>6.621421846296899</v>
      </c>
      <c r="H1009" s="1">
        <f t="shared" si="1143"/>
        <v>10.200159140504665</v>
      </c>
      <c r="I1009" s="1">
        <f t="shared" si="1143"/>
        <v>7.403184330967469</v>
      </c>
      <c r="J1009" s="1">
        <f t="shared" si="1143"/>
        <v>5.8867058710444482</v>
      </c>
      <c r="K1009" s="1">
        <f t="shared" si="1143"/>
        <v>4.1271691041405401</v>
      </c>
      <c r="L1009" s="1">
        <f t="shared" ref="L1009" si="1144">SUM(L1010:L1011)</f>
        <v>2.4508636188221034</v>
      </c>
      <c r="N1009" s="1"/>
    </row>
    <row r="1010" spans="2:14" x14ac:dyDescent="0.35">
      <c r="B1010" s="5" t="str">
        <f t="shared" si="1123"/>
        <v>SPS1</v>
      </c>
      <c r="C1010" s="5" t="str">
        <f t="shared" si="1124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5">G1007-G1013</f>
        <v>6.621421846296899</v>
      </c>
      <c r="H1010" s="1">
        <f t="shared" si="1145"/>
        <v>9.6694016923428023</v>
      </c>
      <c r="I1010" s="1">
        <f t="shared" si="1145"/>
        <v>6.0171987419293158</v>
      </c>
      <c r="J1010" s="1">
        <f t="shared" si="1145"/>
        <v>4.0696843567056016</v>
      </c>
      <c r="K1010" s="1">
        <f t="shared" si="1145"/>
        <v>2.1379247207582863</v>
      </c>
      <c r="L1010" s="1">
        <f t="shared" ref="L1010" si="1146">L1007-L1013</f>
        <v>0.82647329393960178</v>
      </c>
      <c r="N1010" s="1"/>
    </row>
    <row r="1011" spans="2:14" x14ac:dyDescent="0.35">
      <c r="B1011" s="5" t="str">
        <f t="shared" si="1123"/>
        <v>SPS1</v>
      </c>
      <c r="C1011" s="5" t="str">
        <f t="shared" si="112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7">G1008-G1014</f>
        <v>0</v>
      </c>
      <c r="H1011" s="1">
        <f t="shared" si="1147"/>
        <v>0.53075744816186188</v>
      </c>
      <c r="I1011" s="1">
        <f t="shared" si="1147"/>
        <v>1.3859855890381532</v>
      </c>
      <c r="J1011" s="1">
        <f t="shared" si="1147"/>
        <v>1.8170215143388468</v>
      </c>
      <c r="K1011" s="1">
        <f t="shared" si="1147"/>
        <v>1.9892443833822533</v>
      </c>
      <c r="L1011" s="1">
        <f t="shared" ref="L1011" si="1148">L1008-L1014</f>
        <v>1.6243903248825016</v>
      </c>
      <c r="N1011" s="1"/>
    </row>
    <row r="1012" spans="2:14" x14ac:dyDescent="0.35">
      <c r="B1012" s="5" t="str">
        <f t="shared" si="1123"/>
        <v>SPS1</v>
      </c>
      <c r="C1012" s="5" t="str">
        <f t="shared" si="1124"/>
        <v>CH</v>
      </c>
      <c r="D1012" t="s">
        <v>1017</v>
      </c>
      <c r="E1012" t="s">
        <v>8</v>
      </c>
      <c r="F1012" s="1">
        <f t="shared" ref="F1012:K1012" si="1149">SUM(F1013:F1014)</f>
        <v>5.3956925970748325E-2</v>
      </c>
      <c r="G1012" s="1">
        <f t="shared" si="1149"/>
        <v>0.32238947068057466</v>
      </c>
      <c r="H1012" s="1">
        <f t="shared" si="1149"/>
        <v>0.19053068792921704</v>
      </c>
      <c r="I1012" s="1">
        <f t="shared" si="1149"/>
        <v>0.18642074049488766</v>
      </c>
      <c r="J1012" s="1">
        <f t="shared" si="1149"/>
        <v>0.19521736270404003</v>
      </c>
      <c r="K1012" s="1">
        <f t="shared" si="1149"/>
        <v>0.68768091658010522</v>
      </c>
      <c r="L1012" s="1">
        <f t="shared" ref="L1012" si="1150">SUM(L1013:L1014)</f>
        <v>0.78588477206670104</v>
      </c>
      <c r="N1012" s="1"/>
    </row>
    <row r="1013" spans="2:14" x14ac:dyDescent="0.35">
      <c r="B1013" s="5" t="str">
        <f t="shared" si="1123"/>
        <v>SPS1</v>
      </c>
      <c r="C1013" s="5" t="str">
        <f t="shared" si="1124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1">G1007*IFERROR(G$996/G$994,0)</f>
        <v>0.32238947068057466</v>
      </c>
      <c r="H1013" s="1">
        <f t="shared" si="1151"/>
        <v>0.18061656989156141</v>
      </c>
      <c r="I1013" s="1">
        <f t="shared" si="1151"/>
        <v>0.15152002098383233</v>
      </c>
      <c r="J1013" s="1">
        <f t="shared" si="1151"/>
        <v>0.13496054747049829</v>
      </c>
      <c r="K1013" s="1">
        <f t="shared" si="1151"/>
        <v>0.35622723335357181</v>
      </c>
      <c r="L1013" s="1">
        <f t="shared" ref="L1013" si="1152">L1007*IFERROR(L$996/L$994,0)</f>
        <v>0.26501383889287911</v>
      </c>
      <c r="N1013" s="1"/>
    </row>
    <row r="1014" spans="2:14" x14ac:dyDescent="0.35">
      <c r="B1014" s="5" t="str">
        <f t="shared" si="1123"/>
        <v>SPS1</v>
      </c>
      <c r="C1014" s="5" t="str">
        <f t="shared" si="112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3">G1008*IFERROR(G$996/G$994,0)</f>
        <v>0</v>
      </c>
      <c r="H1014" s="1">
        <f t="shared" si="1153"/>
        <v>9.9141180376556351E-3</v>
      </c>
      <c r="I1014" s="1">
        <f t="shared" si="1153"/>
        <v>3.4900719511055348E-2</v>
      </c>
      <c r="J1014" s="1">
        <f t="shared" si="1153"/>
        <v>6.025681523354174E-2</v>
      </c>
      <c r="K1014" s="1">
        <f t="shared" si="1153"/>
        <v>0.33145368322653346</v>
      </c>
      <c r="L1014" s="1">
        <f t="shared" ref="L1014" si="1154">L1008*IFERROR(L$996/L$994,0)</f>
        <v>0.52087093317382194</v>
      </c>
      <c r="N1014" s="1"/>
    </row>
    <row r="1015" spans="2:14" x14ac:dyDescent="0.35">
      <c r="B1015" s="5" t="str">
        <f t="shared" si="1123"/>
        <v>SPS1</v>
      </c>
      <c r="C1015" s="5" t="str">
        <f t="shared" si="1124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[1]Residential!F$20</f>
        <v>0</v>
      </c>
      <c r="K1015" s="1">
        <f>[1]Residential!G$20</f>
        <v>0</v>
      </c>
      <c r="L1015" s="1">
        <f>[1]Residential!H$20</f>
        <v>0</v>
      </c>
      <c r="N1015" s="1"/>
    </row>
    <row r="1016" spans="2:14" x14ac:dyDescent="0.35">
      <c r="B1016" s="5" t="str">
        <f t="shared" si="1123"/>
        <v>SPS1</v>
      </c>
      <c r="C1016" s="5" t="str">
        <f t="shared" si="1124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5">G1015</f>
        <v>0.10001193872413756</v>
      </c>
      <c r="H1016" s="1">
        <f t="shared" ref="H1016:H1017" si="1156">H1015</f>
        <v>2.6970780686892657E-2</v>
      </c>
      <c r="I1016" s="1">
        <f t="shared" ref="I1016:I1017" si="1157">I1015</f>
        <v>2.3790407355146724E-4</v>
      </c>
      <c r="J1016" s="1">
        <f t="shared" ref="J1016:J1017" si="1158">J1015</f>
        <v>0</v>
      </c>
      <c r="K1016" s="1">
        <f t="shared" ref="K1016:L1017" si="1159">K1015</f>
        <v>0</v>
      </c>
      <c r="L1016" s="1">
        <f t="shared" si="1159"/>
        <v>0</v>
      </c>
      <c r="N1016" s="1"/>
    </row>
    <row r="1017" spans="2:14" x14ac:dyDescent="0.35">
      <c r="B1017" s="5" t="str">
        <f t="shared" si="1123"/>
        <v>SPS1</v>
      </c>
      <c r="C1017" s="5" t="str">
        <f t="shared" si="1124"/>
        <v>CH</v>
      </c>
      <c r="D1017" t="s">
        <v>764</v>
      </c>
      <c r="E1017" t="s">
        <v>8</v>
      </c>
      <c r="F1017" s="1">
        <f t="shared" ref="F1017" si="1160">F1016</f>
        <v>0.10003085333320115</v>
      </c>
      <c r="G1017" s="1">
        <f t="shared" si="1155"/>
        <v>0.10001193872413756</v>
      </c>
      <c r="H1017" s="1">
        <f t="shared" si="1156"/>
        <v>2.6970780686892657E-2</v>
      </c>
      <c r="I1017" s="1">
        <f t="shared" si="1157"/>
        <v>2.3790407355146724E-4</v>
      </c>
      <c r="J1017" s="1">
        <f t="shared" si="1158"/>
        <v>0</v>
      </c>
      <c r="K1017" s="1">
        <f t="shared" si="1159"/>
        <v>0</v>
      </c>
      <c r="L1017" s="1">
        <f t="shared" si="1159"/>
        <v>0</v>
      </c>
      <c r="N1017" s="1"/>
    </row>
    <row r="1018" spans="2:14" x14ac:dyDescent="0.35">
      <c r="B1018" s="5" t="str">
        <f t="shared" si="1123"/>
        <v>SPS1</v>
      </c>
      <c r="C1018" s="5" t="str">
        <f t="shared" si="112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3"/>
        <v>SPS1</v>
      </c>
      <c r="C1019" s="5" t="str">
        <f t="shared" si="112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3"/>
        <v>SPS1</v>
      </c>
      <c r="C1020" s="5" t="str">
        <f t="shared" si="1124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1">G1021+G1023</f>
        <v>15.204634650354421</v>
      </c>
      <c r="H1020" s="1">
        <f t="shared" si="1161"/>
        <v>16.94557876287239</v>
      </c>
      <c r="I1020" s="1">
        <f t="shared" si="1161"/>
        <v>15.00118580701681</v>
      </c>
      <c r="J1020" s="1">
        <f t="shared" si="1161"/>
        <v>12.719797254982414</v>
      </c>
      <c r="K1020" s="1">
        <f t="shared" si="1161"/>
        <v>10.590821377812409</v>
      </c>
      <c r="L1020" s="1">
        <f t="shared" ref="L1020" si="1162">L1021+L1023</f>
        <v>6.1686837733985236</v>
      </c>
      <c r="N1020" s="1"/>
    </row>
    <row r="1021" spans="2:14" x14ac:dyDescent="0.35">
      <c r="B1021" s="5" t="str">
        <f t="shared" si="1123"/>
        <v>SPS1</v>
      </c>
      <c r="C1021" s="5" t="str">
        <f t="shared" si="1124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3">G1022</f>
        <v>14.010050173991349</v>
      </c>
      <c r="H1021" s="1">
        <f t="shared" si="1163"/>
        <v>14.228852236701366</v>
      </c>
      <c r="I1021" s="1">
        <f t="shared" si="1163"/>
        <v>12.42539386190702</v>
      </c>
      <c r="J1021" s="1">
        <f t="shared" si="1163"/>
        <v>10.382526995129242</v>
      </c>
      <c r="K1021" s="1">
        <f t="shared" si="1163"/>
        <v>8.4630725320674305</v>
      </c>
      <c r="L1021" s="1">
        <f t="shared" si="1163"/>
        <v>4.6945656082140648</v>
      </c>
      <c r="N1021" s="1"/>
    </row>
    <row r="1022" spans="2:14" x14ac:dyDescent="0.35">
      <c r="B1022" s="5" t="str">
        <f t="shared" si="1123"/>
        <v>SPS1</v>
      </c>
      <c r="C1022" s="5" t="str">
        <f t="shared" si="1124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[1]Residential!F$22-J1024-J1025</f>
        <v>10.382526995129242</v>
      </c>
      <c r="K1022" s="1">
        <f>[1]Residential!G$22-K1024-K1025</f>
        <v>8.4630725320674305</v>
      </c>
      <c r="L1022" s="1">
        <f>[1]Residential!H$22-L1024-L1025</f>
        <v>4.6945656082140648</v>
      </c>
      <c r="N1022" s="1"/>
    </row>
    <row r="1023" spans="2:14" x14ac:dyDescent="0.35">
      <c r="B1023" s="5" t="str">
        <f t="shared" si="1123"/>
        <v>SPS1</v>
      </c>
      <c r="C1023" s="5" t="str">
        <f t="shared" si="1124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4">G1024</f>
        <v>1.1945844763630717</v>
      </c>
      <c r="H1023" s="1">
        <f t="shared" ref="H1023" si="1165">H1024</f>
        <v>2.7167265261710254</v>
      </c>
      <c r="I1023" s="1">
        <f t="shared" ref="I1023" si="1166">I1024</f>
        <v>2.5757919451097897</v>
      </c>
      <c r="J1023" s="1">
        <f t="shared" ref="J1023" si="1167">J1024</f>
        <v>2.3372702598531729</v>
      </c>
      <c r="K1023" s="1">
        <f t="shared" ref="K1023:L1023" si="1168">K1024</f>
        <v>2.1277488457449785</v>
      </c>
      <c r="L1023" s="1">
        <f t="shared" si="1168"/>
        <v>1.4741181651844584</v>
      </c>
      <c r="N1023" s="1"/>
    </row>
    <row r="1024" spans="2:14" x14ac:dyDescent="0.35">
      <c r="B1024" s="5" t="str">
        <f t="shared" si="1123"/>
        <v>SPS1</v>
      </c>
      <c r="C1024" s="5" t="str">
        <f t="shared" si="112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2.3372702598531729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2.1277488457449785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1.4741181651844584</v>
      </c>
      <c r="N1024" s="1"/>
    </row>
    <row r="1025" spans="2:14" x14ac:dyDescent="0.35">
      <c r="B1025" s="5" t="str">
        <f t="shared" si="1123"/>
        <v>SPS1</v>
      </c>
      <c r="C1025" s="5" t="str">
        <f t="shared" si="1124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69">G1026+G1028</f>
        <v>3.832167288020059</v>
      </c>
      <c r="H1025" s="1">
        <f t="shared" si="1169"/>
        <v>0.60987113624764266</v>
      </c>
      <c r="I1025" s="1">
        <f t="shared" si="1169"/>
        <v>0.76495539233414278</v>
      </c>
      <c r="J1025" s="1">
        <f t="shared" si="1169"/>
        <v>0.8051136930771694</v>
      </c>
      <c r="K1025" s="1">
        <f t="shared" si="1169"/>
        <v>0.87243113932547867</v>
      </c>
      <c r="L1025" s="1">
        <f t="shared" ref="L1025" si="1170">L1026+L1028</f>
        <v>0.75477551305038504</v>
      </c>
      <c r="N1025" s="1"/>
    </row>
    <row r="1026" spans="2:14" x14ac:dyDescent="0.35">
      <c r="B1026" s="5" t="str">
        <f t="shared" si="1123"/>
        <v>SPS1</v>
      </c>
      <c r="C1026" s="5" t="str">
        <f t="shared" si="1124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1">G1027</f>
        <v>3.520388118912166</v>
      </c>
      <c r="H1026" s="1">
        <f t="shared" si="1171"/>
        <v>0.4435486569459936</v>
      </c>
      <c r="I1026" s="1">
        <f t="shared" si="1171"/>
        <v>0.54324201643603387</v>
      </c>
      <c r="J1026" s="1">
        <f t="shared" si="1171"/>
        <v>0.56052596233000374</v>
      </c>
      <c r="K1026" s="1">
        <f t="shared" si="1171"/>
        <v>0.59540428271357704</v>
      </c>
      <c r="L1026" s="1">
        <f t="shared" si="1171"/>
        <v>0.4873810306155768</v>
      </c>
      <c r="N1026" s="1"/>
    </row>
    <row r="1027" spans="2:14" x14ac:dyDescent="0.35">
      <c r="B1027" s="5" t="str">
        <f t="shared" si="1123"/>
        <v>SPS1</v>
      </c>
      <c r="C1027" s="5" t="str">
        <f t="shared" si="112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0.56052596233000374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0.59540428271357704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0.4873810306155768</v>
      </c>
      <c r="N1027" s="1"/>
    </row>
    <row r="1028" spans="2:14" x14ac:dyDescent="0.35">
      <c r="B1028" s="5" t="str">
        <f t="shared" si="1123"/>
        <v>SPS1</v>
      </c>
      <c r="C1028" s="5" t="str">
        <f t="shared" si="1124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2">G1029</f>
        <v>0.31177916910789288</v>
      </c>
      <c r="H1028" s="1">
        <f t="shared" si="1172"/>
        <v>0.16632247930164906</v>
      </c>
      <c r="I1028" s="1">
        <f t="shared" si="1172"/>
        <v>0.22171337589810897</v>
      </c>
      <c r="J1028" s="1">
        <f t="shared" si="1172"/>
        <v>0.24458773074716569</v>
      </c>
      <c r="K1028" s="1">
        <f t="shared" si="1172"/>
        <v>0.27702685661190163</v>
      </c>
      <c r="L1028" s="1">
        <f t="shared" si="1172"/>
        <v>0.26739448243480823</v>
      </c>
      <c r="N1028" s="1"/>
    </row>
    <row r="1029" spans="2:14" x14ac:dyDescent="0.35">
      <c r="B1029" s="5" t="str">
        <f t="shared" si="1123"/>
        <v>SPS1</v>
      </c>
      <c r="C1029" s="5" t="str">
        <f t="shared" si="112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0.24458773074716569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0.27702685661190163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0.26739448243480823</v>
      </c>
      <c r="N1029" s="1"/>
    </row>
    <row r="1030" spans="2:14" x14ac:dyDescent="0.35">
      <c r="B1030" s="5" t="str">
        <f t="shared" si="1123"/>
        <v>SPS1</v>
      </c>
      <c r="C1030" s="5" t="str">
        <f t="shared" si="1124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[1]Residential!F$23</f>
        <v>1.1579329144898691</v>
      </c>
      <c r="K1030" s="1">
        <f>[1]Residential!G$23</f>
        <v>1.2422879715564357</v>
      </c>
      <c r="L1030" s="1">
        <f>[1]Residential!H$23</f>
        <v>1.2294998308919507</v>
      </c>
      <c r="N1030" s="1"/>
    </row>
    <row r="1031" spans="2:14" x14ac:dyDescent="0.35">
      <c r="B1031" s="5" t="str">
        <f t="shared" si="1123"/>
        <v>SPS1</v>
      </c>
      <c r="C1031" s="5" t="str">
        <f t="shared" si="1124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3">G1032</f>
        <v>0.94185363396680555</v>
      </c>
      <c r="H1031" s="1">
        <f t="shared" si="1173"/>
        <v>3.1977953162283961E-2</v>
      </c>
      <c r="I1031" s="1">
        <f t="shared" si="1173"/>
        <v>3.4980842181890168E-2</v>
      </c>
      <c r="J1031" s="1">
        <f t="shared" si="1173"/>
        <v>3.4530130072542894E-2</v>
      </c>
      <c r="K1031" s="1">
        <f t="shared" si="1173"/>
        <v>3.319870266578101E-2</v>
      </c>
      <c r="L1031" s="1">
        <f t="shared" si="1173"/>
        <v>2.9468980491502067E-2</v>
      </c>
      <c r="N1031" s="1"/>
    </row>
    <row r="1032" spans="2:14" x14ac:dyDescent="0.35">
      <c r="B1032" s="5" t="str">
        <f t="shared" si="1123"/>
        <v>SPS1</v>
      </c>
      <c r="C1032" s="5" t="str">
        <f t="shared" si="112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3.4530130072542894E-2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3.319870266578101E-2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2.9468980491502067E-2</v>
      </c>
      <c r="N1032" s="1"/>
    </row>
    <row r="1033" spans="2:14" x14ac:dyDescent="0.35">
      <c r="B1033" s="5" t="str">
        <f t="shared" si="1123"/>
        <v>SPS1</v>
      </c>
      <c r="C1033" s="5" t="str">
        <f t="shared" si="1124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4">G1030-G1031</f>
        <v>1.9870786683026969</v>
      </c>
      <c r="H1033" s="1">
        <f t="shared" si="1174"/>
        <v>0.93247128084154562</v>
      </c>
      <c r="I1033" s="1">
        <f t="shared" si="1174"/>
        <v>1.0600215725630913</v>
      </c>
      <c r="J1033" s="1">
        <f t="shared" si="1174"/>
        <v>1.1234027844173262</v>
      </c>
      <c r="K1033" s="1">
        <f t="shared" si="1174"/>
        <v>1.2090892688906547</v>
      </c>
      <c r="L1033" s="1">
        <f t="shared" ref="L1033" si="1175">L1030-L1031</f>
        <v>1.2000308504004487</v>
      </c>
      <c r="N1033" s="1"/>
    </row>
    <row r="1034" spans="2:14" x14ac:dyDescent="0.35">
      <c r="B1034" s="5" t="str">
        <f t="shared" si="1123"/>
        <v>SPS1</v>
      </c>
      <c r="C1034" s="5" t="str">
        <f t="shared" si="1124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6">G1033</f>
        <v>1.9870786683026969</v>
      </c>
      <c r="H1034" s="1">
        <f t="shared" si="1176"/>
        <v>0.93247128084154562</v>
      </c>
      <c r="I1034" s="1">
        <f t="shared" si="1176"/>
        <v>1.0600215725630913</v>
      </c>
      <c r="J1034" s="1">
        <f t="shared" si="1176"/>
        <v>1.1234027844173262</v>
      </c>
      <c r="K1034" s="1">
        <f t="shared" si="1176"/>
        <v>1.2090892688906547</v>
      </c>
      <c r="L1034" s="1">
        <f t="shared" ref="L1034" si="1177">L1033</f>
        <v>1.2000308504004487</v>
      </c>
      <c r="N1034" s="1"/>
    </row>
    <row r="1035" spans="2:14" x14ac:dyDescent="0.35">
      <c r="B1035" s="5" t="str">
        <f t="shared" si="1123"/>
        <v>SPS1</v>
      </c>
      <c r="C1035" s="5" t="str">
        <f t="shared" si="112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[1]Residential!F$24</f>
        <v>4.4170801105885005E-2</v>
      </c>
      <c r="K1035" s="1">
        <f>[1]Residential!G$24</f>
        <v>5.3990655175218123E-2</v>
      </c>
      <c r="L1035" s="1">
        <f>[1]Residential!H$24</f>
        <v>3.6729041284375971E-2</v>
      </c>
      <c r="N1035" s="1"/>
    </row>
    <row r="1036" spans="2:14" x14ac:dyDescent="0.35">
      <c r="B1036" s="5" t="str">
        <f t="shared" si="1123"/>
        <v>SPS1</v>
      </c>
      <c r="C1036" s="5" t="str">
        <f t="shared" si="112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78">G1035-G1038-G1040</f>
        <v>0</v>
      </c>
      <c r="H1036" s="1">
        <f t="shared" si="1178"/>
        <v>0</v>
      </c>
      <c r="I1036" s="1">
        <f t="shared" si="1178"/>
        <v>4.2148526458665542E-2</v>
      </c>
      <c r="J1036" s="1">
        <f t="shared" si="1178"/>
        <v>4.4170801105885005E-2</v>
      </c>
      <c r="K1036" s="1">
        <f t="shared" si="1178"/>
        <v>5.3990655175218123E-2</v>
      </c>
      <c r="L1036" s="1">
        <f t="shared" ref="L1036" si="1179">L1035-L1038-L1040</f>
        <v>3.6729041284375971E-2</v>
      </c>
      <c r="N1036" s="1"/>
    </row>
    <row r="1037" spans="2:14" x14ac:dyDescent="0.35">
      <c r="B1037" s="5" t="str">
        <f t="shared" si="1123"/>
        <v>SPS1</v>
      </c>
      <c r="C1037" s="5" t="str">
        <f t="shared" si="112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0">G1038+G1040</f>
        <v>0</v>
      </c>
      <c r="H1037" s="1">
        <f t="shared" si="1180"/>
        <v>0</v>
      </c>
      <c r="I1037" s="1">
        <f t="shared" si="1180"/>
        <v>0</v>
      </c>
      <c r="J1037" s="1">
        <f t="shared" si="1180"/>
        <v>0</v>
      </c>
      <c r="K1037" s="1">
        <f t="shared" si="1180"/>
        <v>0</v>
      </c>
      <c r="L1037" s="1">
        <f t="shared" ref="L1037" si="1181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2">G1039</f>
        <v>0</v>
      </c>
      <c r="H1038" s="1">
        <f t="shared" si="1182"/>
        <v>0</v>
      </c>
      <c r="I1038" s="1">
        <f t="shared" si="1182"/>
        <v>0</v>
      </c>
      <c r="J1038" s="1">
        <f t="shared" si="1182"/>
        <v>0</v>
      </c>
      <c r="K1038" s="1">
        <f t="shared" si="1182"/>
        <v>0</v>
      </c>
      <c r="L1038" s="1">
        <f t="shared" si="1182"/>
        <v>0</v>
      </c>
      <c r="N1038" s="1"/>
    </row>
    <row r="1039" spans="2:14" x14ac:dyDescent="0.35">
      <c r="B1039" s="5" t="str">
        <f t="shared" si="1123"/>
        <v>SPS1</v>
      </c>
      <c r="C1039" s="5" t="str">
        <f t="shared" si="112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N1039" s="1"/>
    </row>
    <row r="1040" spans="2:14" x14ac:dyDescent="0.35">
      <c r="B1040" s="5" t="str">
        <f t="shared" si="1123"/>
        <v>SPS1</v>
      </c>
      <c r="C1040" s="5" t="str">
        <f t="shared" si="1124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3">G1041</f>
        <v>0</v>
      </c>
      <c r="H1040" s="1">
        <f t="shared" si="1183"/>
        <v>0</v>
      </c>
      <c r="I1040" s="1">
        <f t="shared" si="1183"/>
        <v>0</v>
      </c>
      <c r="J1040" s="1">
        <f t="shared" si="1183"/>
        <v>0</v>
      </c>
      <c r="K1040" s="1">
        <f t="shared" si="1183"/>
        <v>0</v>
      </c>
      <c r="L1040" s="1">
        <f t="shared" si="1183"/>
        <v>0</v>
      </c>
      <c r="N1040" s="1"/>
    </row>
    <row r="1041" spans="2:14" x14ac:dyDescent="0.35">
      <c r="B1041" s="5" t="str">
        <f t="shared" si="1123"/>
        <v>SPS1</v>
      </c>
      <c r="C1041" s="5" t="str">
        <f t="shared" si="112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N1041" s="1"/>
    </row>
    <row r="1042" spans="2:14" x14ac:dyDescent="0.35">
      <c r="B1042" s="5" t="str">
        <f t="shared" si="1123"/>
        <v>SPS1</v>
      </c>
      <c r="C1042" s="5" t="str">
        <f t="shared" si="1124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[1]Residential!F$21</f>
        <v>11.840839459628196</v>
      </c>
      <c r="K1042" s="1">
        <f>[1]Residential!G$21</f>
        <v>12.81416776636885</v>
      </c>
      <c r="L1042" s="1">
        <f>[1]Residential!H$21</f>
        <v>12.476337352048841</v>
      </c>
      <c r="N1042" s="1"/>
    </row>
    <row r="1043" spans="2:14" x14ac:dyDescent="0.35">
      <c r="B1043" s="5" t="str">
        <f t="shared" si="1123"/>
        <v>SPS1</v>
      </c>
      <c r="C1043" s="5" t="str">
        <f t="shared" si="1124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4">SUM(G1044:G1046)</f>
        <v>6.4013181720045401E-2</v>
      </c>
      <c r="H1043" s="1">
        <f t="shared" si="1184"/>
        <v>0.12351622719015284</v>
      </c>
      <c r="I1043" s="1">
        <f t="shared" si="1184"/>
        <v>0</v>
      </c>
      <c r="J1043" s="1">
        <f t="shared" si="1184"/>
        <v>0</v>
      </c>
      <c r="K1043" s="1">
        <f t="shared" si="1184"/>
        <v>0</v>
      </c>
      <c r="L1043" s="1">
        <f t="shared" ref="L1043" si="1185">SUM(L1044:L1046)</f>
        <v>0</v>
      </c>
      <c r="N1043" s="1"/>
    </row>
    <row r="1044" spans="2:14" x14ac:dyDescent="0.35">
      <c r="B1044" s="5" t="str">
        <f t="shared" si="1123"/>
        <v>SPS1</v>
      </c>
      <c r="C1044" s="5" t="str">
        <f t="shared" si="1124"/>
        <v>CH</v>
      </c>
      <c r="D1044" t="s">
        <v>749</v>
      </c>
      <c r="E1044" t="s">
        <v>8</v>
      </c>
      <c r="F1044" s="1">
        <f t="shared" ref="F1044:K1045" si="1186">SUM(F244,F246)</f>
        <v>0.20988316315741937</v>
      </c>
      <c r="G1044" s="1">
        <f t="shared" si="1186"/>
        <v>6.4013181720045401E-2</v>
      </c>
      <c r="H1044" s="1">
        <f t="shared" si="1186"/>
        <v>0.12351622719015284</v>
      </c>
      <c r="I1044" s="1">
        <f t="shared" si="1186"/>
        <v>0</v>
      </c>
      <c r="J1044" s="1">
        <f t="shared" si="1186"/>
        <v>0</v>
      </c>
      <c r="K1044" s="1">
        <f t="shared" si="1186"/>
        <v>0</v>
      </c>
      <c r="L1044" s="1">
        <f t="shared" ref="L1044" si="1187">SUM(L244,L246)</f>
        <v>0</v>
      </c>
      <c r="N1044" s="1"/>
    </row>
    <row r="1045" spans="2:14" x14ac:dyDescent="0.35">
      <c r="B1045" s="5" t="str">
        <f t="shared" si="1123"/>
        <v>SPS1</v>
      </c>
      <c r="C1045" s="5" t="str">
        <f t="shared" si="1124"/>
        <v>CH</v>
      </c>
      <c r="D1045" t="s">
        <v>750</v>
      </c>
      <c r="E1045" t="s">
        <v>8</v>
      </c>
      <c r="F1045" s="1">
        <f t="shared" si="1186"/>
        <v>0</v>
      </c>
      <c r="G1045" s="1">
        <f t="shared" si="1186"/>
        <v>0</v>
      </c>
      <c r="H1045" s="1">
        <f t="shared" si="1186"/>
        <v>0</v>
      </c>
      <c r="I1045" s="1">
        <f t="shared" si="1186"/>
        <v>0</v>
      </c>
      <c r="J1045" s="1">
        <f t="shared" si="1186"/>
        <v>0</v>
      </c>
      <c r="K1045" s="1">
        <f t="shared" si="1186"/>
        <v>0</v>
      </c>
      <c r="L1045" s="1">
        <f t="shared" ref="L1045" si="1188">SUM(L245,L247)</f>
        <v>0</v>
      </c>
      <c r="N1045" s="1"/>
    </row>
    <row r="1046" spans="2:14" x14ac:dyDescent="0.35">
      <c r="B1046" s="5" t="str">
        <f t="shared" si="1123"/>
        <v>SPS1</v>
      </c>
      <c r="C1046" s="5" t="str">
        <f t="shared" si="1124"/>
        <v>CH</v>
      </c>
      <c r="D1046" t="s">
        <v>751</v>
      </c>
      <c r="E1046" t="s">
        <v>8</v>
      </c>
      <c r="F1046" s="1">
        <f t="shared" ref="F1046:K1046" si="1189">SUM(F285,F286)</f>
        <v>0</v>
      </c>
      <c r="G1046" s="1">
        <f t="shared" si="1189"/>
        <v>0</v>
      </c>
      <c r="H1046" s="1">
        <f t="shared" si="1189"/>
        <v>0</v>
      </c>
      <c r="I1046" s="1">
        <f t="shared" si="1189"/>
        <v>0</v>
      </c>
      <c r="J1046" s="1">
        <f t="shared" si="1189"/>
        <v>0</v>
      </c>
      <c r="K1046" s="1">
        <f t="shared" si="1189"/>
        <v>0</v>
      </c>
      <c r="L1046" s="1">
        <f t="shared" ref="L1046" si="1190">SUM(L285,L286)</f>
        <v>0</v>
      </c>
      <c r="N1046" s="1"/>
    </row>
    <row r="1047" spans="2:14" x14ac:dyDescent="0.35">
      <c r="B1047" s="5" t="str">
        <f t="shared" si="1123"/>
        <v>SPS1</v>
      </c>
      <c r="C1047" s="5" t="str">
        <f t="shared" si="1124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1">G1042-G1043</f>
        <v>9.6502738244417472</v>
      </c>
      <c r="H1047" s="1">
        <f t="shared" si="1191"/>
        <v>8.2746361269227968</v>
      </c>
      <c r="I1047" s="1">
        <f t="shared" si="1191"/>
        <v>11.104482969678028</v>
      </c>
      <c r="J1047" s="1">
        <f t="shared" si="1191"/>
        <v>11.840839459628196</v>
      </c>
      <c r="K1047" s="1">
        <f t="shared" si="1191"/>
        <v>12.81416776636885</v>
      </c>
      <c r="L1047" s="1">
        <f t="shared" ref="L1047" si="1192">L1042-L1043</f>
        <v>12.476337352048841</v>
      </c>
      <c r="N1047" s="1"/>
    </row>
    <row r="1048" spans="2:14" x14ac:dyDescent="0.35">
      <c r="B1048" s="5" t="str">
        <f t="shared" si="1123"/>
        <v>SPS1</v>
      </c>
      <c r="C1048" s="5" t="str">
        <f t="shared" si="1124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[1]Residential!F$25</f>
        <v>50.37102130210603</v>
      </c>
      <c r="K1048" s="1">
        <f>[1]Residential!G$25</f>
        <v>60.673763952661304</v>
      </c>
      <c r="L1048" s="1">
        <f>[1]Residential!H$25</f>
        <v>65.319008750051182</v>
      </c>
      <c r="N1048" s="1"/>
    </row>
    <row r="1049" spans="2:14" x14ac:dyDescent="0.35">
      <c r="B1049" s="5" t="str">
        <f t="shared" si="1123"/>
        <v>SPS1</v>
      </c>
      <c r="C1049" s="5" t="str">
        <f t="shared" si="1124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3">G1048-G1052</f>
        <v>15.300398490169524</v>
      </c>
      <c r="H1049" s="1">
        <f t="shared" si="1193"/>
        <v>23.556241330367229</v>
      </c>
      <c r="I1049" s="1">
        <f t="shared" si="1193"/>
        <v>35.547404704364766</v>
      </c>
      <c r="J1049" s="1">
        <f t="shared" si="1193"/>
        <v>42.198437090677771</v>
      </c>
      <c r="K1049" s="1">
        <f t="shared" si="1193"/>
        <v>49.679435373644012</v>
      </c>
      <c r="L1049" s="1">
        <f t="shared" ref="L1049" si="1194">L1048-L1052</f>
        <v>51.153073474081509</v>
      </c>
      <c r="M1049" s="1"/>
      <c r="N1049" s="1"/>
    </row>
    <row r="1050" spans="2:14" x14ac:dyDescent="0.35">
      <c r="B1050" s="5" t="str">
        <f t="shared" si="1123"/>
        <v>SPS1</v>
      </c>
      <c r="C1050" s="5" t="str">
        <f t="shared" si="1124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5">G1049-G1051</f>
        <v>15.300398490169524</v>
      </c>
      <c r="H1050" s="1">
        <f t="shared" si="1195"/>
        <v>21.172784425460719</v>
      </c>
      <c r="I1050" s="1">
        <f t="shared" si="1195"/>
        <v>28.920806101129472</v>
      </c>
      <c r="J1050" s="1">
        <f t="shared" si="1195"/>
        <v>33.90620442891904</v>
      </c>
      <c r="K1050" s="1">
        <f t="shared" si="1195"/>
        <v>39.564758533217912</v>
      </c>
      <c r="L1050" s="1">
        <f t="shared" ref="L1050" si="1196">L1049-L1051</f>
        <v>41.18654918124291</v>
      </c>
      <c r="N1050" s="1"/>
    </row>
    <row r="1051" spans="2:14" x14ac:dyDescent="0.35">
      <c r="B1051" s="5" t="str">
        <f t="shared" si="1123"/>
        <v>SPS1</v>
      </c>
      <c r="C1051" s="5" t="str">
        <f t="shared" si="112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8.2922326617587281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10.114676840426096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9.9665242928385993</v>
      </c>
      <c r="M1051" s="20"/>
      <c r="N1051" s="1"/>
    </row>
    <row r="1052" spans="2:14" x14ac:dyDescent="0.35">
      <c r="B1052" s="5" t="str">
        <f t="shared" si="1123"/>
        <v>SPS1</v>
      </c>
      <c r="C1052" s="5" t="str">
        <f t="shared" si="1124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7">SUM(G1053:G1054)</f>
        <v>2.3491133291907618</v>
      </c>
      <c r="H1052" s="1">
        <f t="shared" si="1197"/>
        <v>2.8491403958484338</v>
      </c>
      <c r="I1052" s="1">
        <f t="shared" si="1197"/>
        <v>5.7476607652935048</v>
      </c>
      <c r="J1052" s="1">
        <f t="shared" si="1197"/>
        <v>8.172584211428255</v>
      </c>
      <c r="K1052" s="1">
        <f t="shared" si="1197"/>
        <v>10.994328579017289</v>
      </c>
      <c r="L1052" s="1">
        <f t="shared" ref="L1052" si="1198">SUM(L1053:L1054)</f>
        <v>14.165935275969677</v>
      </c>
      <c r="N1052" s="1"/>
    </row>
    <row r="1053" spans="2:14" x14ac:dyDescent="0.35">
      <c r="B1053" s="5" t="str">
        <f t="shared" si="1123"/>
        <v>SPS1</v>
      </c>
      <c r="C1053" s="5" t="str">
        <f t="shared" si="112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5.479956317500764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7.3488668701367956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9.6650852104978338</v>
      </c>
      <c r="N1053" s="1"/>
    </row>
    <row r="1054" spans="2:14" x14ac:dyDescent="0.35">
      <c r="B1054" s="5" t="str">
        <f t="shared" si="1123"/>
        <v>SPS1</v>
      </c>
      <c r="C1054" s="5" t="str">
        <f t="shared" si="112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2.692627893927491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3.6454617088804926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4.500850065471842</v>
      </c>
      <c r="N1054" s="1"/>
    </row>
    <row r="1055" spans="2:14" x14ac:dyDescent="0.35">
      <c r="B1055" s="5" t="str">
        <f t="shared" si="1123"/>
        <v>SPS1</v>
      </c>
      <c r="C1055" s="5" t="str">
        <f t="shared" si="1124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[1]Residential!F$245</f>
        <v>146.10513346193159</v>
      </c>
      <c r="K1055" s="3">
        <f>[1]Residential!G$245</f>
        <v>147.06970202880697</v>
      </c>
      <c r="L1055" s="3">
        <f>[1]Residential!H$245</f>
        <v>146.5443850793084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[1]Residential!F$116</f>
        <v>122.02287943170671</v>
      </c>
      <c r="K1056" s="1">
        <f>[1]Residential!G$116</f>
        <v>120.38383254953422</v>
      </c>
      <c r="L1056" s="1">
        <f>[1]Residential!H$116</f>
        <v>118.13664687643963</v>
      </c>
      <c r="N1056" s="1"/>
    </row>
    <row r="1057" spans="2:14" x14ac:dyDescent="0.35">
      <c r="B1057" s="5" t="str">
        <f t="shared" ref="B1057:B1107" si="1199">B1056</f>
        <v>SPS1</v>
      </c>
      <c r="C1057" s="5" t="str">
        <f t="shared" ref="C1057:C1107" si="1200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1">SUM(G1058:G1059)</f>
        <v>29.966422345251523</v>
      </c>
      <c r="H1057" s="1">
        <f t="shared" si="1201"/>
        <v>32.71461376248768</v>
      </c>
      <c r="I1057" s="1">
        <f t="shared" si="1201"/>
        <v>42.008866765382677</v>
      </c>
      <c r="J1057" s="1">
        <f t="shared" si="1201"/>
        <v>47.794599466866487</v>
      </c>
      <c r="K1057" s="1">
        <f t="shared" si="1201"/>
        <v>54.487402516007414</v>
      </c>
      <c r="L1057" s="1">
        <f t="shared" ref="L1057" si="1202">SUM(L1058:L1059)</f>
        <v>54.658512228449645</v>
      </c>
      <c r="N1057" s="1"/>
    </row>
    <row r="1058" spans="2:14" x14ac:dyDescent="0.35">
      <c r="B1058" s="5" t="str">
        <f t="shared" si="1199"/>
        <v>SPS1</v>
      </c>
      <c r="C1058" s="5" t="str">
        <f t="shared" si="1200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[1]Residential!F$102</f>
        <v>3.0295487833841915E-2</v>
      </c>
      <c r="K1058" s="1">
        <f>[1]Residential!G$102</f>
        <v>1.9908071474516859E-2</v>
      </c>
      <c r="L1058" s="1">
        <f>[1]Residential!H$102</f>
        <v>1.7004860702189172E-2</v>
      </c>
      <c r="N1058" s="1"/>
    </row>
    <row r="1059" spans="2:14" x14ac:dyDescent="0.35">
      <c r="B1059" s="5" t="str">
        <f t="shared" si="1199"/>
        <v>SPS1</v>
      </c>
      <c r="C1059" s="5" t="str">
        <f t="shared" si="1200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[1]Residential!F$104</f>
        <v>47.764303979032647</v>
      </c>
      <c r="K1059" s="1">
        <f>[1]Residential!G$104</f>
        <v>54.467494444532896</v>
      </c>
      <c r="L1059" s="1">
        <f>[1]Residential!H$104</f>
        <v>54.641507367747458</v>
      </c>
      <c r="N1059" s="1"/>
    </row>
    <row r="1060" spans="2:14" x14ac:dyDescent="0.35">
      <c r="B1060" s="5" t="str">
        <f t="shared" si="1199"/>
        <v>SPS1</v>
      </c>
      <c r="C1060" s="5" t="str">
        <f t="shared" si="1200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3">G1061</f>
        <v>38.635311529864616</v>
      </c>
      <c r="H1060" s="1">
        <f t="shared" si="1203"/>
        <v>34.597407280433458</v>
      </c>
      <c r="I1060" s="1">
        <f t="shared" si="1203"/>
        <v>17.724732600971546</v>
      </c>
      <c r="J1060" s="1">
        <f t="shared" si="1203"/>
        <v>11.281070478184636</v>
      </c>
      <c r="K1060" s="1">
        <f t="shared" si="1203"/>
        <v>4.0733297698642481</v>
      </c>
      <c r="L1060" s="1">
        <f t="shared" si="1203"/>
        <v>0.4167546354348427</v>
      </c>
      <c r="N1060" s="1"/>
    </row>
    <row r="1061" spans="2:14" x14ac:dyDescent="0.35">
      <c r="B1061" s="5" t="str">
        <f t="shared" si="1199"/>
        <v>SPS1</v>
      </c>
      <c r="C1061" s="5" t="str">
        <f t="shared" si="1200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[1]Residential!F$105</f>
        <v>11.281070478184636</v>
      </c>
      <c r="K1061" s="1">
        <f>[1]Residential!G$105</f>
        <v>4.0733297698642481</v>
      </c>
      <c r="L1061" s="1">
        <f>[1]Residential!H$105</f>
        <v>0.4167546354348427</v>
      </c>
      <c r="N1061" s="1"/>
    </row>
    <row r="1062" spans="2:14" x14ac:dyDescent="0.35">
      <c r="B1062" s="5" t="str">
        <f t="shared" si="1199"/>
        <v>SPS1</v>
      </c>
      <c r="C1062" s="5" t="str">
        <f t="shared" si="1200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4">SUM(G1063:G1064)</f>
        <v>39.169535469418108</v>
      </c>
      <c r="H1062" s="1">
        <f t="shared" si="1204"/>
        <v>36.848351092744977</v>
      </c>
      <c r="I1062" s="1">
        <f t="shared" si="1204"/>
        <v>36.507618357572085</v>
      </c>
      <c r="J1062" s="1">
        <f t="shared" si="1204"/>
        <v>31.451093766342851</v>
      </c>
      <c r="K1062" s="1">
        <f t="shared" si="1204"/>
        <v>26.606039417759821</v>
      </c>
      <c r="L1062" s="1">
        <f t="shared" ref="L1062" si="1205">SUM(L1063:L1064)</f>
        <v>21.380552094922173</v>
      </c>
      <c r="N1062" s="1"/>
    </row>
    <row r="1063" spans="2:14" x14ac:dyDescent="0.35">
      <c r="B1063" s="5" t="str">
        <f t="shared" si="1199"/>
        <v>SPS1</v>
      </c>
      <c r="C1063" s="5" t="str">
        <f t="shared" si="1200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[1]Residential!F$106</f>
        <v>14.564856974895145</v>
      </c>
      <c r="K1063" s="1">
        <f>[1]Residential!G$106</f>
        <v>6.3350359337912474</v>
      </c>
      <c r="L1063" s="1">
        <f>[1]Residential!H$106</f>
        <v>2.4179407233312782</v>
      </c>
      <c r="N1063" s="1"/>
    </row>
    <row r="1064" spans="2:14" x14ac:dyDescent="0.35">
      <c r="B1064" s="5" t="str">
        <f t="shared" si="1199"/>
        <v>SPS1</v>
      </c>
      <c r="C1064" s="5" t="str">
        <f t="shared" si="1200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[1]Residential!F$107</f>
        <v>16.886236791447708</v>
      </c>
      <c r="K1064" s="1">
        <f>[1]Residential!G$107</f>
        <v>20.271003483968574</v>
      </c>
      <c r="L1064" s="1">
        <f>[1]Residential!H$107</f>
        <v>18.962611371590896</v>
      </c>
      <c r="N1064" s="1"/>
    </row>
    <row r="1065" spans="2:14" x14ac:dyDescent="0.35">
      <c r="B1065" s="5" t="str">
        <f t="shared" si="1199"/>
        <v>SPS1</v>
      </c>
      <c r="C1065" s="5" t="str">
        <f t="shared" si="1200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6">G1066</f>
        <v>7.2008595881379006E-2</v>
      </c>
      <c r="H1065" s="1">
        <f t="shared" si="1206"/>
        <v>2.1557763122038238E-2</v>
      </c>
      <c r="I1065" s="1">
        <f t="shared" si="1206"/>
        <v>1.9032325884117376E-4</v>
      </c>
      <c r="J1065" s="1">
        <f t="shared" si="1206"/>
        <v>0</v>
      </c>
      <c r="K1065" s="1">
        <f t="shared" si="1206"/>
        <v>0</v>
      </c>
      <c r="L1065" s="1">
        <f t="shared" si="1206"/>
        <v>0</v>
      </c>
      <c r="N1065" s="1"/>
    </row>
    <row r="1066" spans="2:14" x14ac:dyDescent="0.35">
      <c r="B1066" s="5" t="str">
        <f t="shared" si="1199"/>
        <v>SPS1</v>
      </c>
      <c r="C1066" s="5" t="str">
        <f t="shared" si="1200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[1]Residential!F$108</f>
        <v>0</v>
      </c>
      <c r="K1066" s="1">
        <f>[1]Residential!G$108</f>
        <v>0</v>
      </c>
      <c r="L1066" s="1">
        <f>[1]Residential!H$108</f>
        <v>0</v>
      </c>
      <c r="N1066" s="1"/>
    </row>
    <row r="1067" spans="2:14" x14ac:dyDescent="0.35">
      <c r="B1067" s="5" t="str">
        <f t="shared" si="1199"/>
        <v>SPS1</v>
      </c>
      <c r="C1067" s="5" t="str">
        <f t="shared" si="1200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SUM([1]Residential!F$109:F$110)</f>
        <v>7.9188235869013672</v>
      </c>
      <c r="K1067" s="1">
        <f>SUM([1]Residential!G$109:G$110)</f>
        <v>8.3967935905241227</v>
      </c>
      <c r="L1067" s="1">
        <f>SUM([1]Residential!H$109:H$110)</f>
        <v>7.8594430766362038</v>
      </c>
      <c r="N1067" s="1"/>
    </row>
    <row r="1068" spans="2:14" x14ac:dyDescent="0.35">
      <c r="B1068" s="5" t="str">
        <f t="shared" si="1199"/>
        <v>SPS1</v>
      </c>
      <c r="C1068" s="5" t="str">
        <f t="shared" si="1200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[1]Residential!F$109</f>
        <v>0</v>
      </c>
      <c r="K1068" s="1">
        <f>[1]Residential!G$109</f>
        <v>0</v>
      </c>
      <c r="L1068" s="1">
        <f>[1]Residential!H$109</f>
        <v>0</v>
      </c>
      <c r="N1068" s="1"/>
    </row>
    <row r="1069" spans="2:14" x14ac:dyDescent="0.35">
      <c r="B1069" s="5" t="str">
        <f t="shared" si="1199"/>
        <v>SPS1</v>
      </c>
      <c r="C1069" s="5" t="str">
        <f t="shared" si="1200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7">IFERROR(G$1068/G$1043,0)*G1044</f>
        <v>4.6584744819928164E-2</v>
      </c>
      <c r="H1069" s="1">
        <f t="shared" si="1207"/>
        <v>0</v>
      </c>
      <c r="I1069" s="1">
        <f t="shared" si="1207"/>
        <v>0</v>
      </c>
      <c r="J1069" s="1">
        <f t="shared" si="1207"/>
        <v>0</v>
      </c>
      <c r="K1069" s="1">
        <f t="shared" si="1207"/>
        <v>0</v>
      </c>
      <c r="L1069" s="1">
        <f t="shared" ref="L1069" si="1208">IFERROR(L$1068/L$1043,0)*L1044</f>
        <v>0</v>
      </c>
      <c r="N1069" s="1"/>
    </row>
    <row r="1070" spans="2:14" x14ac:dyDescent="0.35">
      <c r="B1070" s="5" t="str">
        <f t="shared" si="1199"/>
        <v>SPS1</v>
      </c>
      <c r="C1070" s="5" t="str">
        <f t="shared" si="1200"/>
        <v>CH</v>
      </c>
      <c r="D1070" t="s">
        <v>1056</v>
      </c>
      <c r="E1070" t="s">
        <v>8</v>
      </c>
      <c r="F1070" s="1">
        <f t="shared" ref="F1070:K1070" si="1209">IFERROR(F$1068/F$1043,0)*F1045</f>
        <v>0</v>
      </c>
      <c r="G1070" s="1">
        <f t="shared" si="1209"/>
        <v>0</v>
      </c>
      <c r="H1070" s="1">
        <f t="shared" si="1209"/>
        <v>0</v>
      </c>
      <c r="I1070" s="1">
        <f t="shared" si="1209"/>
        <v>0</v>
      </c>
      <c r="J1070" s="1">
        <f t="shared" si="1209"/>
        <v>0</v>
      </c>
      <c r="K1070" s="1">
        <f t="shared" si="1209"/>
        <v>0</v>
      </c>
      <c r="L1070" s="1">
        <f t="shared" ref="L1070" si="1210">IFERROR(L$1068/L$1043,0)*L1045</f>
        <v>0</v>
      </c>
      <c r="N1070" s="1"/>
    </row>
    <row r="1071" spans="2:14" x14ac:dyDescent="0.35">
      <c r="B1071" s="5" t="str">
        <f t="shared" si="1199"/>
        <v>SPS1</v>
      </c>
      <c r="C1071" s="5" t="str">
        <f t="shared" si="1200"/>
        <v>CH</v>
      </c>
      <c r="D1071" t="s">
        <v>1057</v>
      </c>
      <c r="E1071" t="s">
        <v>8</v>
      </c>
      <c r="F1071" s="1">
        <f t="shared" ref="F1071:K1071" si="1211">IFERROR(F$1068/F$1043,0)*F1046</f>
        <v>0</v>
      </c>
      <c r="G1071" s="1">
        <f t="shared" si="1211"/>
        <v>0</v>
      </c>
      <c r="H1071" s="1">
        <f t="shared" si="1211"/>
        <v>0</v>
      </c>
      <c r="I1071" s="1">
        <f t="shared" si="1211"/>
        <v>0</v>
      </c>
      <c r="J1071" s="1">
        <f t="shared" si="1211"/>
        <v>0</v>
      </c>
      <c r="K1071" s="1">
        <f t="shared" si="1211"/>
        <v>0</v>
      </c>
      <c r="L1071" s="1">
        <f t="shared" ref="L1071" si="1212">IFERROR(L$1068/L$1043,0)*L1046</f>
        <v>0</v>
      </c>
      <c r="N1071" s="1"/>
    </row>
    <row r="1072" spans="2:14" x14ac:dyDescent="0.35">
      <c r="B1072" s="5" t="str">
        <f t="shared" si="1199"/>
        <v>SPS1</v>
      </c>
      <c r="C1072" s="5" t="str">
        <f t="shared" si="1200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3">G1067-G1068</f>
        <v>7.6939003306302602</v>
      </c>
      <c r="H1072" s="1">
        <f t="shared" si="1213"/>
        <v>5.9165475947607744</v>
      </c>
      <c r="I1072" s="1">
        <f t="shared" si="1213"/>
        <v>7.5774800703476881</v>
      </c>
      <c r="J1072" s="1">
        <f t="shared" si="1213"/>
        <v>7.9188235869013672</v>
      </c>
      <c r="K1072" s="1">
        <f t="shared" si="1213"/>
        <v>8.3967935905241227</v>
      </c>
      <c r="L1072" s="1">
        <f t="shared" ref="L1072" si="1214">L1067-L1068</f>
        <v>7.8594430766362038</v>
      </c>
      <c r="N1072" s="1"/>
    </row>
    <row r="1073" spans="2:14" x14ac:dyDescent="0.35">
      <c r="B1073" s="5" t="str">
        <f t="shared" si="1199"/>
        <v>SPS1</v>
      </c>
      <c r="C1073" s="5" t="str">
        <f t="shared" si="1200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5">G1074</f>
        <v>10.087236125273765</v>
      </c>
      <c r="H1073" s="1">
        <f t="shared" si="1215"/>
        <v>10.23846304949334</v>
      </c>
      <c r="I1073" s="1">
        <f t="shared" si="1215"/>
        <v>9.0203082549108444</v>
      </c>
      <c r="J1073" s="1">
        <f t="shared" si="1215"/>
        <v>7.5550152904338956</v>
      </c>
      <c r="K1073" s="1">
        <f t="shared" si="1215"/>
        <v>6.1773679321356534</v>
      </c>
      <c r="L1073" s="1">
        <f t="shared" si="1215"/>
        <v>3.5329134424545687</v>
      </c>
      <c r="N1073" s="1"/>
    </row>
    <row r="1074" spans="2:14" x14ac:dyDescent="0.35">
      <c r="B1074" s="5" t="str">
        <f t="shared" si="1199"/>
        <v>SPS1</v>
      </c>
      <c r="C1074" s="5" t="str">
        <f t="shared" si="1200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[1]Residential!F$111</f>
        <v>7.5550152904338956</v>
      </c>
      <c r="K1074" s="1">
        <f>[1]Residential!G$111</f>
        <v>6.1773679321356534</v>
      </c>
      <c r="L1074" s="1">
        <f>[1]Residential!H$111</f>
        <v>3.5329134424545687</v>
      </c>
      <c r="N1074" s="1"/>
    </row>
    <row r="1075" spans="2:14" x14ac:dyDescent="0.35">
      <c r="B1075" s="5" t="str">
        <f t="shared" si="1199"/>
        <v>SPS1</v>
      </c>
      <c r="C1075" s="5" t="str">
        <f t="shared" si="1200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6">G1076</f>
        <v>3.1683493070209496</v>
      </c>
      <c r="H1075" s="1">
        <f t="shared" si="1216"/>
        <v>0.32585701234233616</v>
      </c>
      <c r="I1075" s="1">
        <f t="shared" si="1216"/>
        <v>0.39995686502393585</v>
      </c>
      <c r="J1075" s="1">
        <f t="shared" si="1216"/>
        <v>0.41309813744962559</v>
      </c>
      <c r="K1075" s="1">
        <f t="shared" si="1216"/>
        <v>0.44145984005353628</v>
      </c>
      <c r="L1075" s="1">
        <f t="shared" si="1216"/>
        <v>0.36645009665987754</v>
      </c>
      <c r="N1075" s="1"/>
    </row>
    <row r="1076" spans="2:14" x14ac:dyDescent="0.35">
      <c r="B1076" s="5" t="str">
        <f t="shared" si="1199"/>
        <v>SPS1</v>
      </c>
      <c r="C1076" s="5" t="str">
        <f t="shared" si="1200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[1]Residential!F$112</f>
        <v>0.41309813744962559</v>
      </c>
      <c r="K1076" s="1">
        <f>[1]Residential!G$112</f>
        <v>0.44145984005353628</v>
      </c>
      <c r="L1076" s="1">
        <f>[1]Residential!H$112</f>
        <v>0.36645009665987754</v>
      </c>
      <c r="N1076" s="1"/>
    </row>
    <row r="1077" spans="2:14" x14ac:dyDescent="0.35">
      <c r="B1077" s="5" t="str">
        <f t="shared" si="1199"/>
        <v>SPS1</v>
      </c>
      <c r="C1077" s="5" t="str">
        <f t="shared" si="1200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7">G1078</f>
        <v>0.94185363396680555</v>
      </c>
      <c r="H1077" s="1">
        <f t="shared" si="1217"/>
        <v>3.1977953162283961E-2</v>
      </c>
      <c r="I1077" s="1">
        <f t="shared" si="1217"/>
        <v>3.4980842181890168E-2</v>
      </c>
      <c r="J1077" s="1">
        <f t="shared" si="1217"/>
        <v>3.4530130072542901E-2</v>
      </c>
      <c r="K1077" s="1">
        <f t="shared" si="1217"/>
        <v>3.319870266578101E-2</v>
      </c>
      <c r="L1077" s="1">
        <f t="shared" si="1217"/>
        <v>2.9468980491502067E-2</v>
      </c>
      <c r="N1077" s="1"/>
    </row>
    <row r="1078" spans="2:14" x14ac:dyDescent="0.35">
      <c r="B1078" s="5" t="str">
        <f t="shared" si="1199"/>
        <v>SPS1</v>
      </c>
      <c r="C1078" s="5" t="str">
        <f t="shared" si="1200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[1]Residential!F$113</f>
        <v>3.4530130072542901E-2</v>
      </c>
      <c r="K1078" s="1">
        <f>[1]Residential!G$113</f>
        <v>3.319870266578101E-2</v>
      </c>
      <c r="L1078" s="1">
        <f>[1]Residential!H$113</f>
        <v>2.9468980491502067E-2</v>
      </c>
      <c r="N1078" s="1"/>
    </row>
    <row r="1079" spans="2:14" x14ac:dyDescent="0.35">
      <c r="B1079" s="5" t="str">
        <f t="shared" si="1199"/>
        <v>SPS1</v>
      </c>
      <c r="C1079" s="5" t="str">
        <f t="shared" si="1200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18">G1080</f>
        <v>0</v>
      </c>
      <c r="H1079" s="1">
        <f t="shared" si="1218"/>
        <v>0</v>
      </c>
      <c r="I1079" s="1">
        <f t="shared" si="1218"/>
        <v>0</v>
      </c>
      <c r="J1079" s="1">
        <f t="shared" si="1218"/>
        <v>0</v>
      </c>
      <c r="K1079" s="1">
        <f t="shared" si="1218"/>
        <v>0</v>
      </c>
      <c r="L1079" s="1">
        <f t="shared" si="1218"/>
        <v>0</v>
      </c>
      <c r="N1079" s="1"/>
    </row>
    <row r="1080" spans="2:14" x14ac:dyDescent="0.35">
      <c r="B1080" s="5" t="str">
        <f t="shared" si="1199"/>
        <v>SPS1</v>
      </c>
      <c r="C1080" s="5" t="str">
        <f t="shared" si="1200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N1080" s="1"/>
    </row>
    <row r="1081" spans="2:14" x14ac:dyDescent="0.35">
      <c r="B1081" s="5" t="str">
        <f t="shared" si="1199"/>
        <v>SPS1</v>
      </c>
      <c r="C1081" s="5" t="str">
        <f t="shared" si="1200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[1]Residential!F$10-[1]Residential!F$223</f>
        <v>15.574648575455292</v>
      </c>
      <c r="K1081" s="1">
        <f>[1]Residential!G$10-[1]Residential!G$223</f>
        <v>20.168240780523625</v>
      </c>
      <c r="L1081" s="1">
        <f>[1]Residential!H$10-[1]Residential!H$223</f>
        <v>29.89255232139082</v>
      </c>
      <c r="N1081" s="1"/>
    </row>
    <row r="1082" spans="2:14" x14ac:dyDescent="0.35">
      <c r="B1082" s="5" t="str">
        <f t="shared" si="1199"/>
        <v>SPS1</v>
      </c>
      <c r="C1082" s="5" t="str">
        <f t="shared" si="1200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[1]Residential!F$224</f>
        <v>24.082254030224917</v>
      </c>
      <c r="K1082" s="1">
        <f>[1]Residential!G$224</f>
        <v>26.685869479272778</v>
      </c>
      <c r="L1082" s="1">
        <f>[1]Residential!H$224</f>
        <v>28.407738202868767</v>
      </c>
      <c r="N1082" s="1"/>
    </row>
    <row r="1083" spans="2:14" x14ac:dyDescent="0.35">
      <c r="B1083" s="5" t="str">
        <f t="shared" si="1199"/>
        <v>SPS1</v>
      </c>
      <c r="C1083" s="5" t="str">
        <f t="shared" si="1200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19">SUM(G1084:G1085)</f>
        <v>10.604351221806059</v>
      </c>
      <c r="H1083" s="1">
        <f t="shared" si="1219"/>
        <v>7.7311163800765028</v>
      </c>
      <c r="I1083" s="1">
        <f t="shared" si="1219"/>
        <v>9.4690277826297091</v>
      </c>
      <c r="J1083" s="1">
        <f t="shared" si="1219"/>
        <v>11.671725261262212</v>
      </c>
      <c r="K1083" s="1">
        <f t="shared" si="1219"/>
        <v>14.246954480634102</v>
      </c>
      <c r="L1083" s="1">
        <f t="shared" ref="L1083" si="1220">SUM(L1084:L1085)</f>
        <v>16.824002614668373</v>
      </c>
      <c r="N1083" s="1"/>
    </row>
    <row r="1084" spans="2:14" x14ac:dyDescent="0.35">
      <c r="B1084" s="5" t="str">
        <f t="shared" si="1199"/>
        <v>SPS1</v>
      </c>
      <c r="C1084" s="5" t="str">
        <f t="shared" si="1200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[1]Residential!F$231-J1058</f>
        <v>1.8599727550549274</v>
      </c>
      <c r="K1084" s="1">
        <f>[1]Residential!G$231-K1058</f>
        <v>1.7215038128548981</v>
      </c>
      <c r="L1084" s="1">
        <f>[1]Residential!H$231-L1058</f>
        <v>1.5550888267798728</v>
      </c>
      <c r="N1084" s="1"/>
    </row>
    <row r="1085" spans="2:14" x14ac:dyDescent="0.35">
      <c r="B1085" s="5" t="str">
        <f t="shared" si="1199"/>
        <v>SPS1</v>
      </c>
      <c r="C1085" s="5" t="str">
        <f t="shared" si="1200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[1]Residential!F$233-J1059</f>
        <v>9.8117525062072843</v>
      </c>
      <c r="K1085" s="1">
        <f>[1]Residential!G$233-K1059</f>
        <v>12.525450667779204</v>
      </c>
      <c r="L1085" s="1">
        <f>[1]Residential!H$233-L1059</f>
        <v>15.268913787888501</v>
      </c>
      <c r="N1085" s="1"/>
    </row>
    <row r="1086" spans="2:14" x14ac:dyDescent="0.35">
      <c r="B1086" s="5" t="str">
        <f t="shared" si="1199"/>
        <v>SPS1</v>
      </c>
      <c r="C1086" s="5" t="str">
        <f t="shared" si="1200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1">G1087</f>
        <v>5.8544670496385933</v>
      </c>
      <c r="H1086" s="1">
        <f t="shared" si="1221"/>
        <v>4.4836979255221152</v>
      </c>
      <c r="I1086" s="1">
        <f t="shared" si="1221"/>
        <v>2.1231662544547554</v>
      </c>
      <c r="J1086" s="1">
        <f t="shared" si="1221"/>
        <v>1.4574522724710128</v>
      </c>
      <c r="K1086" s="1">
        <f t="shared" si="1221"/>
        <v>0.7335158716011394</v>
      </c>
      <c r="L1086" s="1">
        <f t="shared" si="1221"/>
        <v>5.83530600567011E-2</v>
      </c>
      <c r="N1086" s="1"/>
    </row>
    <row r="1087" spans="2:14" x14ac:dyDescent="0.35">
      <c r="B1087" s="5" t="str">
        <f t="shared" si="1199"/>
        <v>SPS1</v>
      </c>
      <c r="C1087" s="5" t="str">
        <f t="shared" si="1200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[1]Residential!F$234-J1061</f>
        <v>1.4574522724710128</v>
      </c>
      <c r="K1087" s="1">
        <f>[1]Residential!G$234-K1061</f>
        <v>0.7335158716011394</v>
      </c>
      <c r="L1087" s="1">
        <f>[1]Residential!H$234-L1061</f>
        <v>5.83530600567011E-2</v>
      </c>
      <c r="N1087" s="1"/>
    </row>
    <row r="1088" spans="2:14" x14ac:dyDescent="0.35">
      <c r="B1088" s="5" t="str">
        <f t="shared" si="1199"/>
        <v>SPS1</v>
      </c>
      <c r="C1088" s="5" t="str">
        <f t="shared" si="1200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2">SUM(G1089:G1090)</f>
        <v>5.2356337330010163</v>
      </c>
      <c r="H1088" s="1">
        <f t="shared" si="1222"/>
        <v>6.3025268654257536</v>
      </c>
      <c r="I1088" s="1">
        <f t="shared" si="1222"/>
        <v>6.7108522396096486</v>
      </c>
      <c r="J1088" s="1">
        <f t="shared" si="1222"/>
        <v>6.9485651204338321</v>
      </c>
      <c r="K1088" s="1">
        <f t="shared" si="1222"/>
        <v>7.3927130808496839</v>
      </c>
      <c r="L1088" s="1">
        <f t="shared" ref="L1088" si="1223">SUM(L1089:L1090)</f>
        <v>7.2830309077911553</v>
      </c>
      <c r="N1088" s="1"/>
    </row>
    <row r="1089" spans="2:14" x14ac:dyDescent="0.35">
      <c r="B1089" s="5" t="str">
        <f t="shared" si="1199"/>
        <v>SPS1</v>
      </c>
      <c r="C1089" s="5" t="str">
        <f t="shared" si="1200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[1]Residential!F$235-J1063</f>
        <v>2.3786588969339544</v>
      </c>
      <c r="K1089" s="1">
        <f>[1]Residential!G$235-K1063</f>
        <v>1.4265533053604065</v>
      </c>
      <c r="L1089" s="1">
        <f>[1]Residential!H$235-L1063</f>
        <v>0.636919584262988</v>
      </c>
      <c r="N1089" s="1"/>
    </row>
    <row r="1090" spans="2:14" x14ac:dyDescent="0.35">
      <c r="B1090" s="5" t="str">
        <f t="shared" si="1199"/>
        <v>SPS1</v>
      </c>
      <c r="C1090" s="5" t="str">
        <f t="shared" si="1200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[1]Residential!F$236-J1064</f>
        <v>4.5699062234998777</v>
      </c>
      <c r="K1090" s="1">
        <f>[1]Residential!G$236-K1064</f>
        <v>5.9661597754892775</v>
      </c>
      <c r="L1090" s="1">
        <f>[1]Residential!H$236-L1064</f>
        <v>6.6461113235281672</v>
      </c>
      <c r="N1090" s="1"/>
    </row>
    <row r="1091" spans="2:14" x14ac:dyDescent="0.35">
      <c r="B1091" s="5" t="str">
        <f t="shared" si="1199"/>
        <v>SPS1</v>
      </c>
      <c r="C1091" s="5" t="str">
        <f t="shared" si="1200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199"/>
        <v>SPS1</v>
      </c>
      <c r="C1092" s="5" t="str">
        <f t="shared" si="1200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199"/>
        <v>SPS1</v>
      </c>
      <c r="C1093" s="5" t="str">
        <f t="shared" si="1200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4">SUM(G1094,G1098)</f>
        <v>1.4634149442644346</v>
      </c>
      <c r="H1093" s="1">
        <f t="shared" si="1224"/>
        <v>0.95822315729957896</v>
      </c>
      <c r="I1093" s="1">
        <f t="shared" si="1224"/>
        <v>1.4685529170094487</v>
      </c>
      <c r="J1093" s="1">
        <f t="shared" si="1224"/>
        <v>1.6912962416564303</v>
      </c>
      <c r="K1093" s="1">
        <f t="shared" si="1224"/>
        <v>1.9678652574345392</v>
      </c>
      <c r="L1093" s="1">
        <f t="shared" ref="L1093" si="1225">SUM(L1094,L1098)</f>
        <v>2.1740260077481501</v>
      </c>
      <c r="N1093" s="1"/>
    </row>
    <row r="1094" spans="2:14" x14ac:dyDescent="0.35">
      <c r="B1094" s="5" t="str">
        <f t="shared" si="1199"/>
        <v>SPS1</v>
      </c>
      <c r="C1094" s="5" t="str">
        <f t="shared" si="1200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[1]Residential!F$238-J1068</f>
        <v>0</v>
      </c>
      <c r="K1094" s="1">
        <f>[1]Residential!G$238-K1068</f>
        <v>0</v>
      </c>
      <c r="L1094" s="1">
        <f>[1]Residential!H$238-L1068</f>
        <v>0</v>
      </c>
      <c r="N1094" s="1"/>
    </row>
    <row r="1095" spans="2:14" x14ac:dyDescent="0.35">
      <c r="B1095" s="5" t="str">
        <f t="shared" si="1199"/>
        <v>SPS1</v>
      </c>
      <c r="C1095" s="5" t="str">
        <f t="shared" si="1200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6">IFERROR(G$1094/G$1043,0)*G1044</f>
        <v>8.8073048497239181E-3</v>
      </c>
      <c r="H1095" s="1">
        <f t="shared" si="1226"/>
        <v>0</v>
      </c>
      <c r="I1095" s="1">
        <f t="shared" si="1226"/>
        <v>0</v>
      </c>
      <c r="J1095" s="1">
        <f t="shared" si="1226"/>
        <v>0</v>
      </c>
      <c r="K1095" s="1">
        <f t="shared" si="1226"/>
        <v>0</v>
      </c>
      <c r="L1095" s="1">
        <f t="shared" ref="L1095" si="1227">IFERROR(L$1094/L$1043,0)*L1044</f>
        <v>0</v>
      </c>
      <c r="N1095" s="1"/>
    </row>
    <row r="1096" spans="2:14" x14ac:dyDescent="0.35">
      <c r="B1096" s="5" t="str">
        <f t="shared" si="1199"/>
        <v>SPS1</v>
      </c>
      <c r="C1096" s="5" t="str">
        <f t="shared" si="1200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6"/>
        <v>0</v>
      </c>
      <c r="H1096" s="1">
        <f t="shared" si="1226"/>
        <v>0</v>
      </c>
      <c r="I1096" s="1">
        <f t="shared" si="1226"/>
        <v>0</v>
      </c>
      <c r="J1096" s="1">
        <f t="shared" si="1226"/>
        <v>0</v>
      </c>
      <c r="K1096" s="1">
        <f t="shared" si="1226"/>
        <v>0</v>
      </c>
      <c r="L1096" s="1">
        <f t="shared" ref="L1096" si="1228">IFERROR(L$1094/L$1043,0)*L1045</f>
        <v>0</v>
      </c>
      <c r="N1096" s="1"/>
    </row>
    <row r="1097" spans="2:14" x14ac:dyDescent="0.35">
      <c r="B1097" s="5" t="str">
        <f t="shared" si="1199"/>
        <v>SPS1</v>
      </c>
      <c r="C1097" s="5" t="str">
        <f t="shared" si="1200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6"/>
        <v>0</v>
      </c>
      <c r="H1097" s="1">
        <f t="shared" si="1226"/>
        <v>0</v>
      </c>
      <c r="I1097" s="1">
        <f t="shared" si="1226"/>
        <v>0</v>
      </c>
      <c r="J1097" s="1">
        <f t="shared" si="1226"/>
        <v>0</v>
      </c>
      <c r="K1097" s="1">
        <f t="shared" si="1226"/>
        <v>0</v>
      </c>
      <c r="L1097" s="1">
        <f t="shared" ref="L1097" si="1229">IFERROR(L$1094/L$1043,0)*L1046</f>
        <v>0</v>
      </c>
      <c r="N1097" s="1"/>
    </row>
    <row r="1098" spans="2:14" x14ac:dyDescent="0.35">
      <c r="B1098" s="5" t="str">
        <f t="shared" si="1199"/>
        <v>SPS1</v>
      </c>
      <c r="C1098" s="5" t="str">
        <f t="shared" si="1200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[1]Residential!F$239-J1072</f>
        <v>1.6912962416564303</v>
      </c>
      <c r="K1098" s="1">
        <f>[1]Residential!G$239-K1072</f>
        <v>1.9678652574345392</v>
      </c>
      <c r="L1098" s="1">
        <f>[1]Residential!H$239-L1072</f>
        <v>2.1740260077481501</v>
      </c>
      <c r="N1098" s="1"/>
    </row>
    <row r="1099" spans="2:14" x14ac:dyDescent="0.35">
      <c r="B1099" s="5" t="str">
        <f t="shared" si="1199"/>
        <v>SPS1</v>
      </c>
      <c r="C1099" s="5" t="str">
        <f t="shared" si="1200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0">G1100</f>
        <v>0.59729223818153621</v>
      </c>
      <c r="H1099" s="1">
        <f t="shared" si="1230"/>
        <v>1.1872625000086217</v>
      </c>
      <c r="I1099" s="1">
        <f t="shared" si="1230"/>
        <v>1.1594599532141885</v>
      </c>
      <c r="J1099" s="1">
        <f t="shared" si="1230"/>
        <v>1.0748350247191594</v>
      </c>
      <c r="K1099" s="1">
        <f t="shared" si="1230"/>
        <v>1.0023515345736458</v>
      </c>
      <c r="L1099" s="1">
        <f t="shared" si="1230"/>
        <v>0.73448337362611138</v>
      </c>
      <c r="N1099" s="1"/>
    </row>
    <row r="1100" spans="2:14" x14ac:dyDescent="0.35">
      <c r="B1100" s="5" t="str">
        <f t="shared" si="1199"/>
        <v>SPS1</v>
      </c>
      <c r="C1100" s="5" t="str">
        <f t="shared" si="1200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[1]Residential!F$240-J1074</f>
        <v>1.0748350247191594</v>
      </c>
      <c r="K1100" s="1">
        <f>[1]Residential!G$240-K1074</f>
        <v>1.0023515345736458</v>
      </c>
      <c r="L1100" s="1">
        <f>[1]Residential!H$240-L1074</f>
        <v>0.73448337362611138</v>
      </c>
      <c r="N1100" s="1"/>
    </row>
    <row r="1101" spans="2:14" x14ac:dyDescent="0.35">
      <c r="B1101" s="5" t="str">
        <f t="shared" si="1199"/>
        <v>SPS1</v>
      </c>
      <c r="C1101" s="5" t="str">
        <f t="shared" si="1200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1">G1102</f>
        <v>0.19486198069243299</v>
      </c>
      <c r="H1101" s="1">
        <f t="shared" ref="H1101" si="1232">H1102</f>
        <v>7.5218280477073074E-2</v>
      </c>
      <c r="I1101" s="1">
        <f t="shared" ref="I1101" si="1233">I1102</f>
        <v>0.10246029685402652</v>
      </c>
      <c r="J1101" s="1">
        <f t="shared" ref="J1101" si="1234">J1102</f>
        <v>0.11497732526493926</v>
      </c>
      <c r="K1101" s="1">
        <f t="shared" ref="K1101:L1101" si="1235">K1102</f>
        <v>0.13337998528901568</v>
      </c>
      <c r="L1101" s="1">
        <f t="shared" si="1235"/>
        <v>0.1338113885778231</v>
      </c>
      <c r="N1101" s="1"/>
    </row>
    <row r="1102" spans="2:14" x14ac:dyDescent="0.35">
      <c r="B1102" s="5" t="str">
        <f t="shared" si="1199"/>
        <v>SPS1</v>
      </c>
      <c r="C1102" s="5" t="str">
        <f t="shared" si="1200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[1]Residential!F$241-J1076</f>
        <v>0.11497732526493926</v>
      </c>
      <c r="K1102" s="1">
        <f>[1]Residential!G$241-K1076</f>
        <v>0.13337998528901568</v>
      </c>
      <c r="L1102" s="1">
        <f>[1]Residential!H$241-L1076</f>
        <v>0.1338113885778231</v>
      </c>
      <c r="N1102" s="1"/>
    </row>
    <row r="1103" spans="2:14" x14ac:dyDescent="0.35">
      <c r="B1103" s="5" t="str">
        <f t="shared" si="1199"/>
        <v>SPS1</v>
      </c>
      <c r="C1103" s="5" t="str">
        <f t="shared" si="1200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6">G1104</f>
        <v>1.9870786683026969</v>
      </c>
      <c r="H1103" s="1">
        <f t="shared" ref="H1103" si="1237">H1104</f>
        <v>0.93247128084154562</v>
      </c>
      <c r="I1103" s="1">
        <f t="shared" ref="I1103" si="1238">I1104</f>
        <v>1.0600215725630913</v>
      </c>
      <c r="J1103" s="1">
        <f t="shared" ref="J1103" si="1239">J1104</f>
        <v>1.1234027844173262</v>
      </c>
      <c r="K1103" s="1">
        <f t="shared" ref="K1103:L1103" si="1240">K1104</f>
        <v>1.2090892688906547</v>
      </c>
      <c r="L1103" s="1">
        <f t="shared" si="1240"/>
        <v>1.2000308504004487</v>
      </c>
      <c r="N1103" s="1"/>
    </row>
    <row r="1104" spans="2:14" x14ac:dyDescent="0.35">
      <c r="B1104" s="5" t="str">
        <f t="shared" si="1199"/>
        <v>SPS1</v>
      </c>
      <c r="C1104" s="5" t="str">
        <f t="shared" si="1200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[1]Residential!F$242-J1078</f>
        <v>1.1234027844173262</v>
      </c>
      <c r="K1104" s="1">
        <f>[1]Residential!G$242-K1078</f>
        <v>1.2090892688906547</v>
      </c>
      <c r="L1104" s="1">
        <f>[1]Residential!H$242-L1078</f>
        <v>1.2000308504004487</v>
      </c>
      <c r="N1104" s="1"/>
    </row>
    <row r="1105" spans="2:14" x14ac:dyDescent="0.35">
      <c r="B1105" s="5" t="str">
        <f t="shared" si="1199"/>
        <v>SPS1</v>
      </c>
      <c r="C1105" s="5" t="str">
        <f t="shared" si="1200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1">G1106</f>
        <v>0</v>
      </c>
      <c r="H1105" s="1">
        <f t="shared" ref="H1105" si="1242">H1106</f>
        <v>0</v>
      </c>
      <c r="I1105" s="1">
        <f t="shared" ref="I1105" si="1243">I1106</f>
        <v>0</v>
      </c>
      <c r="J1105" s="1">
        <f t="shared" ref="J1105" si="1244">J1106</f>
        <v>0</v>
      </c>
      <c r="K1105" s="1">
        <f t="shared" ref="K1105:L1105" si="1245">K1106</f>
        <v>0</v>
      </c>
      <c r="L1105" s="1">
        <f t="shared" si="1245"/>
        <v>0</v>
      </c>
      <c r="N1105" s="1"/>
    </row>
    <row r="1106" spans="2:14" x14ac:dyDescent="0.35">
      <c r="B1106" s="5" t="str">
        <f t="shared" si="1199"/>
        <v>SPS1</v>
      </c>
      <c r="C1106" s="5" t="str">
        <f t="shared" si="1200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N1106" s="1"/>
    </row>
    <row r="1107" spans="2:14" x14ac:dyDescent="0.35">
      <c r="B1107" s="5" t="str">
        <f t="shared" si="1199"/>
        <v>SPS1</v>
      </c>
      <c r="C1107" s="5" t="str">
        <f t="shared" si="1200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N1107" s="1"/>
    </row>
    <row r="1108" spans="2:14" x14ac:dyDescent="0.35">
      <c r="B1108" s="5" t="str">
        <f t="shared" ref="B1108:B1135" si="1246">B1107</f>
        <v>SPS1</v>
      </c>
      <c r="C1108" s="5" t="str">
        <f t="shared" ref="C1108:C1135" si="1247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48">IFERROR(G1058/G975,"-")</f>
        <v>0.94999999999999962</v>
      </c>
      <c r="H1109" s="4">
        <f t="shared" si="1248"/>
        <v>0.91776951412600094</v>
      </c>
      <c r="I1109" s="4">
        <f t="shared" si="1248"/>
        <v>0.91943052771496125</v>
      </c>
      <c r="J1109" s="4">
        <f t="shared" si="1248"/>
        <v>0.93264177182824359</v>
      </c>
      <c r="K1109" s="4">
        <f t="shared" si="1248"/>
        <v>0.94284117189574379</v>
      </c>
      <c r="L1109" s="4">
        <f t="shared" ref="L1109" si="1249">IFERROR(L1058/L975,"-")</f>
        <v>0.94528016614435073</v>
      </c>
      <c r="N1109" s="1"/>
    </row>
    <row r="1110" spans="2:14" x14ac:dyDescent="0.35">
      <c r="B1110" s="5" t="str">
        <f t="shared" si="1246"/>
        <v>SPS1</v>
      </c>
      <c r="C1110" s="5" t="str">
        <f t="shared" si="1247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48"/>
        <v>3.2533333333333294</v>
      </c>
      <c r="H1110" s="4">
        <f t="shared" si="1248"/>
        <v>2.9764746836214107</v>
      </c>
      <c r="I1110" s="4">
        <f t="shared" si="1248"/>
        <v>3.2458621945194781</v>
      </c>
      <c r="J1110" s="4">
        <f t="shared" si="1248"/>
        <v>3.4466705774704232</v>
      </c>
      <c r="K1110" s="4">
        <f t="shared" si="1248"/>
        <v>3.6548654400550857</v>
      </c>
      <c r="L1110" s="4">
        <f t="shared" ref="L1110" si="1250">IFERROR(L1059/L976,"-")</f>
        <v>4.0610685377345428</v>
      </c>
      <c r="N1110" s="1"/>
    </row>
    <row r="1111" spans="2:14" x14ac:dyDescent="0.35">
      <c r="B1111" s="5" t="str">
        <f t="shared" si="1246"/>
        <v>SPS1</v>
      </c>
      <c r="C1111" s="5" t="str">
        <f t="shared" si="1247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1">IFERROR(G1061/G985,"-")</f>
        <v>0.89583333333333426</v>
      </c>
      <c r="H1111" s="4">
        <f t="shared" si="1251"/>
        <v>0.8539238769227977</v>
      </c>
      <c r="I1111" s="4">
        <f t="shared" si="1251"/>
        <v>0.8692590080985485</v>
      </c>
      <c r="J1111" s="4">
        <f t="shared" si="1251"/>
        <v>0.87024767543674486</v>
      </c>
      <c r="K1111" s="4">
        <f t="shared" si="1251"/>
        <v>0.87093061004423877</v>
      </c>
      <c r="L1111" s="4">
        <f t="shared" ref="L1111" si="1252">IFERROR(L1061/L985,"-")</f>
        <v>0.86951294247402711</v>
      </c>
      <c r="N1111" s="1"/>
    </row>
    <row r="1112" spans="2:14" x14ac:dyDescent="0.35">
      <c r="B1112" s="5" t="str">
        <f t="shared" si="1246"/>
        <v>SPS1</v>
      </c>
      <c r="C1112" s="5" t="str">
        <f t="shared" si="1247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3">IFERROR(G1063/G998,"-")</f>
        <v>0.95000000000000073</v>
      </c>
      <c r="H1112" s="4">
        <f t="shared" si="1253"/>
        <v>0.9346106137103205</v>
      </c>
      <c r="I1112" s="4">
        <f t="shared" si="1253"/>
        <v>0.93488919291382067</v>
      </c>
      <c r="J1112" s="4">
        <f t="shared" si="1253"/>
        <v>0.93469924358216849</v>
      </c>
      <c r="K1112" s="4">
        <f t="shared" si="1253"/>
        <v>0.93408570766859822</v>
      </c>
      <c r="L1112" s="4">
        <f t="shared" ref="L1112" si="1254">IFERROR(L1063/L998,"-")</f>
        <v>0.94072420707299087</v>
      </c>
      <c r="N1112" s="1"/>
    </row>
    <row r="1113" spans="2:14" x14ac:dyDescent="0.35">
      <c r="B1113" s="5" t="str">
        <f t="shared" si="1246"/>
        <v>SPS1</v>
      </c>
      <c r="C1113" s="5" t="str">
        <f t="shared" si="1247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5">IFERROR(G1064/G999,"-")</f>
        <v>-</v>
      </c>
      <c r="H1113" s="4">
        <f t="shared" si="1255"/>
        <v>1.8607086627637814</v>
      </c>
      <c r="I1113" s="4">
        <f t="shared" si="1255"/>
        <v>1.9380027147048504</v>
      </c>
      <c r="J1113" s="4">
        <f t="shared" si="1255"/>
        <v>1.9648858130184337</v>
      </c>
      <c r="K1113" s="4">
        <f t="shared" si="1255"/>
        <v>1.9958991272555362</v>
      </c>
      <c r="L1113" s="4">
        <f t="shared" ref="L1113" si="1256">IFERROR(L1064/L999,"-")</f>
        <v>2.1078732570717733</v>
      </c>
      <c r="N1113" s="1"/>
    </row>
    <row r="1114" spans="2:14" x14ac:dyDescent="0.35">
      <c r="B1114" s="5" t="str">
        <f t="shared" si="1246"/>
        <v>SPS1</v>
      </c>
      <c r="C1114" s="5" t="str">
        <f t="shared" si="1247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7">IFERROR(G1066/G1017,"-")</f>
        <v>0.71999999999999964</v>
      </c>
      <c r="H1114" s="4">
        <f t="shared" si="1257"/>
        <v>0.79930067180127806</v>
      </c>
      <c r="I1114" s="4">
        <f t="shared" si="1257"/>
        <v>0.79999999999999982</v>
      </c>
      <c r="J1114" s="4" t="str">
        <f t="shared" si="1257"/>
        <v>-</v>
      </c>
      <c r="K1114" s="4" t="str">
        <f t="shared" si="1257"/>
        <v>-</v>
      </c>
      <c r="L1114" s="4" t="str">
        <f t="shared" ref="L1114" si="1258">IFERROR(L1066/L1017,"-")</f>
        <v>-</v>
      </c>
      <c r="N1114" s="1"/>
    </row>
    <row r="1115" spans="2:14" x14ac:dyDescent="0.35">
      <c r="B1115" s="5" t="str">
        <f t="shared" si="1246"/>
        <v>SPS1</v>
      </c>
      <c r="C1115" s="5" t="str">
        <f t="shared" si="1247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6"/>
        <v>SPS1</v>
      </c>
      <c r="C1116" s="5" t="str">
        <f t="shared" si="1247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6"/>
        <v>SPS1</v>
      </c>
      <c r="C1117" s="5" t="str">
        <f t="shared" si="1247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6"/>
        <v>SPS1</v>
      </c>
      <c r="C1118" s="5" t="str">
        <f t="shared" si="1247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6"/>
        <v>SPS1</v>
      </c>
      <c r="C1119" s="5" t="str">
        <f t="shared" si="1247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59">IFERROR(G1074/G1022,"-")</f>
        <v>0.71999999999999953</v>
      </c>
      <c r="H1119" s="4">
        <f t="shared" si="1259"/>
        <v>0.71955649543430034</v>
      </c>
      <c r="I1119" s="4">
        <f t="shared" si="1259"/>
        <v>0.72595753141996811</v>
      </c>
      <c r="J1119" s="4">
        <f t="shared" si="1259"/>
        <v>0.72766632766552719</v>
      </c>
      <c r="K1119" s="4">
        <f t="shared" si="1259"/>
        <v>0.72992023980994925</v>
      </c>
      <c r="L1119" s="4">
        <f t="shared" ref="L1119" si="1260">IFERROR(L1074/L1022,"-")</f>
        <v>0.75255385424224186</v>
      </c>
      <c r="N1119" s="1"/>
    </row>
    <row r="1120" spans="2:14" x14ac:dyDescent="0.35">
      <c r="B1120" s="5" t="str">
        <f t="shared" si="1246"/>
        <v>SPS1</v>
      </c>
      <c r="C1120" s="5" t="str">
        <f t="shared" si="1247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1">IFERROR(G1076/G1027,"-")</f>
        <v>0.9</v>
      </c>
      <c r="H1120" s="4">
        <f t="shared" si="1261"/>
        <v>0.73465899905094845</v>
      </c>
      <c r="I1120" s="4">
        <f t="shared" si="1261"/>
        <v>0.73624066792158793</v>
      </c>
      <c r="J1120" s="4">
        <f t="shared" si="1261"/>
        <v>0.73698305736357383</v>
      </c>
      <c r="K1120" s="4">
        <f t="shared" si="1261"/>
        <v>0.74144552343756531</v>
      </c>
      <c r="L1120" s="4">
        <f t="shared" ref="L1120" si="1262">IFERROR(L1076/L1027,"-")</f>
        <v>0.75187599360820445</v>
      </c>
      <c r="N1120" s="1"/>
    </row>
    <row r="1121" spans="2:14" x14ac:dyDescent="0.35">
      <c r="B1121" s="5" t="str">
        <f t="shared" si="1246"/>
        <v>SPS1</v>
      </c>
      <c r="C1121" s="5" t="str">
        <f t="shared" si="1247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6"/>
        <v>SPS1</v>
      </c>
      <c r="C1122" s="5" t="str">
        <f t="shared" si="1247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3">IFERROR(G1080/G1039,"-")</f>
        <v>-</v>
      </c>
      <c r="H1122" s="4" t="str">
        <f t="shared" si="1263"/>
        <v>-</v>
      </c>
      <c r="I1122" s="4" t="str">
        <f t="shared" si="1263"/>
        <v>-</v>
      </c>
      <c r="J1122" s="4" t="str">
        <f t="shared" si="1263"/>
        <v>-</v>
      </c>
      <c r="K1122" s="4" t="str">
        <f t="shared" si="1263"/>
        <v>-</v>
      </c>
      <c r="L1122" s="4" t="str">
        <f t="shared" ref="L1122" si="1264">IFERROR(L1080/L1039,"-")</f>
        <v>-</v>
      </c>
      <c r="N1122" s="1"/>
    </row>
    <row r="1123" spans="2:14" x14ac:dyDescent="0.35">
      <c r="B1123" s="5" t="str">
        <f t="shared" si="1246"/>
        <v>SPS1</v>
      </c>
      <c r="C1123" s="5" t="str">
        <f t="shared" si="1247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5">IFERROR(G1084/G978,"-")</f>
        <v>0.79200000000000004</v>
      </c>
      <c r="H1123" s="4">
        <f t="shared" si="1265"/>
        <v>0.46575802235527497</v>
      </c>
      <c r="I1123" s="4">
        <f t="shared" si="1265"/>
        <v>0.48531240321047248</v>
      </c>
      <c r="J1123" s="4">
        <f t="shared" si="1265"/>
        <v>0.49619468484316898</v>
      </c>
      <c r="K1123" s="4">
        <f t="shared" si="1265"/>
        <v>0.50471517383700315</v>
      </c>
      <c r="L1123" s="4">
        <f t="shared" ref="L1123" si="1266">IFERROR(L1084/L978,"-")</f>
        <v>0.51931643957340345</v>
      </c>
      <c r="N1123" s="1"/>
    </row>
    <row r="1124" spans="2:14" x14ac:dyDescent="0.35">
      <c r="B1124" s="5" t="str">
        <f t="shared" si="1246"/>
        <v>SPS1</v>
      </c>
      <c r="C1124" s="5" t="str">
        <f t="shared" si="1247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5"/>
        <v>2.8259999999999992</v>
      </c>
      <c r="H1124" s="4">
        <f t="shared" si="1265"/>
        <v>1.8795656633702611</v>
      </c>
      <c r="I1124" s="4">
        <f t="shared" si="1265"/>
        <v>2.0948176852255105</v>
      </c>
      <c r="J1124" s="4">
        <f t="shared" si="1265"/>
        <v>2.2650540512011221</v>
      </c>
      <c r="K1124" s="4">
        <f t="shared" si="1265"/>
        <v>2.4196364161020116</v>
      </c>
      <c r="L1124" s="4">
        <f t="shared" ref="L1124" si="1267">IFERROR(L1085/L979,"-")</f>
        <v>2.724728920062399</v>
      </c>
      <c r="N1124" s="1"/>
    </row>
    <row r="1125" spans="2:14" x14ac:dyDescent="0.35">
      <c r="B1125" s="5" t="str">
        <f t="shared" si="1246"/>
        <v>SPS1</v>
      </c>
      <c r="C1125" s="5" t="str">
        <f t="shared" si="1247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68">IFERROR(G1087/G991,"-")</f>
        <v>0.71458333333333313</v>
      </c>
      <c r="H1125" s="4">
        <f t="shared" si="1268"/>
        <v>0.50203250571199487</v>
      </c>
      <c r="I1125" s="4">
        <f t="shared" si="1268"/>
        <v>0.53790969434062297</v>
      </c>
      <c r="J1125" s="4">
        <f t="shared" si="1268"/>
        <v>0.55132869296403686</v>
      </c>
      <c r="K1125" s="4">
        <f t="shared" si="1268"/>
        <v>0.55955700643874895</v>
      </c>
      <c r="L1125" s="4">
        <f t="shared" ref="L1125" si="1269">IFERROR(L1087/L991,"-")</f>
        <v>0.58984950286191729</v>
      </c>
      <c r="N1125" s="1"/>
    </row>
    <row r="1126" spans="2:14" x14ac:dyDescent="0.35">
      <c r="B1126" s="5" t="str">
        <f t="shared" si="1246"/>
        <v>SPS1</v>
      </c>
      <c r="C1126" s="5" t="str">
        <f t="shared" si="1247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0">IFERROR(G1089/G1007,"-")</f>
        <v>0.75400000000000011</v>
      </c>
      <c r="H1126" s="4">
        <f t="shared" si="1270"/>
        <v>0.52892197897443249</v>
      </c>
      <c r="I1126" s="4">
        <f t="shared" si="1270"/>
        <v>0.55781247551014579</v>
      </c>
      <c r="J1126" s="4">
        <f t="shared" si="1270"/>
        <v>0.56572170804993394</v>
      </c>
      <c r="K1126" s="4">
        <f t="shared" si="1270"/>
        <v>0.57195925974301254</v>
      </c>
      <c r="L1126" s="4">
        <f t="shared" ref="L1126" si="1271">IFERROR(L1089/L1007,"-")</f>
        <v>0.58353375418191122</v>
      </c>
      <c r="N1126" s="1"/>
    </row>
    <row r="1127" spans="2:14" x14ac:dyDescent="0.35">
      <c r="B1127" s="5" t="str">
        <f t="shared" si="1246"/>
        <v>SPS1</v>
      </c>
      <c r="C1127" s="5" t="str">
        <f t="shared" si="1247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2">IFERROR(G1090/G1008,"-")</f>
        <v>-</v>
      </c>
      <c r="H1127" s="4">
        <f t="shared" si="1272"/>
        <v>2.02088621177325</v>
      </c>
      <c r="I1127" s="4">
        <f t="shared" si="1272"/>
        <v>2.3012847235341902</v>
      </c>
      <c r="J1127" s="4">
        <f t="shared" si="1272"/>
        <v>2.4343253483040117</v>
      </c>
      <c r="K1127" s="4">
        <f t="shared" si="1272"/>
        <v>2.5708470487104633</v>
      </c>
      <c r="L1127" s="4">
        <f t="shared" ref="L1127" si="1273">IFERROR(L1090/L1008,"-")</f>
        <v>3.0980428600802496</v>
      </c>
      <c r="N1127" s="1"/>
    </row>
    <row r="1128" spans="2:14" x14ac:dyDescent="0.35">
      <c r="B1128" s="5" t="str">
        <f t="shared" si="1246"/>
        <v>SPS1</v>
      </c>
      <c r="C1128" s="5" t="str">
        <f t="shared" si="1247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6"/>
        <v>SPS1</v>
      </c>
      <c r="C1129" s="5" t="str">
        <f t="shared" si="1247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6"/>
        <v>SPS1</v>
      </c>
      <c r="C1130" s="5" t="str">
        <f t="shared" si="1247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6"/>
        <v>SPS1</v>
      </c>
      <c r="C1131" s="5" t="str">
        <f t="shared" si="1247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6"/>
        <v>SPS1</v>
      </c>
      <c r="C1132" s="5" t="str">
        <f t="shared" si="1247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4">IFERROR(G1100/G1024,"-")</f>
        <v>0.50000000000000033</v>
      </c>
      <c r="H1132" s="4">
        <f t="shared" si="1274"/>
        <v>0.43701951174377435</v>
      </c>
      <c r="I1132" s="4">
        <f t="shared" si="1274"/>
        <v>0.45013726959409683</v>
      </c>
      <c r="J1132" s="4">
        <f t="shared" si="1274"/>
        <v>0.45986766835713744</v>
      </c>
      <c r="K1132" s="4">
        <f t="shared" si="1274"/>
        <v>0.47108545568154087</v>
      </c>
      <c r="L1132" s="4">
        <f t="shared" ref="L1132" si="1275">IFERROR(L1100/L1024,"-")</f>
        <v>0.49825271200983029</v>
      </c>
      <c r="N1132" s="1"/>
    </row>
    <row r="1133" spans="2:14" x14ac:dyDescent="0.35">
      <c r="B1133" s="5" t="str">
        <f t="shared" si="1246"/>
        <v>SPS1</v>
      </c>
      <c r="C1133" s="5" t="str">
        <f t="shared" si="1247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6">IFERROR(G1102/G1029,"-")</f>
        <v>0.62499999999999978</v>
      </c>
      <c r="H1133" s="4">
        <f t="shared" si="1276"/>
        <v>0.45224362210627111</v>
      </c>
      <c r="I1133" s="4">
        <f t="shared" si="1276"/>
        <v>0.46212952393595491</v>
      </c>
      <c r="J1133" s="4">
        <f t="shared" si="1276"/>
        <v>0.47008623414472567</v>
      </c>
      <c r="K1133" s="4">
        <f t="shared" si="1276"/>
        <v>0.48146951136897609</v>
      </c>
      <c r="L1133" s="4">
        <f t="shared" ref="L1133" si="1277">IFERROR(L1102/L1029,"-")</f>
        <v>0.50042688749363706</v>
      </c>
      <c r="N1133" s="1"/>
    </row>
    <row r="1134" spans="2:14" x14ac:dyDescent="0.35">
      <c r="B1134" s="5" t="str">
        <f t="shared" si="1246"/>
        <v>SPS1</v>
      </c>
      <c r="C1134" s="5" t="str">
        <f t="shared" si="1247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6"/>
        <v>SPS1</v>
      </c>
      <c r="C1135" s="5" t="str">
        <f t="shared" si="1247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78">IFERROR(G1106/G1041,"-")</f>
        <v>-</v>
      </c>
      <c r="H1135" s="4" t="str">
        <f t="shared" si="1278"/>
        <v>-</v>
      </c>
      <c r="I1135" s="4" t="str">
        <f t="shared" si="1278"/>
        <v>-</v>
      </c>
      <c r="J1135" s="4" t="str">
        <f t="shared" si="1278"/>
        <v>-</v>
      </c>
      <c r="K1135" s="4" t="str">
        <f t="shared" si="1278"/>
        <v>-</v>
      </c>
      <c r="L1135" s="4" t="str">
        <f t="shared" ref="L1135" si="1279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0">F1137+F1152+F1157+F1180+F1203</f>
        <v>141.10167328846083</v>
      </c>
      <c r="G1136" s="3">
        <f t="shared" si="1280"/>
        <v>134.8367750226968</v>
      </c>
      <c r="H1136" s="3">
        <f t="shared" si="1280"/>
        <v>121.54868769570562</v>
      </c>
      <c r="I1136" s="3">
        <f t="shared" si="1280"/>
        <v>88.037138183401552</v>
      </c>
      <c r="J1136" s="3">
        <f t="shared" si="1280"/>
        <v>58.725510330756634</v>
      </c>
      <c r="K1136" s="3">
        <f t="shared" si="1280"/>
        <v>49.478062401503415</v>
      </c>
      <c r="L1136" s="3">
        <f t="shared" ref="L1136" si="1281">L1137+L1152+L1157+L1180+L1203</f>
        <v>40.368827672054067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2">SUM(G1138:G1151)</f>
        <v>1.7792398401544249</v>
      </c>
      <c r="H1137" s="1">
        <f t="shared" si="1282"/>
        <v>4.4609875179463874</v>
      </c>
      <c r="I1137" s="1">
        <f t="shared" si="1282"/>
        <v>18.761652976295263</v>
      </c>
      <c r="J1137" s="1">
        <f t="shared" si="1282"/>
        <v>33.490020483828459</v>
      </c>
      <c r="K1137" s="1">
        <f t="shared" si="1282"/>
        <v>40.341628756436492</v>
      </c>
      <c r="L1137" s="1">
        <f t="shared" ref="L1137" si="1283">SUM(L1138:L1151)</f>
        <v>38.964982931623695</v>
      </c>
      <c r="N1137" s="1"/>
    </row>
    <row r="1138" spans="2:14" x14ac:dyDescent="0.35">
      <c r="B1138" s="5" t="str">
        <f t="shared" ref="B1138:B1217" si="1284">B1137</f>
        <v>SPS1</v>
      </c>
      <c r="C1138" s="5" t="str">
        <f t="shared" ref="C1138:C1217" si="1285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N1138" s="1"/>
    </row>
    <row r="1139" spans="2:14" x14ac:dyDescent="0.35">
      <c r="B1139" s="5" t="str">
        <f t="shared" si="1284"/>
        <v>SPS1</v>
      </c>
      <c r="C1139" s="5" t="str">
        <f t="shared" si="1285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0.95829924732511607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1.1721724838271412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1.1514256741564826</v>
      </c>
      <c r="N1139" s="1"/>
    </row>
    <row r="1140" spans="2:14" x14ac:dyDescent="0.35">
      <c r="B1140" s="5" t="str">
        <f t="shared" si="1284"/>
        <v>SPS1</v>
      </c>
      <c r="C1140" s="5" t="str">
        <f t="shared" si="1285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10.361091885240779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11.528218399265942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10.464591930085458</v>
      </c>
      <c r="N1140" s="1"/>
    </row>
    <row r="1141" spans="2:14" x14ac:dyDescent="0.35">
      <c r="B1141" s="5" t="str">
        <f t="shared" si="1284"/>
        <v>SPS1</v>
      </c>
      <c r="C1141" s="5" t="str">
        <f t="shared" si="1285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1.6852593984479414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6.5931814850142745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9.2458288323787876</v>
      </c>
      <c r="N1141" s="1"/>
    </row>
    <row r="1142" spans="2:14" x14ac:dyDescent="0.35">
      <c r="B1142" s="5" t="str">
        <f t="shared" si="1284"/>
        <v>SPS1</v>
      </c>
      <c r="C1142" s="5" t="str">
        <f t="shared" si="1285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15.702978978499614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16.435399961722105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15.419518425632763</v>
      </c>
      <c r="N1142" s="1"/>
    </row>
    <row r="1143" spans="2:14" x14ac:dyDescent="0.35">
      <c r="B1143" s="5" t="str">
        <f t="shared" si="1284"/>
        <v>SPS1</v>
      </c>
      <c r="C1143" s="5" t="str">
        <f t="shared" si="1285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6.364272407183456E-3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5.0852159279832368E-3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1.280650232823667E-3</v>
      </c>
      <c r="N1143" s="1"/>
    </row>
    <row r="1144" spans="2:14" x14ac:dyDescent="0.35">
      <c r="B1144" s="5" t="str">
        <f t="shared" si="1284"/>
        <v>SPS1</v>
      </c>
      <c r="C1144" s="5" t="str">
        <f t="shared" si="1285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3.323277523107665E-2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3.0502580450489675E-2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1.0534947675910294E-2</v>
      </c>
      <c r="N1144" s="1"/>
    </row>
    <row r="1145" spans="2:14" x14ac:dyDescent="0.35">
      <c r="B1145" s="5" t="str">
        <f t="shared" si="1284"/>
        <v>SPS1</v>
      </c>
      <c r="C1145" s="5" t="str">
        <f t="shared" si="1285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2.3530092333221968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1.6588505730484022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0.56206410192603184</v>
      </c>
      <c r="N1145" s="1"/>
    </row>
    <row r="1146" spans="2:14" x14ac:dyDescent="0.35">
      <c r="B1146" s="5" t="str">
        <f t="shared" si="1284"/>
        <v>SPS1</v>
      </c>
      <c r="C1146" s="5" t="str">
        <f t="shared" si="1285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4.4979463522234378E-2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2.6333524336013017E-2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8.0844825965305789E-3</v>
      </c>
      <c r="N1146" s="1"/>
    </row>
    <row r="1147" spans="2:14" x14ac:dyDescent="0.35">
      <c r="B1147" s="5" t="str">
        <f t="shared" ref="B1147:B1151" si="1286">B1146</f>
        <v>SPS1</v>
      </c>
      <c r="C1147" s="5" t="str">
        <f t="shared" ref="C1147:C1151" si="1287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6.536989723897494E-3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5.1904207938215409E-3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1.2789102796600246E-3</v>
      </c>
      <c r="N1147" s="1"/>
    </row>
    <row r="1148" spans="2:14" x14ac:dyDescent="0.35">
      <c r="B1148" s="5" t="str">
        <f t="shared" si="1286"/>
        <v>SPS1</v>
      </c>
      <c r="C1148" s="5" t="str">
        <f t="shared" si="1287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3.3595032373880743E-2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3.2599539145549049E-2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1.137601237497941E-2</v>
      </c>
      <c r="N1148" s="1"/>
    </row>
    <row r="1149" spans="2:14" x14ac:dyDescent="0.35">
      <c r="B1149" s="5" t="str">
        <f t="shared" si="1286"/>
        <v>SPS1</v>
      </c>
      <c r="C1149" s="5" t="str">
        <f t="shared" si="1287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1.6564810109240358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1.1644622931677338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0.38512488731015765</v>
      </c>
      <c r="N1149" s="1"/>
    </row>
    <row r="1150" spans="2:14" x14ac:dyDescent="0.35">
      <c r="B1150" s="5" t="str">
        <f t="shared" si="1286"/>
        <v>SPS1</v>
      </c>
      <c r="C1150" s="5" t="str">
        <f t="shared" si="1287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4.4327820930212244E-2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2.7602726468455466E-2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8.3561621473208364E-3</v>
      </c>
      <c r="N1150" s="1"/>
    </row>
    <row r="1151" spans="2:14" x14ac:dyDescent="0.35">
      <c r="B1151" s="5" t="str">
        <f t="shared" si="1286"/>
        <v>SPS1</v>
      </c>
      <c r="C1151" s="5" t="str">
        <f t="shared" si="1287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[1]Transport!F$32</f>
        <v>0.60386437588028996</v>
      </c>
      <c r="K1151" s="1">
        <f>[1]Transport!G$32</f>
        <v>1.6620295532685849</v>
      </c>
      <c r="L1151" s="1">
        <f>[1]Transport!H$32</f>
        <v>1.6955179148267896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88">SUM(G1153:G1156)</f>
        <v>3.8052827299271423E-3</v>
      </c>
      <c r="H1152" s="1">
        <f t="shared" si="1288"/>
        <v>4.5313552833252547E-3</v>
      </c>
      <c r="I1152" s="1">
        <f t="shared" si="1288"/>
        <v>1.9073786592888461E-3</v>
      </c>
      <c r="J1152" s="1">
        <f t="shared" si="1288"/>
        <v>1.58025098178755E-3</v>
      </c>
      <c r="K1152" s="1">
        <f t="shared" si="1288"/>
        <v>1.3508930455230102E-3</v>
      </c>
      <c r="L1152" s="1">
        <f t="shared" ref="L1152" si="1289">SUM(L1153:L1156)</f>
        <v>1.2015343090930914E-3</v>
      </c>
      <c r="N1152" s="1"/>
    </row>
    <row r="1153" spans="2:14" x14ac:dyDescent="0.35">
      <c r="B1153" s="5" t="str">
        <f t="shared" si="1284"/>
        <v>SPS1</v>
      </c>
      <c r="C1153" s="5" t="str">
        <f t="shared" si="1285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2.154638775064347E-4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2.0583031630006264E-4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1.6023358853393079E-4</v>
      </c>
      <c r="N1153" s="1"/>
    </row>
    <row r="1154" spans="2:14" x14ac:dyDescent="0.35">
      <c r="B1154" s="5" t="str">
        <f t="shared" si="1284"/>
        <v>SPS1</v>
      </c>
      <c r="C1154" s="5" t="str">
        <f t="shared" si="1285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3.9710546162672629E-4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3.6304612429875879E-4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3.1466107314337194E-4</v>
      </c>
      <c r="N1154" s="1"/>
    </row>
    <row r="1155" spans="2:14" x14ac:dyDescent="0.35">
      <c r="B1155" s="5" t="str">
        <f t="shared" si="1284"/>
        <v>SPS1</v>
      </c>
      <c r="C1155" s="5" t="str">
        <f t="shared" si="1285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5.6202981286649885E-4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4.0280768659206172E-4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3.7153382878226136E-4</v>
      </c>
      <c r="N1155" s="1"/>
    </row>
    <row r="1156" spans="2:14" x14ac:dyDescent="0.35">
      <c r="B1156" s="5" t="str">
        <f t="shared" si="1284"/>
        <v>SPS1</v>
      </c>
      <c r="C1156" s="5" t="str">
        <f t="shared" si="1285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4.0565182978789002E-4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3.7920891833212721E-4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3.5510581863352743E-4</v>
      </c>
      <c r="N1156" s="1"/>
    </row>
    <row r="1157" spans="2:14" x14ac:dyDescent="0.35">
      <c r="B1157" s="5" t="str">
        <f t="shared" si="1284"/>
        <v>SPS1</v>
      </c>
      <c r="C1157" s="5" t="str">
        <f t="shared" si="1285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0">SUM(G1162:G1179)</f>
        <v>74.211040865357049</v>
      </c>
      <c r="H1157" s="1">
        <f t="shared" si="1290"/>
        <v>71.059371752578983</v>
      </c>
      <c r="I1157" s="1">
        <f t="shared" si="1290"/>
        <v>41.517091035693113</v>
      </c>
      <c r="J1157" s="1">
        <f t="shared" si="1290"/>
        <v>16.117436285493849</v>
      </c>
      <c r="K1157" s="1">
        <f t="shared" si="1290"/>
        <v>5.5154994734864697</v>
      </c>
      <c r="L1157" s="1">
        <f t="shared" ref="L1157" si="1291">SUM(L1162:L1179)</f>
        <v>0.8291515982945773</v>
      </c>
      <c r="N1157" s="1"/>
    </row>
    <row r="1158" spans="2:14" x14ac:dyDescent="0.35">
      <c r="B1158" s="5" t="str">
        <f>B1157</f>
        <v>SPS1</v>
      </c>
      <c r="C1158" s="5" t="str">
        <f t="shared" si="1285"/>
        <v>CH</v>
      </c>
      <c r="D1158" t="s">
        <v>1258</v>
      </c>
      <c r="E1158" t="str">
        <f>E1157</f>
        <v>PJ/yr.</v>
      </c>
      <c r="F1158" s="1">
        <f t="shared" ref="F1158:J1158" si="1292">IF(F1157-F1159&lt;0,0,F1157-F1159)</f>
        <v>72.221314310536769</v>
      </c>
      <c r="G1158" s="1">
        <f t="shared" si="1292"/>
        <v>70.147979472645815</v>
      </c>
      <c r="H1158" s="1">
        <f t="shared" si="1292"/>
        <v>67.168634536209225</v>
      </c>
      <c r="I1158" s="1">
        <f t="shared" si="1292"/>
        <v>37.883048080696092</v>
      </c>
      <c r="J1158" s="1">
        <f t="shared" si="1292"/>
        <v>14.978331598245768</v>
      </c>
      <c r="K1158" s="1">
        <f>IF(K1157-K1159&lt;0,0,K1157-K1159)</f>
        <v>2.4926900998039088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3">B1158</f>
        <v>SPS1</v>
      </c>
      <c r="C1159" s="5" t="str">
        <f t="shared" si="1285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4">SUM(G1160:G1161)</f>
        <v>4.0630613927112389</v>
      </c>
      <c r="H1159" s="1">
        <f t="shared" ref="H1159" si="1295">SUM(H1160:H1161)</f>
        <v>3.8907372163697502</v>
      </c>
      <c r="I1159" s="1">
        <f t="shared" ref="I1159" si="1296">SUM(I1160:I1161)</f>
        <v>3.6340429549970179</v>
      </c>
      <c r="J1159" s="1">
        <f t="shared" ref="J1159" si="1297">SUM(J1160:J1161)</f>
        <v>1.139104687248081</v>
      </c>
      <c r="K1159" s="1">
        <f t="shared" ref="K1159:L1159" si="1298">SUM(K1160:K1161)</f>
        <v>3.022809373682561</v>
      </c>
      <c r="L1159" s="1">
        <f t="shared" si="1298"/>
        <v>0.83919456835914463</v>
      </c>
      <c r="N1159" s="1"/>
    </row>
    <row r="1160" spans="2:14" x14ac:dyDescent="0.35">
      <c r="B1160" s="5" t="str">
        <f t="shared" si="1293"/>
        <v>SPS1</v>
      </c>
      <c r="C1160" s="5" t="str">
        <f t="shared" si="1285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[1]Transport!F$25/SUM([1]Transport!F$21,[1]Transport!F$25)*J1157*(J$35+J$600)/(J$35+J$600+J$39)</f>
        <v>1.139104687248081</v>
      </c>
      <c r="K1160" s="1">
        <f>[1]Transport!G$25/SUM([1]Transport!G$21,[1]Transport!G$25)*K1157*(K$35+K$600)/(K$35+K$600+K$39)</f>
        <v>2.0917545908918984</v>
      </c>
      <c r="L1160" s="1">
        <f>[1]Transport!H$25/SUM([1]Transport!H$21,[1]Transport!H$25)*L1157*(L$35+L$600)/(L$35+L$600+L$39)</f>
        <v>0.15675372740602983</v>
      </c>
      <c r="N1160" s="1"/>
    </row>
    <row r="1161" spans="2:14" x14ac:dyDescent="0.35">
      <c r="B1161" s="5" t="str">
        <f t="shared" si="1293"/>
        <v>SPS1</v>
      </c>
      <c r="C1161" s="5" t="str">
        <f t="shared" si="1285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0.93105478279066267</v>
      </c>
      <c r="L1161" s="1">
        <f>(L$39+L$719)/([1]Transport!H$21+[1]Transport!H$25)*L1157</f>
        <v>0.68244084095311475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N1162" s="1"/>
    </row>
    <row r="1163" spans="2:14" x14ac:dyDescent="0.35">
      <c r="B1163" s="5" t="str">
        <f t="shared" si="1284"/>
        <v>SPS1</v>
      </c>
      <c r="C1163" s="5" t="str">
        <f t="shared" si="1285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1.2719939231852386E-2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2.7103102861658615E-3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N1163" s="1"/>
    </row>
    <row r="1164" spans="2:14" x14ac:dyDescent="0.35">
      <c r="B1164" s="5" t="str">
        <f t="shared" si="1284"/>
        <v>SPS1</v>
      </c>
      <c r="C1164" s="5" t="str">
        <f t="shared" si="1285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0.40071763421510154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4.363653884481291E-2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N1164" s="1"/>
    </row>
    <row r="1165" spans="2:14" x14ac:dyDescent="0.35">
      <c r="B1165" s="5" t="str">
        <f t="shared" si="1284"/>
        <v>SPS1</v>
      </c>
      <c r="C1165" s="5" t="str">
        <f t="shared" si="1285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0.27337446399093884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1.8417510168852918E-3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N1165" s="1"/>
    </row>
    <row r="1166" spans="2:14" x14ac:dyDescent="0.35">
      <c r="B1166" s="5" t="str">
        <f t="shared" si="1284"/>
        <v>SPS1</v>
      </c>
      <c r="C1166" s="5" t="str">
        <f t="shared" si="1285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2.4305507662713995E-2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1.9315665029730244E-3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N1166" s="1"/>
    </row>
    <row r="1167" spans="2:14" x14ac:dyDescent="0.35">
      <c r="B1167" s="5" t="str">
        <f t="shared" si="1284"/>
        <v>SPS1</v>
      </c>
      <c r="C1167" s="5" t="str">
        <f t="shared" si="1285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N1167" s="1"/>
    </row>
    <row r="1168" spans="2:14" x14ac:dyDescent="0.35">
      <c r="B1168" s="5" t="str">
        <f t="shared" si="1284"/>
        <v>SPS1</v>
      </c>
      <c r="C1168" s="5" t="str">
        <f t="shared" si="1285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0.60583284012435468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8.0820149717007614E-2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N1168" s="1"/>
    </row>
    <row r="1169" spans="2:18" x14ac:dyDescent="0.35">
      <c r="B1169" s="5" t="str">
        <f t="shared" si="1284"/>
        <v>SPS1</v>
      </c>
      <c r="C1169" s="5" t="str">
        <f t="shared" si="1285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0.4946380425555964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4.621134516943317E-2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N1169" s="1"/>
    </row>
    <row r="1170" spans="2:18" x14ac:dyDescent="0.35">
      <c r="B1170" s="5" t="str">
        <f t="shared" si="1284"/>
        <v>SPS1</v>
      </c>
      <c r="C1170" s="5" t="str">
        <f t="shared" si="1285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0.38129119037757808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1.4944598450025073E-2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N1170" s="1"/>
    </row>
    <row r="1171" spans="2:18" x14ac:dyDescent="0.35">
      <c r="B1171" s="5" t="str">
        <f t="shared" si="1284"/>
        <v>SPS1</v>
      </c>
      <c r="C1171" s="5" t="str">
        <f t="shared" si="1285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2.3772268260770217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0.2967921428971837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N1171" s="1"/>
    </row>
    <row r="1172" spans="2:18" x14ac:dyDescent="0.35">
      <c r="B1172" s="5" t="str">
        <f t="shared" si="1284"/>
        <v>SPS1</v>
      </c>
      <c r="C1172" s="5" t="str">
        <f t="shared" si="1285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9.2435727294503181E-3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2.6326880488012202E-3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N1172" s="1"/>
    </row>
    <row r="1173" spans="2:18" x14ac:dyDescent="0.35">
      <c r="B1173" s="5" t="str">
        <f t="shared" si="1284"/>
        <v>SPS1</v>
      </c>
      <c r="C1173" s="5" t="str">
        <f t="shared" si="1285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1.117435758666421E-2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2.8686382029708486E-3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N1173" s="1"/>
    </row>
    <row r="1174" spans="2:18" x14ac:dyDescent="0.35">
      <c r="B1174" s="5" t="str">
        <f t="shared" si="1284"/>
        <v>SPS1</v>
      </c>
      <c r="C1174" s="5" t="str">
        <f t="shared" si="1285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1.1974046857824676E-2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2.8464066670662799E-3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N1174" s="1"/>
    </row>
    <row r="1175" spans="2:18" x14ac:dyDescent="0.35">
      <c r="B1175" s="5" t="str">
        <f t="shared" si="1284"/>
        <v>SPS1</v>
      </c>
      <c r="C1175" s="5" t="str">
        <f t="shared" si="1285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1.44649313196628E-2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3.3883499958859056E-3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N1175" s="1"/>
    </row>
    <row r="1176" spans="2:18" x14ac:dyDescent="0.35">
      <c r="B1176" s="5" t="str">
        <f t="shared" si="1284"/>
        <v>SPS1</v>
      </c>
      <c r="C1176" s="5" t="str">
        <f t="shared" si="1285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4.8539952666791661E-2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2.4112170491008805E-2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3.0420853366355223E-3</v>
      </c>
      <c r="N1176" s="1"/>
    </row>
    <row r="1177" spans="2:18" x14ac:dyDescent="0.35">
      <c r="B1177" s="5" t="str">
        <f t="shared" si="1284"/>
        <v>SPS1</v>
      </c>
      <c r="C1177" s="5" t="str">
        <f t="shared" si="1285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0.21043631724658443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0.11943933064624505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2.0585322040695811E-2</v>
      </c>
      <c r="N1177" s="1"/>
    </row>
    <row r="1178" spans="2:18" x14ac:dyDescent="0.35">
      <c r="B1178" s="5" t="str">
        <f t="shared" si="1284"/>
        <v>SPS1</v>
      </c>
      <c r="C1178" s="5" t="str">
        <f t="shared" si="1285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11.013003229529245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4.7885047377940273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0.79300723026087394</v>
      </c>
      <c r="N1178" s="1"/>
    </row>
    <row r="1179" spans="2:18" x14ac:dyDescent="0.35">
      <c r="B1179" s="5" t="str">
        <f t="shared" si="1284"/>
        <v>SPS1</v>
      </c>
      <c r="C1179" s="5" t="str">
        <f t="shared" si="1285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0.22849343332246996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8.2818748755978083E-2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1.2516960656371933E-2</v>
      </c>
      <c r="N1179" s="1"/>
    </row>
    <row r="1180" spans="2:18" x14ac:dyDescent="0.35">
      <c r="B1180" s="5" t="str">
        <f t="shared" si="1284"/>
        <v>SPS1</v>
      </c>
      <c r="C1180" s="5" t="str">
        <f t="shared" si="1285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299">SUM(G1185:G1202)</f>
        <v>58.732613456278386</v>
      </c>
      <c r="H1180" s="1">
        <f t="shared" si="1299"/>
        <v>45.911417899058442</v>
      </c>
      <c r="I1180" s="1">
        <f t="shared" si="1299"/>
        <v>27.729181234819883</v>
      </c>
      <c r="J1180" s="1">
        <f t="shared" si="1299"/>
        <v>9.1073131074860374</v>
      </c>
      <c r="K1180" s="1">
        <f t="shared" si="1299"/>
        <v>3.6177336985037232</v>
      </c>
      <c r="L1180" s="1">
        <f t="shared" ref="L1180" si="1300">SUM(L1185:L1202)</f>
        <v>0.57349160782669839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1">IF(G1180-G1182&lt;0,0,G1180-G1182)</f>
        <v>57.201379556424826</v>
      </c>
      <c r="H1181" s="1">
        <f t="shared" si="1301"/>
        <v>43.859840215355717</v>
      </c>
      <c r="I1181" s="1">
        <f t="shared" si="1301"/>
        <v>26.333784318249954</v>
      </c>
      <c r="J1181" s="1">
        <f t="shared" si="1301"/>
        <v>8.3073380325892465</v>
      </c>
      <c r="K1181" s="1">
        <f t="shared" si="1301"/>
        <v>2.9897758618267085</v>
      </c>
      <c r="L1181" s="1">
        <f t="shared" si="1301"/>
        <v>0</v>
      </c>
      <c r="N1181" s="1"/>
    </row>
    <row r="1182" spans="2:18" x14ac:dyDescent="0.35">
      <c r="B1182" s="5" t="str">
        <f t="shared" ref="B1182:B1184" si="1302">B1181</f>
        <v>SPS1</v>
      </c>
      <c r="C1182" s="5" t="str">
        <f t="shared" ref="C1182:C1184" si="1303">C1181</f>
        <v>CH</v>
      </c>
      <c r="D1182" t="s">
        <v>1282</v>
      </c>
      <c r="E1182" t="str">
        <f t="shared" ref="E1182:E1184" si="1304">E1181</f>
        <v>PJ/yr.</v>
      </c>
      <c r="F1182" s="1">
        <f>SUM(F1183:F1184)</f>
        <v>1.5408502696982103</v>
      </c>
      <c r="G1182" s="1">
        <f t="shared" ref="G1182" si="1305">SUM(G1183:G1184)</f>
        <v>1.5312338998535608</v>
      </c>
      <c r="H1182" s="1">
        <f t="shared" ref="H1182" si="1306">SUM(H1183:H1184)</f>
        <v>2.0515776837027264</v>
      </c>
      <c r="I1182" s="1">
        <f t="shared" ref="I1182" si="1307">SUM(I1183:I1184)</f>
        <v>1.395396916569928</v>
      </c>
      <c r="J1182" s="1">
        <f t="shared" ref="J1182" si="1308">SUM(J1183:J1184)</f>
        <v>0.79997507489679054</v>
      </c>
      <c r="K1182" s="1">
        <f t="shared" ref="K1182:L1182" si="1309">SUM(K1183:K1184)</f>
        <v>0.62795783667701477</v>
      </c>
      <c r="L1182" s="1">
        <f t="shared" si="1309"/>
        <v>0.57667911550124329</v>
      </c>
      <c r="N1182" s="1"/>
    </row>
    <row r="1183" spans="2:18" x14ac:dyDescent="0.35">
      <c r="B1183" s="5" t="str">
        <f t="shared" si="1302"/>
        <v>SPS1</v>
      </c>
      <c r="C1183" s="5" t="str">
        <f t="shared" si="1303"/>
        <v>CH</v>
      </c>
      <c r="D1183" t="s">
        <v>1283</v>
      </c>
      <c r="E1183" t="str">
        <f t="shared" si="1304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[1]Transport!F$26/SUM([1]Transport!F$22,[1]Transport!F$26)*J1180*(J$34+J$582)/(J$34+J$582+J$38)</f>
        <v>0.79997507489679054</v>
      </c>
      <c r="K1183" s="1">
        <f>[1]Transport!G$26/SUM([1]Transport!G$22,[1]Transport!G$26)*K1180*(K$34+K$582)/(K$34+K$582+K$38)</f>
        <v>0.61757857287365425</v>
      </c>
      <c r="L1183" s="1">
        <f>[1]Transport!H$26/SUM([1]Transport!H$22,[1]Transport!H$26)*L1180*(L$34+L$582)/(L$34+L$582+L$38)</f>
        <v>0.35978438501662896</v>
      </c>
      <c r="N1183" s="1"/>
    </row>
    <row r="1184" spans="2:18" x14ac:dyDescent="0.35">
      <c r="B1184" s="5" t="str">
        <f t="shared" si="1302"/>
        <v>SPS1</v>
      </c>
      <c r="C1184" s="5" t="str">
        <f t="shared" si="1303"/>
        <v>CH</v>
      </c>
      <c r="D1184" t="s">
        <v>1284</v>
      </c>
      <c r="E1184" t="str">
        <f t="shared" si="1304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1.0379263803360532E-2</v>
      </c>
      <c r="L1184" s="1">
        <f>(L$38+L$718)/([1]Transport!H$22+[1]Transport!H$26)*L1180</f>
        <v>0.2168947304846143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N1185" s="1"/>
    </row>
    <row r="1186" spans="2:18" x14ac:dyDescent="0.35">
      <c r="B1186" s="5" t="str">
        <f t="shared" si="1284"/>
        <v>SPS1</v>
      </c>
      <c r="C1186" s="5" t="str">
        <f t="shared" si="1285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2.7072737345583832E-2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1.9316124601129888E-3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N1186" s="1"/>
      <c r="R1186" s="1"/>
    </row>
    <row r="1187" spans="2:18" x14ac:dyDescent="0.35">
      <c r="B1187" s="5" t="str">
        <f t="shared" si="1284"/>
        <v>SPS1</v>
      </c>
      <c r="C1187" s="5" t="str">
        <f t="shared" si="1285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0.61954270981182014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4.9525698088486884E-2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N1187" s="1"/>
    </row>
    <row r="1188" spans="2:18" x14ac:dyDescent="0.35">
      <c r="B1188" s="5" t="str">
        <f t="shared" si="1284"/>
        <v>SPS1</v>
      </c>
      <c r="C1188" s="5" t="str">
        <f t="shared" si="1285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1.4255131968027893E-2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1.5460530093432661E-3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N1188" s="1"/>
    </row>
    <row r="1189" spans="2:18" x14ac:dyDescent="0.35">
      <c r="B1189" s="5" t="str">
        <f t="shared" si="1284"/>
        <v>SPS1</v>
      </c>
      <c r="C1189" s="5" t="str">
        <f t="shared" si="1285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2.1143887965164122E-2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1.6356395072681022E-3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N1189" s="1"/>
    </row>
    <row r="1190" spans="2:18" x14ac:dyDescent="0.35">
      <c r="B1190" s="5" t="str">
        <f t="shared" si="1284"/>
        <v>SPS1</v>
      </c>
      <c r="C1190" s="5" t="str">
        <f t="shared" si="1285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N1190" s="1"/>
    </row>
    <row r="1191" spans="2:18" x14ac:dyDescent="0.35">
      <c r="B1191" s="5" t="str">
        <f t="shared" si="1284"/>
        <v>SPS1</v>
      </c>
      <c r="C1191" s="5" t="str">
        <f t="shared" si="1285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1.0243867584928368E-2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2.0897595852717517E-3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N1191" s="1"/>
    </row>
    <row r="1192" spans="2:18" x14ac:dyDescent="0.35">
      <c r="B1192" s="5" t="str">
        <f t="shared" si="1284"/>
        <v>SPS1</v>
      </c>
      <c r="C1192" s="5" t="str">
        <f t="shared" si="1285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3.2675716792587239E-2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2.2288582651742365E-3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N1192" s="1"/>
    </row>
    <row r="1193" spans="2:18" x14ac:dyDescent="0.35">
      <c r="B1193" s="5" t="str">
        <f t="shared" si="1284"/>
        <v>SPS1</v>
      </c>
      <c r="C1193" s="5" t="str">
        <f t="shared" si="1285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0.14460330101229624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2.1517939557858363E-3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N1193" s="1"/>
    </row>
    <row r="1194" spans="2:18" x14ac:dyDescent="0.35">
      <c r="B1194" s="5" t="str">
        <f t="shared" si="1284"/>
        <v>SPS1</v>
      </c>
      <c r="C1194" s="5" t="str">
        <f t="shared" si="1285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8.9903363435488923E-2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1.6897297482361599E-3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N1194" s="1"/>
    </row>
    <row r="1195" spans="2:18" x14ac:dyDescent="0.35">
      <c r="B1195" s="5" t="str">
        <f t="shared" si="1284"/>
        <v>SPS1</v>
      </c>
      <c r="C1195" s="5" t="str">
        <f t="shared" si="1285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7.0190893796811503E-3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1.9635873673908497E-3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N1195" s="1"/>
    </row>
    <row r="1196" spans="2:18" x14ac:dyDescent="0.35">
      <c r="B1196" s="5" t="str">
        <f t="shared" si="1284"/>
        <v>SPS1</v>
      </c>
      <c r="C1196" s="5" t="str">
        <f t="shared" si="1285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8.4810969176658067E-3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2.1647732459435598E-3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N1196" s="1"/>
    </row>
    <row r="1197" spans="2:18" x14ac:dyDescent="0.35">
      <c r="B1197" s="5" t="str">
        <f t="shared" si="1284"/>
        <v>SPS1</v>
      </c>
      <c r="C1197" s="5" t="str">
        <f t="shared" si="1285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8.8000053705695001E-3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2.1090205909200903E-3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N1197" s="1"/>
    </row>
    <row r="1198" spans="2:18" x14ac:dyDescent="0.35">
      <c r="B1198" s="5" t="str">
        <f t="shared" si="1284"/>
        <v>SPS1</v>
      </c>
      <c r="C1198" s="5" t="str">
        <f t="shared" si="1285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6.7050167144534871E-3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1.6589627240246837E-3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N1198" s="1"/>
    </row>
    <row r="1199" spans="2:18" x14ac:dyDescent="0.35">
      <c r="B1199" s="5" t="str">
        <f t="shared" si="1284"/>
        <v>SPS1</v>
      </c>
      <c r="C1199" s="5" t="str">
        <f t="shared" si="1285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4.8708898402818564E-2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2.4099048835143421E-2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3.0057026469316982E-3</v>
      </c>
      <c r="N1199" s="1"/>
    </row>
    <row r="1200" spans="2:18" x14ac:dyDescent="0.35">
      <c r="B1200" s="5" t="str">
        <f t="shared" si="1284"/>
        <v>SPS1</v>
      </c>
      <c r="C1200" s="5" t="str">
        <f t="shared" si="1285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0.20936250077823701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0.1257419231894972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2.1941530566701634E-2</v>
      </c>
      <c r="N1200" s="1"/>
    </row>
    <row r="1201" spans="2:14" x14ac:dyDescent="0.35">
      <c r="B1201" s="5" t="str">
        <f t="shared" si="1284"/>
        <v>SPS1</v>
      </c>
      <c r="C1201" s="5" t="str">
        <f t="shared" si="1285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7.6367111057430765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3.3115723781316664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0.53560416726130511</v>
      </c>
      <c r="N1201" s="1"/>
    </row>
    <row r="1202" spans="2:14" x14ac:dyDescent="0.35">
      <c r="B1202" s="5" t="str">
        <f t="shared" si="1284"/>
        <v>SPS1</v>
      </c>
      <c r="C1202" s="5" t="str">
        <f t="shared" si="1285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0.22208467826363967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8.5624859799457748E-2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1.294020735175991E-2</v>
      </c>
      <c r="N1202" s="1"/>
    </row>
    <row r="1203" spans="2:14" x14ac:dyDescent="0.35">
      <c r="B1203" s="5" t="str">
        <f t="shared" si="1284"/>
        <v>SPS1</v>
      </c>
      <c r="C1203" s="5" t="str">
        <f t="shared" si="1285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0">SUM(G1208:G1212)</f>
        <v>0.11007557817701388</v>
      </c>
      <c r="H1203" s="1">
        <f t="shared" si="1310"/>
        <v>0.11237917083847564</v>
      </c>
      <c r="I1203" s="1">
        <f t="shared" si="1310"/>
        <v>2.7305557934010825E-2</v>
      </c>
      <c r="J1203" s="1">
        <f t="shared" si="1310"/>
        <v>9.1602029664960248E-3</v>
      </c>
      <c r="K1203" s="1">
        <f t="shared" si="1310"/>
        <v>1.8495800312029972E-3</v>
      </c>
      <c r="L1203" s="1">
        <f t="shared" ref="L1203" si="1311">SUM(L1208:L1212)</f>
        <v>0</v>
      </c>
      <c r="N1203" s="1"/>
    </row>
    <row r="1204" spans="2:14" x14ac:dyDescent="0.35">
      <c r="B1204" s="5" t="str">
        <f t="shared" si="1284"/>
        <v>SPS1</v>
      </c>
      <c r="C1204" s="5" t="str">
        <f t="shared" si="1285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2">IF(G1203-G1205&lt;0,0,G1203-G1205)</f>
        <v>9.9340382361580284E-2</v>
      </c>
      <c r="H1204" s="1">
        <f t="shared" si="1312"/>
        <v>0.10186739909231739</v>
      </c>
      <c r="I1204" s="1">
        <f t="shared" si="1312"/>
        <v>2.2736863742768454E-2</v>
      </c>
      <c r="J1204" s="1">
        <f t="shared" si="1312"/>
        <v>0</v>
      </c>
      <c r="K1204" s="1">
        <f t="shared" si="1312"/>
        <v>0</v>
      </c>
      <c r="L1204" s="1">
        <f t="shared" si="1312"/>
        <v>0</v>
      </c>
      <c r="N1204" s="1"/>
    </row>
    <row r="1205" spans="2:14" x14ac:dyDescent="0.35">
      <c r="B1205" s="5" t="str">
        <f t="shared" si="1284"/>
        <v>SPS1</v>
      </c>
      <c r="C1205" s="5" t="str">
        <f t="shared" si="1285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3">SUM(G1206:G1207)</f>
        <v>1.0735195815433597E-2</v>
      </c>
      <c r="H1205" s="1">
        <f t="shared" ref="H1205" si="1314">SUM(H1206:H1207)</f>
        <v>1.0511771746158249E-2</v>
      </c>
      <c r="I1205" s="1">
        <f t="shared" ref="I1205" si="1315">SUM(I1206:I1207)</f>
        <v>4.5686941912423699E-3</v>
      </c>
      <c r="J1205" s="1">
        <f t="shared" ref="J1205" si="1316">SUM(J1206:J1207)</f>
        <v>0.14693445178818212</v>
      </c>
      <c r="K1205" s="1">
        <f t="shared" ref="K1205:L1205" si="1317">SUM(K1206:K1207)</f>
        <v>0.82005972239098646</v>
      </c>
      <c r="L1205" s="1">
        <f t="shared" si="1317"/>
        <v>0</v>
      </c>
      <c r="N1205" s="1"/>
    </row>
    <row r="1206" spans="2:14" x14ac:dyDescent="0.35">
      <c r="B1206" s="5" t="str">
        <f t="shared" si="1284"/>
        <v>SPS1</v>
      </c>
      <c r="C1206" s="5" t="str">
        <f t="shared" si="1285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[1]Transport!F$27/SUM([1]Transport!F$24,[1]Transport!F$27)*J1203*(J$47+J$614)/(J$47+J$614+J$49)</f>
        <v>1.9126861005144195E-3</v>
      </c>
      <c r="K1206" s="1">
        <f>[1]Transport!G$27/SUM([1]Transport!G$24,[1]Transport!G$27)*K1203*(K$47+K$614)/(K$47+K$614+K$49)</f>
        <v>5.2610875541376557E-4</v>
      </c>
      <c r="L1206" s="1">
        <f>[1]Transport!H$27/SUM([1]Transport!H$24,[1]Transport!H$27)*L1203*(L$47+L$614)/(L$47+L$614+L$49)</f>
        <v>0</v>
      </c>
      <c r="N1206" s="1"/>
    </row>
    <row r="1207" spans="2:14" x14ac:dyDescent="0.35">
      <c r="B1207" s="5" t="str">
        <f t="shared" si="1284"/>
        <v>SPS1</v>
      </c>
      <c r="C1207" s="5" t="str">
        <f t="shared" si="1285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(J$49+J$716)/([1]Transport!F$24+[1]Transport!F$27)*J1203</f>
        <v>0.1450217656876677</v>
      </c>
      <c r="K1207" s="1">
        <f>(K$49+K$716)/([1]Transport!G$24+[1]Transport!G$27)*K1203</f>
        <v>0.81953361363557264</v>
      </c>
      <c r="L1207" s="1">
        <f>(L$49+L$716)/([1]Transport!H$24+[1]Transport!H$27)*L1203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N1208" s="1"/>
    </row>
    <row r="1209" spans="2:14" x14ac:dyDescent="0.35">
      <c r="B1209" s="5" t="str">
        <f t="shared" si="1284"/>
        <v>SPS1</v>
      </c>
      <c r="C1209" s="5" t="str">
        <f t="shared" si="1285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1.1131208321242178E-3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2.7028695394494513E-4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N1209" s="1"/>
    </row>
    <row r="1210" spans="2:14" x14ac:dyDescent="0.35">
      <c r="B1210" s="5" t="str">
        <f t="shared" si="1284"/>
        <v>SPS1</v>
      </c>
      <c r="C1210" s="5" t="str">
        <f t="shared" si="1285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3.0786276351514852E-3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4.8229051001442118E-4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N1210" s="1"/>
    </row>
    <row r="1211" spans="2:14" x14ac:dyDescent="0.35">
      <c r="B1211" s="5" t="str">
        <f t="shared" si="1284"/>
        <v>SPS1</v>
      </c>
      <c r="C1211" s="5" t="str">
        <f t="shared" si="1285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2.3861271356069389E-3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5.7593734272886666E-4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N1211" s="1"/>
    </row>
    <row r="1212" spans="2:14" x14ac:dyDescent="0.35">
      <c r="B1212" s="5" t="str">
        <f t="shared" si="1284"/>
        <v>SPS1</v>
      </c>
      <c r="C1212" s="5" t="str">
        <f t="shared" si="1285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2.5823273636133839E-3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5.2106522451476434E-4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N1212" s="1"/>
    </row>
    <row r="1213" spans="2:14" x14ac:dyDescent="0.35">
      <c r="B1213" s="5" t="str">
        <f t="shared" si="1284"/>
        <v>SPS1</v>
      </c>
      <c r="C1213" s="5" t="str">
        <f t="shared" si="1285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18">SUM(G1214:G1263)</f>
        <v>55.674120021742709</v>
      </c>
      <c r="H1213" s="3">
        <f t="shared" si="1318"/>
        <v>58.443553720619185</v>
      </c>
      <c r="I1213" s="3">
        <f t="shared" si="1318"/>
        <v>62.343025856872885</v>
      </c>
      <c r="J1213" s="3">
        <f t="shared" si="1318"/>
        <v>62.619383743323155</v>
      </c>
      <c r="K1213" s="3">
        <f t="shared" si="1318"/>
        <v>62.345171097131711</v>
      </c>
      <c r="L1213" s="3">
        <f t="shared" ref="L1213" si="1319">SUM(L1214:L1263)</f>
        <v>61.150701721775782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N1214" s="1"/>
    </row>
    <row r="1215" spans="2:14" x14ac:dyDescent="0.35">
      <c r="B1215" s="5" t="str">
        <f t="shared" si="1284"/>
        <v>SPS1</v>
      </c>
      <c r="C1215" s="5" t="str">
        <f t="shared" si="1285"/>
        <v>CH</v>
      </c>
      <c r="D1215" t="s">
        <v>1134</v>
      </c>
      <c r="E1215" t="str">
        <f t="shared" ref="E1215:E1263" si="132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1.788958552127196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2.2576652918352416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2.4380620303008378</v>
      </c>
      <c r="N1215" s="1"/>
    </row>
    <row r="1216" spans="2:14" x14ac:dyDescent="0.35">
      <c r="B1216" s="5" t="str">
        <f t="shared" si="1284"/>
        <v>SPS1</v>
      </c>
      <c r="C1216" s="5" t="str">
        <f t="shared" si="1285"/>
        <v>CH</v>
      </c>
      <c r="D1216" t="s">
        <v>1135</v>
      </c>
      <c r="E1216" t="str">
        <f t="shared" si="132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15.739589232241482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17.943849165159644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17.983068347455017</v>
      </c>
      <c r="N1216" s="1"/>
    </row>
    <row r="1217" spans="2:14" x14ac:dyDescent="0.35">
      <c r="B1217" s="5" t="str">
        <f t="shared" si="1284"/>
        <v>SPS1</v>
      </c>
      <c r="C1217" s="5" t="str">
        <f t="shared" si="1285"/>
        <v>CH</v>
      </c>
      <c r="D1217" t="s">
        <v>1136</v>
      </c>
      <c r="E1217" t="str">
        <f t="shared" si="132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2.3347838185159939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9.6774121753556788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14.668868498905336</v>
      </c>
      <c r="N1217" s="1"/>
    </row>
    <row r="1218" spans="2:14" x14ac:dyDescent="0.35">
      <c r="B1218" s="5" t="str">
        <f t="shared" ref="B1218:B1264" si="1321">B1217</f>
        <v>SPS1</v>
      </c>
      <c r="C1218" s="5" t="str">
        <f t="shared" ref="C1218:C1264" si="1322">C1217</f>
        <v>CH</v>
      </c>
      <c r="D1218" t="s">
        <v>1137</v>
      </c>
      <c r="E1218" t="str">
        <f t="shared" si="132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20.85962661626403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22.530798045632597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23.53726726752679</v>
      </c>
      <c r="N1218" s="1"/>
    </row>
    <row r="1219" spans="2:14" x14ac:dyDescent="0.35">
      <c r="B1219" s="5" t="str">
        <f t="shared" si="1321"/>
        <v>SPS1</v>
      </c>
      <c r="C1219" s="5" t="str">
        <f t="shared" si="1322"/>
        <v>CH</v>
      </c>
      <c r="D1219" t="s">
        <v>1138</v>
      </c>
      <c r="E1219" t="str">
        <f t="shared" si="132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4.6446122088070051E-2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2.7580679707047567E-2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4.749436570902558E-3</v>
      </c>
      <c r="N1219" s="1"/>
    </row>
    <row r="1220" spans="2:14" x14ac:dyDescent="0.35">
      <c r="B1220" s="5" t="str">
        <f t="shared" si="1321"/>
        <v>SPS1</v>
      </c>
      <c r="C1220" s="5" t="str">
        <f t="shared" si="1322"/>
        <v>CH</v>
      </c>
      <c r="D1220" t="s">
        <v>1139</v>
      </c>
      <c r="E1220" t="str">
        <f t="shared" si="132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0.17477895086910211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0.12264289489688417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3.129302525136525E-2</v>
      </c>
      <c r="N1220" s="1"/>
    </row>
    <row r="1221" spans="2:14" x14ac:dyDescent="0.35">
      <c r="B1221" s="5" t="str">
        <f t="shared" si="1321"/>
        <v>SPS1</v>
      </c>
      <c r="C1221" s="5" t="str">
        <f t="shared" si="1322"/>
        <v>CH</v>
      </c>
      <c r="D1221" t="s">
        <v>1140</v>
      </c>
      <c r="E1221" t="str">
        <f t="shared" si="132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9.4635145150031033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5.3175406411729673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1.430329299155044</v>
      </c>
      <c r="N1221" s="1"/>
    </row>
    <row r="1222" spans="2:14" x14ac:dyDescent="0.35">
      <c r="B1222" s="5" t="str">
        <f t="shared" si="1321"/>
        <v>SPS1</v>
      </c>
      <c r="C1222" s="5" t="str">
        <f t="shared" si="1322"/>
        <v>CH</v>
      </c>
      <c r="D1222" t="s">
        <v>1141</v>
      </c>
      <c r="E1222" t="str">
        <f t="shared" si="132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0.1806006041852562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8.2379441923671248E-2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1.9051541452092459E-2</v>
      </c>
      <c r="N1222" s="1"/>
    </row>
    <row r="1223" spans="2:14" x14ac:dyDescent="0.35">
      <c r="B1223" s="5" t="str">
        <f t="shared" si="1321"/>
        <v>SPS1</v>
      </c>
      <c r="C1223" s="5" t="str">
        <f t="shared" si="1322"/>
        <v>CH</v>
      </c>
      <c r="D1223" t="s">
        <v>1142</v>
      </c>
      <c r="E1223" t="str">
        <f t="shared" si="132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4.7530748220320759E-2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2.8098959981354643E-2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4.7403421272838187E-3</v>
      </c>
      <c r="N1223" s="1"/>
    </row>
    <row r="1224" spans="2:14" x14ac:dyDescent="0.35">
      <c r="B1224" s="5" t="str">
        <f t="shared" si="1321"/>
        <v>SPS1</v>
      </c>
      <c r="C1224" s="5" t="str">
        <f t="shared" si="1322"/>
        <v>CH</v>
      </c>
      <c r="D1224" t="s">
        <v>1143</v>
      </c>
      <c r="E1224" t="str">
        <f t="shared" si="132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0.176651329995862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0.13112726428682456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3.3639977810535737E-2</v>
      </c>
      <c r="N1224" s="1"/>
    </row>
    <row r="1225" spans="2:14" x14ac:dyDescent="0.35">
      <c r="B1225" s="5" t="str">
        <f t="shared" si="1321"/>
        <v>SPS1</v>
      </c>
      <c r="C1225" s="5" t="str">
        <f t="shared" si="1322"/>
        <v>CH</v>
      </c>
      <c r="D1225" t="s">
        <v>1144</v>
      </c>
      <c r="E1225" t="str">
        <f t="shared" si="132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6.6589581963227191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3.7294614851103378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0.97868963190280822</v>
      </c>
      <c r="N1225" s="1"/>
    </row>
    <row r="1226" spans="2:14" x14ac:dyDescent="0.35">
      <c r="B1226" s="5" t="str">
        <f t="shared" si="1321"/>
        <v>SPS1</v>
      </c>
      <c r="C1226" s="5" t="str">
        <f t="shared" si="1322"/>
        <v>CH</v>
      </c>
      <c r="D1226" t="s">
        <v>1145</v>
      </c>
      <c r="E1226" t="str">
        <f t="shared" si="132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0.17787437236863085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8.628047493318948E-2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1.9661821003892108E-2</v>
      </c>
      <c r="N1226" s="1"/>
    </row>
    <row r="1227" spans="2:14" x14ac:dyDescent="0.35">
      <c r="B1227" s="5" t="str">
        <f t="shared" si="1321"/>
        <v>SPS1</v>
      </c>
      <c r="C1227" s="5" t="str">
        <f t="shared" si="1322"/>
        <v>CH</v>
      </c>
      <c r="D1227" t="s">
        <v>1146</v>
      </c>
      <c r="E1227" t="str">
        <f t="shared" si="132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2.411119151066297E-4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2.4412657064205561E-4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2.0991082603425123E-4</v>
      </c>
      <c r="N1227" s="1"/>
    </row>
    <row r="1228" spans="2:14" x14ac:dyDescent="0.35">
      <c r="B1228" s="5" t="str">
        <f t="shared" si="1321"/>
        <v>SPS1</v>
      </c>
      <c r="C1228" s="5" t="str">
        <f t="shared" si="1322"/>
        <v>CH</v>
      </c>
      <c r="D1228" t="s">
        <v>1147</v>
      </c>
      <c r="E1228" t="str">
        <f t="shared" si="132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3.6155835168861242E-4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3.5054814936620756E-4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3.3917933168711668E-4</v>
      </c>
      <c r="N1228" s="1"/>
    </row>
    <row r="1229" spans="2:14" x14ac:dyDescent="0.35">
      <c r="B1229" s="5" t="str">
        <f t="shared" si="1321"/>
        <v>SPS1</v>
      </c>
      <c r="C1229" s="5" t="str">
        <f t="shared" si="1322"/>
        <v>CH</v>
      </c>
      <c r="D1229" t="s">
        <v>1148</v>
      </c>
      <c r="E1229" t="str">
        <f t="shared" si="132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4.7420981772176976E-4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3.6217810658052788E-4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3.7447235492809867E-4</v>
      </c>
      <c r="N1229" s="1"/>
    </row>
    <row r="1230" spans="2:14" x14ac:dyDescent="0.35">
      <c r="B1230" s="5" t="str">
        <f t="shared" si="1321"/>
        <v>SPS1</v>
      </c>
      <c r="C1230" s="5" t="str">
        <f t="shared" si="1322"/>
        <v>CH</v>
      </c>
      <c r="D1230" t="s">
        <v>1149</v>
      </c>
      <c r="E1230" t="str">
        <f t="shared" si="132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3.4635576707309456E-4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3.425021745912887E-4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3.5693980121557877E-4</v>
      </c>
      <c r="N1230" s="1"/>
    </row>
    <row r="1231" spans="2:14" x14ac:dyDescent="0.35">
      <c r="B1231" s="5" t="str">
        <f t="shared" si="1321"/>
        <v>SPS1</v>
      </c>
      <c r="C1231" s="5" t="str">
        <f t="shared" si="1322"/>
        <v>CH</v>
      </c>
      <c r="D1231" t="s">
        <v>1233</v>
      </c>
      <c r="E1231" t="str">
        <f t="shared" si="132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N1231" s="1"/>
    </row>
    <row r="1232" spans="2:14" x14ac:dyDescent="0.35">
      <c r="B1232" s="5" t="str">
        <f t="shared" si="1321"/>
        <v>SPS1</v>
      </c>
      <c r="C1232" s="5" t="str">
        <f t="shared" si="1322"/>
        <v>CH</v>
      </c>
      <c r="D1232" t="s">
        <v>1150</v>
      </c>
      <c r="E1232" t="str">
        <f t="shared" si="132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1.4510043645973669E-2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2.5281265386192888E-3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N1232" s="1"/>
    </row>
    <row r="1233" spans="2:14" x14ac:dyDescent="0.35">
      <c r="B1233" s="5" t="str">
        <f t="shared" si="1321"/>
        <v>SPS1</v>
      </c>
      <c r="C1233" s="5" t="str">
        <f t="shared" si="1322"/>
        <v>CH</v>
      </c>
      <c r="D1233" t="s">
        <v>1151</v>
      </c>
      <c r="E1233" t="str">
        <f t="shared" si="132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0.76259484123594212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7.8702293013134694E-2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N1233" s="1"/>
    </row>
    <row r="1234" spans="2:14" x14ac:dyDescent="0.35">
      <c r="B1234" s="5" t="str">
        <f t="shared" si="1321"/>
        <v>SPS1</v>
      </c>
      <c r="C1234" s="5" t="str">
        <f t="shared" si="1322"/>
        <v>CH</v>
      </c>
      <c r="D1234" t="s">
        <v>1152</v>
      </c>
      <c r="E1234" t="str">
        <f t="shared" si="132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0.68911616633250194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1.8083566689602582E-3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N1234" s="1"/>
    </row>
    <row r="1235" spans="2:14" x14ac:dyDescent="0.35">
      <c r="B1235" s="5" t="str">
        <f t="shared" si="1321"/>
        <v>SPS1</v>
      </c>
      <c r="C1235" s="5" t="str">
        <f t="shared" si="1322"/>
        <v>CH</v>
      </c>
      <c r="D1235" t="s">
        <v>1153</v>
      </c>
      <c r="E1235" t="str">
        <f t="shared" si="132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3.5206192713374031E-2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1.5933502582344548E-3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N1235" s="1"/>
    </row>
    <row r="1236" spans="2:14" x14ac:dyDescent="0.35">
      <c r="B1236" s="5" t="str">
        <f t="shared" si="1321"/>
        <v>SPS1</v>
      </c>
      <c r="C1236" s="5" t="str">
        <f t="shared" si="1322"/>
        <v>CH</v>
      </c>
      <c r="D1236" t="s">
        <v>1154</v>
      </c>
      <c r="E1236" t="str">
        <f t="shared" si="132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N1236" s="1"/>
    </row>
    <row r="1237" spans="2:14" x14ac:dyDescent="0.35">
      <c r="B1237" s="5" t="str">
        <f t="shared" si="1321"/>
        <v>SPS1</v>
      </c>
      <c r="C1237" s="5" t="str">
        <f t="shared" si="1322"/>
        <v>CH</v>
      </c>
      <c r="D1237" t="s">
        <v>1155</v>
      </c>
      <c r="E1237" t="str">
        <f t="shared" si="132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0.36312568304444343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4.8357896586542708E-2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N1237" s="1"/>
    </row>
    <row r="1238" spans="2:14" x14ac:dyDescent="0.35">
      <c r="B1238" s="5" t="str">
        <f t="shared" si="1321"/>
        <v>SPS1</v>
      </c>
      <c r="C1238" s="5" t="str">
        <f t="shared" si="1322"/>
        <v>CH</v>
      </c>
      <c r="D1238" t="s">
        <v>1156</v>
      </c>
      <c r="E1238" t="str">
        <f t="shared" si="132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0.28237577300292149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2.5356861804761217E-2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N1238" s="1"/>
    </row>
    <row r="1239" spans="2:14" x14ac:dyDescent="0.35">
      <c r="B1239" s="5" t="str">
        <f t="shared" si="1321"/>
        <v>SPS1</v>
      </c>
      <c r="C1239" s="5" t="str">
        <f t="shared" si="1322"/>
        <v>CH</v>
      </c>
      <c r="D1239" t="s">
        <v>1157</v>
      </c>
      <c r="E1239" t="str">
        <f t="shared" si="132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0.19298111770962995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7.0834936356021887E-3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N1239" s="1"/>
    </row>
    <row r="1240" spans="2:14" x14ac:dyDescent="0.35">
      <c r="B1240" s="5" t="str">
        <f t="shared" si="1321"/>
        <v>SPS1</v>
      </c>
      <c r="C1240" s="5" t="str">
        <f t="shared" si="1322"/>
        <v>CH</v>
      </c>
      <c r="D1240" t="s">
        <v>1158</v>
      </c>
      <c r="E1240" t="str">
        <f t="shared" si="132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1.0319540374911973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0.12894753859862965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N1240" s="1"/>
    </row>
    <row r="1241" spans="2:14" x14ac:dyDescent="0.35">
      <c r="B1241" s="5" t="str">
        <f t="shared" si="1321"/>
        <v>SPS1</v>
      </c>
      <c r="C1241" s="5" t="str">
        <f t="shared" si="1322"/>
        <v>CH</v>
      </c>
      <c r="D1241" t="s">
        <v>1159</v>
      </c>
      <c r="E1241" t="str">
        <f t="shared" si="132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5.3023625555296671E-3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1.5721589184745275E-3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N1241" s="1"/>
    </row>
    <row r="1242" spans="2:14" x14ac:dyDescent="0.35">
      <c r="B1242" s="5" t="str">
        <f t="shared" si="1321"/>
        <v>SPS1</v>
      </c>
      <c r="C1242" s="5" t="str">
        <f t="shared" si="1322"/>
        <v>CH</v>
      </c>
      <c r="D1242" t="s">
        <v>1160</v>
      </c>
      <c r="E1242" t="str">
        <f t="shared" si="132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5.1613429405245456E-3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1.3805505849322592E-3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N1242" s="1"/>
    </row>
    <row r="1243" spans="2:14" x14ac:dyDescent="0.35">
      <c r="B1243" s="5" t="str">
        <f t="shared" si="1321"/>
        <v>SPS1</v>
      </c>
      <c r="C1243" s="5" t="str">
        <f t="shared" si="1322"/>
        <v>CH</v>
      </c>
      <c r="D1243" t="s">
        <v>1161</v>
      </c>
      <c r="E1243" t="str">
        <f t="shared" si="132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5.1188149531810794E-3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1.2720596779696234E-3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N1243" s="1"/>
    </row>
    <row r="1244" spans="2:14" x14ac:dyDescent="0.35">
      <c r="B1244" s="5" t="str">
        <f t="shared" si="1321"/>
        <v>SPS1</v>
      </c>
      <c r="C1244" s="5" t="str">
        <f t="shared" si="1322"/>
        <v>CH</v>
      </c>
      <c r="D1244" t="s">
        <v>1162</v>
      </c>
      <c r="E1244" t="str">
        <f t="shared" si="132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6.2422821838440086E-3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1.5252840730450238E-3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N1244" s="1"/>
    </row>
    <row r="1245" spans="2:14" x14ac:dyDescent="0.35">
      <c r="B1245" s="5" t="str">
        <f t="shared" si="1321"/>
        <v>SPS1</v>
      </c>
      <c r="C1245" s="5" t="str">
        <f t="shared" si="1322"/>
        <v>CH</v>
      </c>
      <c r="D1245" t="s">
        <v>1235</v>
      </c>
      <c r="E1245" t="str">
        <f t="shared" si="132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N1245" s="1"/>
    </row>
    <row r="1246" spans="2:14" x14ac:dyDescent="0.35">
      <c r="B1246" s="5" t="str">
        <f t="shared" si="1321"/>
        <v>SPS1</v>
      </c>
      <c r="C1246" s="5" t="str">
        <f t="shared" si="1322"/>
        <v>CH</v>
      </c>
      <c r="D1246" t="s">
        <v>1163</v>
      </c>
      <c r="E1246" t="str">
        <f t="shared" si="132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4.2559868541504731E-2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1.9510058488913194E-3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N1246" s="1"/>
    </row>
    <row r="1247" spans="2:14" x14ac:dyDescent="0.35">
      <c r="B1247" s="5" t="str">
        <f t="shared" si="1321"/>
        <v>SPS1</v>
      </c>
      <c r="C1247" s="5" t="str">
        <f t="shared" si="1322"/>
        <v>CH</v>
      </c>
      <c r="D1247" t="s">
        <v>1164</v>
      </c>
      <c r="E1247" t="str">
        <f t="shared" si="132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1.309240001865839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9.4886396857368535E-2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N1247" s="1"/>
    </row>
    <row r="1248" spans="2:14" x14ac:dyDescent="0.35">
      <c r="B1248" s="5" t="str">
        <f t="shared" si="1321"/>
        <v>SPS1</v>
      </c>
      <c r="C1248" s="5" t="str">
        <f t="shared" si="1322"/>
        <v>CH</v>
      </c>
      <c r="D1248" t="s">
        <v>1165</v>
      </c>
      <c r="E1248" t="str">
        <f t="shared" si="132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1.9011074880814292E-2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1.3122234584879643E-3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N1248" s="1"/>
    </row>
    <row r="1249" spans="2:14" x14ac:dyDescent="0.35">
      <c r="B1249" s="5" t="str">
        <f t="shared" si="1321"/>
        <v>SPS1</v>
      </c>
      <c r="C1249" s="5" t="str">
        <f t="shared" si="1322"/>
        <v>CH</v>
      </c>
      <c r="D1249" t="s">
        <v>1166</v>
      </c>
      <c r="E1249" t="str">
        <f t="shared" si="132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3.0654938272372079E-2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1.3998539548501028E-3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N1249" s="1"/>
    </row>
    <row r="1250" spans="2:14" x14ac:dyDescent="0.35">
      <c r="B1250" s="5" t="str">
        <f t="shared" si="1321"/>
        <v>SPS1</v>
      </c>
      <c r="C1250" s="5" t="str">
        <f t="shared" si="1322"/>
        <v>CH</v>
      </c>
      <c r="D1250" t="s">
        <v>1167</v>
      </c>
      <c r="E1250" t="str">
        <f t="shared" si="132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N1250" s="1"/>
    </row>
    <row r="1251" spans="2:14" x14ac:dyDescent="0.35">
      <c r="B1251" s="5" t="str">
        <f t="shared" si="1321"/>
        <v>SPS1</v>
      </c>
      <c r="C1251" s="5" t="str">
        <f t="shared" si="1322"/>
        <v>CH</v>
      </c>
      <c r="D1251" t="s">
        <v>1168</v>
      </c>
      <c r="E1251" t="str">
        <f t="shared" si="132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8.1463578037761775E-3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1.4169974729335377E-3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N1251" s="1"/>
    </row>
    <row r="1252" spans="2:14" x14ac:dyDescent="0.35">
      <c r="B1252" s="5" t="str">
        <f t="shared" si="1321"/>
        <v>SPS1</v>
      </c>
      <c r="C1252" s="5" t="str">
        <f t="shared" si="1322"/>
        <v>CH</v>
      </c>
      <c r="D1252" t="s">
        <v>1169</v>
      </c>
      <c r="E1252" t="str">
        <f t="shared" si="132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2.5336200998961042E-2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1.2404882899000422E-3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N1252" s="1"/>
    </row>
    <row r="1253" spans="2:14" x14ac:dyDescent="0.35">
      <c r="B1253" s="5" t="str">
        <f t="shared" si="1321"/>
        <v>SPS1</v>
      </c>
      <c r="C1253" s="5" t="str">
        <f t="shared" si="1322"/>
        <v>CH</v>
      </c>
      <c r="D1253" t="s">
        <v>1170</v>
      </c>
      <c r="E1253" t="str">
        <f t="shared" si="132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8.4884790803147037E-2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1.0436527996280163E-3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N1253" s="1"/>
    </row>
    <row r="1254" spans="2:14" x14ac:dyDescent="0.35">
      <c r="B1254" s="5" t="str">
        <f t="shared" si="1321"/>
        <v>SPS1</v>
      </c>
      <c r="C1254" s="5" t="str">
        <f t="shared" si="1322"/>
        <v>CH</v>
      </c>
      <c r="D1254" t="s">
        <v>1171</v>
      </c>
      <c r="E1254" t="str">
        <f t="shared" si="132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3.5266096040772708E-2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7.1368147847626357E-4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N1254" s="1"/>
    </row>
    <row r="1255" spans="2:14" x14ac:dyDescent="0.35">
      <c r="B1255" s="5" t="str">
        <f t="shared" si="1321"/>
        <v>SPS1</v>
      </c>
      <c r="C1255" s="5" t="str">
        <f t="shared" si="1322"/>
        <v>CH</v>
      </c>
      <c r="D1255" t="s">
        <v>1172</v>
      </c>
      <c r="E1255" t="str">
        <f t="shared" si="132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4.2843060860716896E-3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1.2409551705625057E-3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N1255" s="1"/>
    </row>
    <row r="1256" spans="2:14" x14ac:dyDescent="0.35">
      <c r="B1256" s="5" t="str">
        <f t="shared" si="1321"/>
        <v>SPS1</v>
      </c>
      <c r="C1256" s="5" t="str">
        <f t="shared" si="1322"/>
        <v>CH</v>
      </c>
      <c r="D1256" t="s">
        <v>1173</v>
      </c>
      <c r="E1256" t="str">
        <f t="shared" si="132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4.1718614777052953E-3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1.1038333265005315E-3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N1256" s="1"/>
    </row>
    <row r="1257" spans="2:14" x14ac:dyDescent="0.35">
      <c r="B1257" s="5" t="str">
        <f t="shared" si="1321"/>
        <v>SPS1</v>
      </c>
      <c r="C1257" s="5" t="str">
        <f t="shared" si="1322"/>
        <v>CH</v>
      </c>
      <c r="D1257" t="s">
        <v>1174</v>
      </c>
      <c r="E1257" t="str">
        <f t="shared" si="132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4.0106975651238745E-3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9.9933123551963505E-4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N1257" s="1"/>
    </row>
    <row r="1258" spans="2:14" x14ac:dyDescent="0.35">
      <c r="B1258" s="5" t="str">
        <f t="shared" si="1321"/>
        <v>SPS1</v>
      </c>
      <c r="C1258" s="5" t="str">
        <f t="shared" si="1322"/>
        <v>CH</v>
      </c>
      <c r="D1258" t="s">
        <v>1175</v>
      </c>
      <c r="E1258" t="str">
        <f t="shared" si="132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2.9032192664235168E-3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7.4629031727249814E-4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N1258" s="1"/>
    </row>
    <row r="1259" spans="2:14" x14ac:dyDescent="0.35">
      <c r="B1259" s="5" t="str">
        <f t="shared" si="1321"/>
        <v>SPS1</v>
      </c>
      <c r="C1259" s="5" t="str">
        <f t="shared" si="1322"/>
        <v>CH</v>
      </c>
      <c r="D1259" t="s">
        <v>1176</v>
      </c>
      <c r="E1259" t="str">
        <f t="shared" si="132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N1259" s="1"/>
    </row>
    <row r="1260" spans="2:14" x14ac:dyDescent="0.35">
      <c r="B1260" s="5" t="str">
        <f t="shared" si="1321"/>
        <v>SPS1</v>
      </c>
      <c r="C1260" s="5" t="str">
        <f t="shared" si="1322"/>
        <v>CH</v>
      </c>
      <c r="D1260" t="s">
        <v>1177</v>
      </c>
      <c r="E1260" t="str">
        <f t="shared" si="132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6.2660328863055098E-4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1.5115236095292572E-4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N1260" s="1"/>
    </row>
    <row r="1261" spans="2:14" x14ac:dyDescent="0.35">
      <c r="B1261" s="5" t="str">
        <f t="shared" si="1321"/>
        <v>SPS1</v>
      </c>
      <c r="C1261" s="5" t="str">
        <f t="shared" si="1322"/>
        <v>CH</v>
      </c>
      <c r="D1261" t="s">
        <v>1178</v>
      </c>
      <c r="E1261" t="str">
        <f t="shared" si="132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1.475139468985286E-3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2.1631844482514998E-4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N1261" s="1"/>
    </row>
    <row r="1262" spans="2:14" x14ac:dyDescent="0.35">
      <c r="B1262" s="5" t="str">
        <f t="shared" si="1321"/>
        <v>SPS1</v>
      </c>
      <c r="C1262" s="5" t="str">
        <f t="shared" si="1322"/>
        <v>CH</v>
      </c>
      <c r="D1262" t="s">
        <v>1179</v>
      </c>
      <c r="E1262" t="str">
        <f t="shared" si="132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1.1423975833632532E-3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2.5772871148435628E-4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N1262" s="1"/>
    </row>
    <row r="1263" spans="2:14" x14ac:dyDescent="0.35">
      <c r="B1263" s="5" t="str">
        <f t="shared" si="1321"/>
        <v>SPS1</v>
      </c>
      <c r="C1263" s="5" t="str">
        <f t="shared" si="1322"/>
        <v>CH</v>
      </c>
      <c r="D1263" t="s">
        <v>1180</v>
      </c>
      <c r="E1263" t="str">
        <f t="shared" si="132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1.2452375172389424E-3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2.273420485025176E-4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N1263" s="1"/>
    </row>
    <row r="1264" spans="2:14" x14ac:dyDescent="0.35">
      <c r="B1264" s="5" t="str">
        <f t="shared" si="1321"/>
        <v>SPS1</v>
      </c>
      <c r="C1264" s="5" t="str">
        <f t="shared" si="1322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3">IFERROR(F1214/F1138,"-")</f>
        <v>0.8895119943136145</v>
      </c>
      <c r="G1265" s="1">
        <f t="shared" si="1323"/>
        <v>0.95694536964701904</v>
      </c>
      <c r="H1265" s="1">
        <f t="shared" si="1323"/>
        <v>1.0580954326471272</v>
      </c>
      <c r="I1265" s="1">
        <f t="shared" si="1323"/>
        <v>1.2266788709806391</v>
      </c>
      <c r="J1265" s="1" t="str">
        <f t="shared" si="1323"/>
        <v>-</v>
      </c>
      <c r="K1265" s="1" t="str">
        <f t="shared" si="1323"/>
        <v>-</v>
      </c>
      <c r="L1265" s="1" t="str">
        <f t="shared" ref="L1265" si="1324">IFERROR(L1214/L1138,"-")</f>
        <v>-</v>
      </c>
      <c r="N1265" s="1"/>
    </row>
    <row r="1266" spans="2:14" x14ac:dyDescent="0.35">
      <c r="B1266" s="5" t="str">
        <f t="shared" ref="B1266:B1314" si="1325">B1265</f>
        <v>SPS1</v>
      </c>
      <c r="C1266" s="5" t="str">
        <f t="shared" ref="C1266:C1314" si="1326">C1265</f>
        <v>CH</v>
      </c>
      <c r="D1266" t="s">
        <v>1182</v>
      </c>
      <c r="E1266" t="str">
        <f t="shared" ref="E1266:E1314" si="1327">E1265</f>
        <v>km/MJ</v>
      </c>
      <c r="F1266" s="1">
        <f t="shared" si="1323"/>
        <v>1.8116719735064504</v>
      </c>
      <c r="G1266" s="1">
        <f t="shared" si="1323"/>
        <v>1.8116719735064535</v>
      </c>
      <c r="H1266" s="1">
        <f t="shared" si="1323"/>
        <v>1.8116719735064479</v>
      </c>
      <c r="I1266" s="1">
        <f t="shared" si="1323"/>
        <v>1.8116719735064502</v>
      </c>
      <c r="J1266" s="1">
        <f t="shared" si="1323"/>
        <v>1.8668057573046046</v>
      </c>
      <c r="K1266" s="1">
        <f t="shared" si="1323"/>
        <v>1.9260521151835677</v>
      </c>
      <c r="L1266" s="1">
        <f t="shared" ref="L1266" si="1328">IFERROR(L1215/L1139,"-")</f>
        <v>2.1174289274789064</v>
      </c>
      <c r="N1266" s="1"/>
    </row>
    <row r="1267" spans="2:14" x14ac:dyDescent="0.35">
      <c r="B1267" s="5" t="str">
        <f t="shared" si="1325"/>
        <v>SPS1</v>
      </c>
      <c r="C1267" s="5" t="str">
        <f t="shared" si="1326"/>
        <v>CH</v>
      </c>
      <c r="D1267" t="s">
        <v>1183</v>
      </c>
      <c r="E1267" t="str">
        <f t="shared" si="1327"/>
        <v>km/MJ</v>
      </c>
      <c r="F1267" s="1">
        <f t="shared" si="1323"/>
        <v>1.4637982671179692</v>
      </c>
      <c r="G1267" s="1">
        <f t="shared" si="1323"/>
        <v>1.4637982671179701</v>
      </c>
      <c r="H1267" s="1">
        <f t="shared" si="1323"/>
        <v>1.463798267117969</v>
      </c>
      <c r="I1267" s="1">
        <f t="shared" si="1323"/>
        <v>1.4637982671179717</v>
      </c>
      <c r="J1267" s="1">
        <f t="shared" si="1323"/>
        <v>1.5191052648285355</v>
      </c>
      <c r="K1267" s="1">
        <f t="shared" si="1323"/>
        <v>1.5565153732949939</v>
      </c>
      <c r="L1267" s="1">
        <f t="shared" ref="L1267" si="1329">IFERROR(L1216/L1140,"-")</f>
        <v>1.7184681894526737</v>
      </c>
      <c r="N1267" s="1"/>
    </row>
    <row r="1268" spans="2:14" x14ac:dyDescent="0.35">
      <c r="B1268" s="5" t="str">
        <f t="shared" si="1325"/>
        <v>SPS1</v>
      </c>
      <c r="C1268" s="5" t="str">
        <f t="shared" si="1326"/>
        <v>CH</v>
      </c>
      <c r="D1268" t="s">
        <v>1184</v>
      </c>
      <c r="E1268" t="str">
        <f t="shared" si="1327"/>
        <v>km/MJ</v>
      </c>
      <c r="F1268" s="1">
        <f t="shared" si="1323"/>
        <v>1.337452725149199</v>
      </c>
      <c r="G1268" s="1">
        <f t="shared" si="1323"/>
        <v>1.3374527251491997</v>
      </c>
      <c r="H1268" s="1">
        <f t="shared" si="1323"/>
        <v>1.3374527251492005</v>
      </c>
      <c r="I1268" s="1">
        <f t="shared" si="1323"/>
        <v>1.3374527251491977</v>
      </c>
      <c r="J1268" s="1">
        <f t="shared" si="1323"/>
        <v>1.3854151002903408</v>
      </c>
      <c r="K1268" s="1">
        <f t="shared" si="1323"/>
        <v>1.4677909590918423</v>
      </c>
      <c r="L1268" s="1">
        <f t="shared" ref="L1268" si="1330">IFERROR(L1217/L1141,"-")</f>
        <v>1.5865390507268669</v>
      </c>
      <c r="N1268" s="1"/>
    </row>
    <row r="1269" spans="2:14" x14ac:dyDescent="0.35">
      <c r="B1269" s="5" t="str">
        <f t="shared" si="1325"/>
        <v>SPS1</v>
      </c>
      <c r="C1269" s="5" t="str">
        <f t="shared" si="1326"/>
        <v>CH</v>
      </c>
      <c r="D1269" t="s">
        <v>1185</v>
      </c>
      <c r="E1269" t="str">
        <f t="shared" si="1327"/>
        <v>km/MJ</v>
      </c>
      <c r="F1269" s="1">
        <f t="shared" si="1323"/>
        <v>1.2949729235430789</v>
      </c>
      <c r="G1269" s="1">
        <f t="shared" si="1323"/>
        <v>1.2949729235430805</v>
      </c>
      <c r="H1269" s="1">
        <f t="shared" si="1323"/>
        <v>1.2949729235430818</v>
      </c>
      <c r="I1269" s="1">
        <f t="shared" si="1323"/>
        <v>1.2949729235430818</v>
      </c>
      <c r="J1269" s="1">
        <f t="shared" si="1323"/>
        <v>1.3283865847890934</v>
      </c>
      <c r="K1269" s="1">
        <f t="shared" si="1323"/>
        <v>1.3708700791040449</v>
      </c>
      <c r="L1269" s="1">
        <f t="shared" ref="L1269" si="1331">IFERROR(L1218/L1142,"-")</f>
        <v>1.52645929774301</v>
      </c>
      <c r="N1269" s="1"/>
    </row>
    <row r="1270" spans="2:14" x14ac:dyDescent="0.35">
      <c r="B1270" s="5" t="str">
        <f t="shared" si="1325"/>
        <v>SPS1</v>
      </c>
      <c r="C1270" s="5" t="str">
        <f t="shared" si="1326"/>
        <v>CH</v>
      </c>
      <c r="D1270" t="s">
        <v>1186</v>
      </c>
      <c r="E1270" t="str">
        <f t="shared" si="1327"/>
        <v>km/MJ</v>
      </c>
      <c r="F1270" s="1">
        <f t="shared" ref="F1270:K1273" si="1332">IFERROR(F1219/SUM(F1143,F1176),"-")</f>
        <v>0.71280661201504836</v>
      </c>
      <c r="G1270" s="1">
        <f t="shared" si="1332"/>
        <v>0.76053648612685576</v>
      </c>
      <c r="H1270" s="1">
        <f t="shared" si="1332"/>
        <v>0.77217007824362605</v>
      </c>
      <c r="I1270" s="1">
        <f t="shared" si="1332"/>
        <v>0.81248234839852174</v>
      </c>
      <c r="J1270" s="1">
        <f t="shared" si="1332"/>
        <v>0.84594804908895338</v>
      </c>
      <c r="K1270" s="1">
        <f t="shared" si="1332"/>
        <v>0.9446283756791034</v>
      </c>
      <c r="L1270" s="1">
        <f t="shared" ref="L1270" si="1333">IFERROR(L1219/SUM(L1143,L1176),"-")</f>
        <v>1.0987108729153083</v>
      </c>
      <c r="N1270" s="1"/>
    </row>
    <row r="1271" spans="2:14" x14ac:dyDescent="0.35">
      <c r="B1271" s="5" t="str">
        <f t="shared" si="1325"/>
        <v>SPS1</v>
      </c>
      <c r="C1271" s="5" t="str">
        <f t="shared" si="1326"/>
        <v>CH</v>
      </c>
      <c r="D1271" t="s">
        <v>1187</v>
      </c>
      <c r="E1271" t="str">
        <f t="shared" si="1327"/>
        <v>km/MJ</v>
      </c>
      <c r="F1271" s="1">
        <f t="shared" si="1332"/>
        <v>0.62829134786923002</v>
      </c>
      <c r="G1271" s="1">
        <f t="shared" si="1332"/>
        <v>0.63285052793487406</v>
      </c>
      <c r="H1271" s="1">
        <f t="shared" si="1332"/>
        <v>0.64423193779497667</v>
      </c>
      <c r="I1271" s="1">
        <f t="shared" si="1332"/>
        <v>0.6837674084168156</v>
      </c>
      <c r="J1271" s="1">
        <f t="shared" si="1332"/>
        <v>0.71727993522660394</v>
      </c>
      <c r="K1271" s="1">
        <f t="shared" si="1332"/>
        <v>0.81793605270084468</v>
      </c>
      <c r="L1271" s="1">
        <f t="shared" ref="L1271" si="1334">IFERROR(L1220/SUM(L1144,L1177),"-")</f>
        <v>1.0055512222847787</v>
      </c>
      <c r="N1271" s="1"/>
    </row>
    <row r="1272" spans="2:14" x14ac:dyDescent="0.35">
      <c r="B1272" s="5" t="str">
        <f t="shared" si="1325"/>
        <v>SPS1</v>
      </c>
      <c r="C1272" s="5" t="str">
        <f t="shared" si="1326"/>
        <v>CH</v>
      </c>
      <c r="D1272" t="s">
        <v>1188</v>
      </c>
      <c r="E1272" t="str">
        <f t="shared" si="1327"/>
        <v>km/MJ</v>
      </c>
      <c r="F1272" s="1">
        <f t="shared" si="1332"/>
        <v>0.54553641804355146</v>
      </c>
      <c r="G1272" s="1">
        <f t="shared" si="1332"/>
        <v>0.60412732111652168</v>
      </c>
      <c r="H1272" s="1">
        <f t="shared" si="1332"/>
        <v>0.61797639651612257</v>
      </c>
      <c r="I1272" s="1">
        <f t="shared" si="1332"/>
        <v>0.66533434088573995</v>
      </c>
      <c r="J1272" s="1">
        <f t="shared" si="1332"/>
        <v>0.70802825759031218</v>
      </c>
      <c r="K1272" s="1">
        <f t="shared" si="1332"/>
        <v>0.82476308265972753</v>
      </c>
      <c r="L1272" s="1">
        <f t="shared" ref="L1272" si="1335">IFERROR(L1221/SUM(L1145,L1178),"-")</f>
        <v>1.0555380113065207</v>
      </c>
      <c r="N1272" s="1"/>
    </row>
    <row r="1273" spans="2:14" x14ac:dyDescent="0.35">
      <c r="B1273" s="5" t="str">
        <f t="shared" si="1325"/>
        <v>SPS1</v>
      </c>
      <c r="C1273" s="5" t="str">
        <f t="shared" si="1326"/>
        <v>CH</v>
      </c>
      <c r="D1273" t="s">
        <v>1189</v>
      </c>
      <c r="E1273" t="str">
        <f t="shared" si="1327"/>
        <v>km/MJ</v>
      </c>
      <c r="F1273" s="1">
        <f t="shared" si="1332"/>
        <v>0.51975568473665934</v>
      </c>
      <c r="G1273" s="1">
        <f t="shared" si="1332"/>
        <v>0.57148667970663569</v>
      </c>
      <c r="H1273" s="1">
        <f t="shared" si="1332"/>
        <v>0.58354737620398478</v>
      </c>
      <c r="I1273" s="1">
        <f t="shared" si="1332"/>
        <v>0.62540859997545784</v>
      </c>
      <c r="J1273" s="1">
        <f t="shared" si="1332"/>
        <v>0.66039672036608787</v>
      </c>
      <c r="K1273" s="1">
        <f t="shared" si="1332"/>
        <v>0.75472035157933626</v>
      </c>
      <c r="L1273" s="1">
        <f t="shared" ref="L1273" si="1336">IFERROR(L1222/SUM(L1146,L1179),"-")</f>
        <v>0.92476731936770062</v>
      </c>
      <c r="N1273" s="1"/>
    </row>
    <row r="1274" spans="2:14" x14ac:dyDescent="0.35">
      <c r="B1274" s="5" t="str">
        <f t="shared" si="1325"/>
        <v>SPS1</v>
      </c>
      <c r="C1274" s="5" t="str">
        <f t="shared" si="1326"/>
        <v>CH</v>
      </c>
      <c r="D1274" t="s">
        <v>1190</v>
      </c>
      <c r="E1274" t="str">
        <f t="shared" si="1327"/>
        <v>km/MJ</v>
      </c>
      <c r="F1274" s="1">
        <f t="shared" ref="F1274:K1277" si="1337">IFERROR(F1223/SUM(F1147,F1199),"-")</f>
        <v>0.7284056958255688</v>
      </c>
      <c r="G1274" s="1">
        <f t="shared" si="1337"/>
        <v>0.76797063330035009</v>
      </c>
      <c r="H1274" s="1">
        <f t="shared" si="1337"/>
        <v>0.78118670989850647</v>
      </c>
      <c r="I1274" s="1">
        <f t="shared" si="1337"/>
        <v>0.82627332767278949</v>
      </c>
      <c r="J1274" s="1">
        <f t="shared" si="1337"/>
        <v>0.86034906545987122</v>
      </c>
      <c r="K1274" s="1">
        <f t="shared" si="1337"/>
        <v>0.95935366318709303</v>
      </c>
      <c r="L1274" s="1">
        <f t="shared" ref="L1274" si="1338">IFERROR(L1223/SUM(L1147,L1199),"-")</f>
        <v>1.1063641473570902</v>
      </c>
      <c r="N1274" s="1"/>
    </row>
    <row r="1275" spans="2:14" x14ac:dyDescent="0.35">
      <c r="B1275" s="5" t="str">
        <f t="shared" si="1325"/>
        <v>SPS1</v>
      </c>
      <c r="C1275" s="5" t="str">
        <f t="shared" si="1326"/>
        <v>CH</v>
      </c>
      <c r="D1275" t="s">
        <v>1191</v>
      </c>
      <c r="E1275" t="str">
        <f t="shared" si="1327"/>
        <v>km/MJ</v>
      </c>
      <c r="F1275" s="1">
        <f t="shared" si="1337"/>
        <v>0.15630346184360736</v>
      </c>
      <c r="G1275" s="1">
        <f t="shared" si="1337"/>
        <v>0.6375566704110105</v>
      </c>
      <c r="H1275" s="1">
        <f t="shared" si="1337"/>
        <v>0.6521991785575062</v>
      </c>
      <c r="I1275" s="1">
        <f t="shared" si="1337"/>
        <v>0.69306091339843867</v>
      </c>
      <c r="J1275" s="1">
        <f t="shared" si="1337"/>
        <v>0.72708727201827128</v>
      </c>
      <c r="K1275" s="1">
        <f t="shared" si="1337"/>
        <v>0.82812967843736851</v>
      </c>
      <c r="L1275" s="1">
        <f t="shared" ref="L1275" si="1339">IFERROR(L1224/SUM(L1148,L1200),"-")</f>
        <v>1.0096776304729038</v>
      </c>
      <c r="N1275" s="1"/>
    </row>
    <row r="1276" spans="2:14" x14ac:dyDescent="0.35">
      <c r="B1276" s="5" t="str">
        <f t="shared" si="1325"/>
        <v>SPS1</v>
      </c>
      <c r="C1276" s="5" t="str">
        <f t="shared" si="1326"/>
        <v>CH</v>
      </c>
      <c r="D1276" t="s">
        <v>1192</v>
      </c>
      <c r="E1276" t="str">
        <f t="shared" si="1327"/>
        <v>km/MJ</v>
      </c>
      <c r="F1276" s="1">
        <f t="shared" si="1337"/>
        <v>0.55324667898032309</v>
      </c>
      <c r="G1276" s="1">
        <f t="shared" si="1337"/>
        <v>0.6122139346992348</v>
      </c>
      <c r="H1276" s="1">
        <f t="shared" si="1337"/>
        <v>0.62627032546011163</v>
      </c>
      <c r="I1276" s="1">
        <f t="shared" si="1337"/>
        <v>0.67374687868855332</v>
      </c>
      <c r="J1276" s="1">
        <f t="shared" si="1337"/>
        <v>0.71654154059508146</v>
      </c>
      <c r="K1276" s="1">
        <f t="shared" si="1337"/>
        <v>0.83320656763985002</v>
      </c>
      <c r="L1276" s="1">
        <f t="shared" ref="L1276" si="1340">IFERROR(L1225/SUM(L1149,L1201),"-")</f>
        <v>1.0629507421793289</v>
      </c>
      <c r="N1276" s="1"/>
    </row>
    <row r="1277" spans="2:14" x14ac:dyDescent="0.35">
      <c r="B1277" s="5" t="str">
        <f t="shared" si="1325"/>
        <v>SPS1</v>
      </c>
      <c r="C1277" s="5" t="str">
        <f t="shared" si="1326"/>
        <v>CH</v>
      </c>
      <c r="D1277" t="s">
        <v>1193</v>
      </c>
      <c r="E1277" t="str">
        <f t="shared" si="1327"/>
        <v>km/MJ</v>
      </c>
      <c r="F1277" s="1">
        <f t="shared" si="1337"/>
        <v>0.52695360240665912</v>
      </c>
      <c r="G1277" s="1">
        <f t="shared" si="1337"/>
        <v>0.57891994111810907</v>
      </c>
      <c r="H1277" s="1">
        <f t="shared" si="1337"/>
        <v>0.59018486863272035</v>
      </c>
      <c r="I1277" s="1">
        <f t="shared" si="1337"/>
        <v>0.63293536827314922</v>
      </c>
      <c r="J1277" s="1">
        <f t="shared" si="1337"/>
        <v>0.66766526685822902</v>
      </c>
      <c r="K1277" s="1">
        <f t="shared" si="1337"/>
        <v>0.76200931042579256</v>
      </c>
      <c r="L1277" s="1">
        <f t="shared" ref="L1277" si="1341">IFERROR(L1226/SUM(L1150,L1202),"-")</f>
        <v>0.92324755187689656</v>
      </c>
      <c r="N1277" s="1"/>
    </row>
    <row r="1278" spans="2:14" x14ac:dyDescent="0.35">
      <c r="B1278" s="5" t="str">
        <f t="shared" si="1325"/>
        <v>SPS1</v>
      </c>
      <c r="C1278" s="5" t="str">
        <f t="shared" si="1326"/>
        <v>CH</v>
      </c>
      <c r="D1278" t="s">
        <v>1194</v>
      </c>
      <c r="E1278" t="str">
        <f t="shared" si="1327"/>
        <v>km/MJ</v>
      </c>
      <c r="F1278" s="1" t="str">
        <f>IFERROR(F1227/F1153,"-")</f>
        <v>-</v>
      </c>
      <c r="G1278" s="1">
        <f t="shared" ref="G1278:K1278" si="1342">IFERROR(G1227/G1153,"-")</f>
        <v>1.0965696656165198</v>
      </c>
      <c r="H1278" s="1">
        <f t="shared" si="1342"/>
        <v>1.0965696656165205</v>
      </c>
      <c r="I1278" s="1">
        <f t="shared" si="1342"/>
        <v>1.0965696656165196</v>
      </c>
      <c r="J1278" s="1">
        <f t="shared" si="1342"/>
        <v>1.1190363688661875</v>
      </c>
      <c r="K1278" s="1">
        <f t="shared" si="1342"/>
        <v>1.18605740412974</v>
      </c>
      <c r="L1278" s="1">
        <f t="shared" ref="L1278" si="1343">IFERROR(L1227/L1153,"-")</f>
        <v>1.3100301126302296</v>
      </c>
      <c r="N1278" s="1"/>
    </row>
    <row r="1279" spans="2:14" x14ac:dyDescent="0.35">
      <c r="B1279" s="5" t="str">
        <f t="shared" si="1325"/>
        <v>SPS1</v>
      </c>
      <c r="C1279" s="5" t="str">
        <f t="shared" si="1326"/>
        <v>CH</v>
      </c>
      <c r="D1279" t="s">
        <v>1195</v>
      </c>
      <c r="E1279" t="str">
        <f t="shared" si="1327"/>
        <v>km/MJ</v>
      </c>
      <c r="F1279" s="1">
        <f t="shared" ref="F1279:K1279" si="1344">IFERROR(F1228/F1154,"-")</f>
        <v>0.89149519806162214</v>
      </c>
      <c r="G1279" s="1">
        <f t="shared" si="1344"/>
        <v>0.89149519806161936</v>
      </c>
      <c r="H1279" s="1">
        <f t="shared" si="1344"/>
        <v>0.89149519806162214</v>
      </c>
      <c r="I1279" s="1">
        <f t="shared" si="1344"/>
        <v>0.89149519806162114</v>
      </c>
      <c r="J1279" s="1">
        <f t="shared" si="1344"/>
        <v>0.91048445973899073</v>
      </c>
      <c r="K1279" s="1">
        <f t="shared" si="1344"/>
        <v>0.96557469121398365</v>
      </c>
      <c r="L1279" s="1">
        <f t="shared" ref="L1279" si="1345">IFERROR(L1228/L1154,"-")</f>
        <v>1.0779195796251966</v>
      </c>
      <c r="N1279" s="1"/>
    </row>
    <row r="1280" spans="2:14" x14ac:dyDescent="0.35">
      <c r="B1280" s="5" t="str">
        <f t="shared" si="1325"/>
        <v>SPS1</v>
      </c>
      <c r="C1280" s="5" t="str">
        <f t="shared" si="1326"/>
        <v>CH</v>
      </c>
      <c r="D1280" t="s">
        <v>1196</v>
      </c>
      <c r="E1280" t="str">
        <f t="shared" si="1327"/>
        <v>km/MJ</v>
      </c>
      <c r="F1280" s="1">
        <f t="shared" ref="F1280:K1280" si="1346">IFERROR(F1229/F1155,"-")</f>
        <v>0.83000507256490652</v>
      </c>
      <c r="G1280" s="1">
        <f t="shared" si="1346"/>
        <v>0.83000507256490652</v>
      </c>
      <c r="H1280" s="1">
        <f t="shared" si="1346"/>
        <v>0.83000507256490674</v>
      </c>
      <c r="I1280" s="1">
        <f t="shared" si="1346"/>
        <v>0.83000507256490619</v>
      </c>
      <c r="J1280" s="1">
        <f t="shared" si="1346"/>
        <v>0.84374495243086101</v>
      </c>
      <c r="K1280" s="1">
        <f t="shared" si="1346"/>
        <v>0.89913404991032131</v>
      </c>
      <c r="L1280" s="1">
        <f t="shared" ref="L1280" si="1347">IFERROR(L1229/L1155,"-")</f>
        <v>1.0079091752034226</v>
      </c>
      <c r="N1280" s="1"/>
    </row>
    <row r="1281" spans="2:14" x14ac:dyDescent="0.35">
      <c r="B1281" s="5" t="str">
        <f t="shared" si="1325"/>
        <v>SPS1</v>
      </c>
      <c r="C1281" s="5" t="str">
        <f t="shared" si="1326"/>
        <v>CH</v>
      </c>
      <c r="D1281" t="s">
        <v>1197</v>
      </c>
      <c r="E1281" t="str">
        <f t="shared" si="1327"/>
        <v>km/MJ</v>
      </c>
      <c r="F1281" s="1" t="str">
        <f t="shared" ref="F1281:K1281" si="1348">IFERROR(F1230/F1156,"-")</f>
        <v>-</v>
      </c>
      <c r="G1281" s="1">
        <f t="shared" si="1348"/>
        <v>0.83675282096654136</v>
      </c>
      <c r="H1281" s="1">
        <f t="shared" si="1348"/>
        <v>0.83675282096654213</v>
      </c>
      <c r="I1281" s="1">
        <f t="shared" si="1348"/>
        <v>0.83675282096654158</v>
      </c>
      <c r="J1281" s="1">
        <f t="shared" si="1348"/>
        <v>0.85382523050419723</v>
      </c>
      <c r="K1281" s="1">
        <f t="shared" si="1348"/>
        <v>0.90320179202987738</v>
      </c>
      <c r="L1281" s="1">
        <f t="shared" ref="L1281" si="1349">IFERROR(L1230/L1156,"-")</f>
        <v>1.0051646086485111</v>
      </c>
      <c r="N1281" s="1"/>
    </row>
    <row r="1282" spans="2:14" x14ac:dyDescent="0.35">
      <c r="B1282" s="5" t="str">
        <f t="shared" si="1325"/>
        <v>SPS1</v>
      </c>
      <c r="C1282" s="5" t="str">
        <f t="shared" si="1326"/>
        <v>CH</v>
      </c>
      <c r="D1282" t="s">
        <v>1232</v>
      </c>
      <c r="E1282" t="str">
        <f t="shared" si="1327"/>
        <v>km/MJ</v>
      </c>
      <c r="F1282" s="1">
        <f t="shared" ref="F1282:K1295" si="1350">IFERROR(F1231/F1162,"-")</f>
        <v>0.4937953469467829</v>
      </c>
      <c r="G1282" s="1">
        <f t="shared" si="1350"/>
        <v>0.50503220860251363</v>
      </c>
      <c r="H1282" s="1">
        <f t="shared" si="1350"/>
        <v>0.52188750108611037</v>
      </c>
      <c r="I1282" s="1">
        <f t="shared" si="1350"/>
        <v>0.54997965522543657</v>
      </c>
      <c r="J1282" s="1" t="str">
        <f t="shared" si="1350"/>
        <v>-</v>
      </c>
      <c r="K1282" s="1" t="str">
        <f t="shared" si="1350"/>
        <v>-</v>
      </c>
      <c r="L1282" s="1" t="str">
        <f t="shared" ref="L1282" si="1351">IFERROR(L1231/L1162,"-")</f>
        <v>-</v>
      </c>
      <c r="N1282" s="1"/>
    </row>
    <row r="1283" spans="2:14" x14ac:dyDescent="0.35">
      <c r="B1283" s="5" t="str">
        <f t="shared" si="1325"/>
        <v>SPS1</v>
      </c>
      <c r="C1283" s="5" t="str">
        <f t="shared" si="1326"/>
        <v>CH</v>
      </c>
      <c r="D1283" t="s">
        <v>1198</v>
      </c>
      <c r="E1283" t="str">
        <f t="shared" si="1327"/>
        <v>km/MJ</v>
      </c>
      <c r="F1283" s="1">
        <f t="shared" si="1350"/>
        <v>1.1441381774381527</v>
      </c>
      <c r="G1283" s="1">
        <f t="shared" si="1350"/>
        <v>1.2031915949849852</v>
      </c>
      <c r="H1283" s="1">
        <f t="shared" si="1350"/>
        <v>1.194175920431225</v>
      </c>
      <c r="I1283" s="1">
        <f t="shared" si="1350"/>
        <v>1.1967521121017011</v>
      </c>
      <c r="J1283" s="1">
        <f t="shared" si="1350"/>
        <v>1.1407321514271569</v>
      </c>
      <c r="K1283" s="1">
        <f t="shared" si="1350"/>
        <v>0.932781221221612</v>
      </c>
      <c r="L1283" s="1" t="str">
        <f t="shared" ref="L1283" si="1352">IFERROR(L1232/L1163,"-")</f>
        <v>-</v>
      </c>
      <c r="N1283" s="1"/>
    </row>
    <row r="1284" spans="2:14" x14ac:dyDescent="0.35">
      <c r="B1284" s="5" t="str">
        <f t="shared" si="1325"/>
        <v>SPS1</v>
      </c>
      <c r="C1284" s="5" t="str">
        <f t="shared" si="1326"/>
        <v>CH</v>
      </c>
      <c r="D1284" t="s">
        <v>1199</v>
      </c>
      <c r="E1284" t="str">
        <f t="shared" si="1327"/>
        <v>km/MJ</v>
      </c>
      <c r="F1284" s="1">
        <f t="shared" si="1350"/>
        <v>1.5508736866467998</v>
      </c>
      <c r="G1284" s="1">
        <f t="shared" si="1350"/>
        <v>2.0357158990171547</v>
      </c>
      <c r="H1284" s="1">
        <f t="shared" si="1350"/>
        <v>1.9188931911416438</v>
      </c>
      <c r="I1284" s="1">
        <f t="shared" si="1350"/>
        <v>1.9060714258554157</v>
      </c>
      <c r="J1284" s="1">
        <f t="shared" si="1350"/>
        <v>1.9030728276524718</v>
      </c>
      <c r="K1284" s="1">
        <f t="shared" si="1350"/>
        <v>1.8035869731334127</v>
      </c>
      <c r="L1284" s="1" t="str">
        <f t="shared" ref="L1284" si="1353">IFERROR(L1233/L1164,"-")</f>
        <v>-</v>
      </c>
      <c r="N1284" s="1"/>
    </row>
    <row r="1285" spans="2:14" x14ac:dyDescent="0.35">
      <c r="B1285" s="5" t="str">
        <f t="shared" si="1325"/>
        <v>SPS1</v>
      </c>
      <c r="C1285" s="5" t="str">
        <f t="shared" si="1326"/>
        <v>CH</v>
      </c>
      <c r="D1285" t="s">
        <v>1200</v>
      </c>
      <c r="E1285" t="str">
        <f t="shared" si="1327"/>
        <v>km/MJ</v>
      </c>
      <c r="F1285" s="1">
        <f t="shared" si="1350"/>
        <v>1.8877624821563419</v>
      </c>
      <c r="G1285" s="1">
        <f t="shared" si="1350"/>
        <v>2.4908924136009709</v>
      </c>
      <c r="H1285" s="1">
        <f t="shared" si="1350"/>
        <v>2.4848666082557855</v>
      </c>
      <c r="I1285" s="1">
        <f t="shared" si="1350"/>
        <v>2.4941969647471804</v>
      </c>
      <c r="J1285" s="1">
        <f t="shared" si="1350"/>
        <v>2.5207773845158528</v>
      </c>
      <c r="K1285" s="1">
        <f t="shared" si="1350"/>
        <v>0.98186815285080775</v>
      </c>
      <c r="L1285" s="1" t="str">
        <f t="shared" ref="L1285" si="1354">IFERROR(L1234/L1165,"-")</f>
        <v>-</v>
      </c>
      <c r="N1285" s="1"/>
    </row>
    <row r="1286" spans="2:14" x14ac:dyDescent="0.35">
      <c r="B1286" s="5" t="str">
        <f t="shared" si="1325"/>
        <v>SPS1</v>
      </c>
      <c r="C1286" s="5" t="str">
        <f t="shared" si="1326"/>
        <v>CH</v>
      </c>
      <c r="D1286" t="s">
        <v>1201</v>
      </c>
      <c r="E1286" t="str">
        <f t="shared" si="1327"/>
        <v>km/MJ</v>
      </c>
      <c r="F1286" s="1">
        <f t="shared" si="1350"/>
        <v>1.1268557158591599</v>
      </c>
      <c r="G1286" s="1">
        <f t="shared" si="1350"/>
        <v>1.35724962649442</v>
      </c>
      <c r="H1286" s="1">
        <f t="shared" si="1350"/>
        <v>1.3532326318447518</v>
      </c>
      <c r="I1286" s="1">
        <f t="shared" si="1350"/>
        <v>1.3386504040750249</v>
      </c>
      <c r="J1286" s="1">
        <f t="shared" si="1350"/>
        <v>1.4484862115174946</v>
      </c>
      <c r="K1286" s="1">
        <f t="shared" si="1350"/>
        <v>0.82490054356503151</v>
      </c>
      <c r="L1286" s="1" t="str">
        <f t="shared" ref="L1286" si="1355">IFERROR(L1235/L1166,"-")</f>
        <v>-</v>
      </c>
      <c r="N1286" s="1"/>
    </row>
    <row r="1287" spans="2:14" x14ac:dyDescent="0.35">
      <c r="B1287" s="5" t="str">
        <f t="shared" si="1325"/>
        <v>SPS1</v>
      </c>
      <c r="C1287" s="5" t="str">
        <f t="shared" si="1326"/>
        <v>CH</v>
      </c>
      <c r="D1287" t="s">
        <v>1202</v>
      </c>
      <c r="E1287" t="str">
        <f t="shared" si="1327"/>
        <v>km/MJ</v>
      </c>
      <c r="F1287" s="1">
        <f t="shared" si="1350"/>
        <v>0.28603940550919488</v>
      </c>
      <c r="G1287" s="1">
        <f t="shared" si="1350"/>
        <v>0.29254854993039719</v>
      </c>
      <c r="H1287" s="1">
        <f t="shared" si="1350"/>
        <v>0.30231226656220073</v>
      </c>
      <c r="I1287" s="1">
        <f t="shared" si="1350"/>
        <v>0.3185851276152063</v>
      </c>
      <c r="J1287" s="1" t="str">
        <f t="shared" si="1350"/>
        <v>-</v>
      </c>
      <c r="K1287" s="1" t="str">
        <f t="shared" si="1350"/>
        <v>-</v>
      </c>
      <c r="L1287" s="1" t="str">
        <f t="shared" ref="L1287" si="1356">IFERROR(L1236/L1167,"-")</f>
        <v>-</v>
      </c>
      <c r="N1287" s="1"/>
    </row>
    <row r="1288" spans="2:14" x14ac:dyDescent="0.35">
      <c r="B1288" s="5" t="str">
        <f t="shared" si="1325"/>
        <v>SPS1</v>
      </c>
      <c r="C1288" s="5" t="str">
        <f t="shared" si="1326"/>
        <v>CH</v>
      </c>
      <c r="D1288" t="s">
        <v>1203</v>
      </c>
      <c r="E1288" t="str">
        <f t="shared" si="1327"/>
        <v>km/MJ</v>
      </c>
      <c r="F1288" s="1">
        <f t="shared" si="1350"/>
        <v>0.6821550247620406</v>
      </c>
      <c r="G1288" s="1">
        <f t="shared" si="1350"/>
        <v>0.67129245149886219</v>
      </c>
      <c r="H1288" s="1">
        <f t="shared" si="1350"/>
        <v>0.62173094800250661</v>
      </c>
      <c r="I1288" s="1">
        <f t="shared" si="1350"/>
        <v>0.62130289205994338</v>
      </c>
      <c r="J1288" s="1">
        <f t="shared" si="1350"/>
        <v>0.59938263328529262</v>
      </c>
      <c r="K1288" s="1">
        <f t="shared" si="1350"/>
        <v>0.59833960659400232</v>
      </c>
      <c r="L1288" s="1" t="str">
        <f t="shared" ref="L1288" si="1357">IFERROR(L1237/L1168,"-")</f>
        <v>-</v>
      </c>
      <c r="N1288" s="1"/>
    </row>
    <row r="1289" spans="2:14" x14ac:dyDescent="0.35">
      <c r="B1289" s="5" t="str">
        <f t="shared" si="1325"/>
        <v>SPS1</v>
      </c>
      <c r="C1289" s="5" t="str">
        <f t="shared" si="1326"/>
        <v>CH</v>
      </c>
      <c r="D1289" t="s">
        <v>1204</v>
      </c>
      <c r="E1289" t="str">
        <f t="shared" si="1327"/>
        <v>km/MJ</v>
      </c>
      <c r="F1289" s="1">
        <f t="shared" si="1350"/>
        <v>0.60190800329662242</v>
      </c>
      <c r="G1289" s="1">
        <f t="shared" si="1350"/>
        <v>0.60446661122580303</v>
      </c>
      <c r="H1289" s="1">
        <f t="shared" si="1350"/>
        <v>0.59863564706726036</v>
      </c>
      <c r="I1289" s="1">
        <f t="shared" si="1350"/>
        <v>0.60191682940094027</v>
      </c>
      <c r="J1289" s="1">
        <f t="shared" si="1350"/>
        <v>0.57087354531810597</v>
      </c>
      <c r="K1289" s="1">
        <f t="shared" si="1350"/>
        <v>0.54871507660706875</v>
      </c>
      <c r="L1289" s="1" t="str">
        <f t="shared" ref="L1289" si="1358">IFERROR(L1238/L1169,"-")</f>
        <v>-</v>
      </c>
      <c r="N1289" s="1"/>
    </row>
    <row r="1290" spans="2:14" x14ac:dyDescent="0.35">
      <c r="B1290" s="5" t="str">
        <f t="shared" si="1325"/>
        <v>SPS1</v>
      </c>
      <c r="C1290" s="5" t="str">
        <f t="shared" si="1326"/>
        <v>CH</v>
      </c>
      <c r="D1290" t="s">
        <v>1205</v>
      </c>
      <c r="E1290" t="str">
        <f t="shared" si="1327"/>
        <v>km/MJ</v>
      </c>
      <c r="F1290" s="1">
        <f t="shared" si="1350"/>
        <v>0.51517928415501102</v>
      </c>
      <c r="G1290" s="1">
        <f t="shared" si="1350"/>
        <v>0.51601677440768179</v>
      </c>
      <c r="H1290" s="1">
        <f t="shared" si="1350"/>
        <v>0.51490064657910983</v>
      </c>
      <c r="I1290" s="1">
        <f t="shared" si="1350"/>
        <v>0.51880082198905297</v>
      </c>
      <c r="J1290" s="1">
        <f t="shared" si="1350"/>
        <v>0.50612529893105618</v>
      </c>
      <c r="K1290" s="1">
        <f t="shared" si="1350"/>
        <v>0.47398353721510028</v>
      </c>
      <c r="L1290" s="1" t="str">
        <f t="shared" ref="L1290" si="1359">IFERROR(L1239/L1170,"-")</f>
        <v>-</v>
      </c>
      <c r="N1290" s="1"/>
    </row>
    <row r="1291" spans="2:14" x14ac:dyDescent="0.35">
      <c r="B1291" s="5" t="str">
        <f t="shared" si="1325"/>
        <v>SPS1</v>
      </c>
      <c r="C1291" s="5" t="str">
        <f t="shared" si="1326"/>
        <v>CH</v>
      </c>
      <c r="D1291" t="s">
        <v>1206</v>
      </c>
      <c r="E1291" t="str">
        <f t="shared" si="1327"/>
        <v>km/MJ</v>
      </c>
      <c r="F1291" s="1">
        <f t="shared" si="1350"/>
        <v>0.43336173053344407</v>
      </c>
      <c r="G1291" s="1">
        <f t="shared" si="1350"/>
        <v>0.4333190830909367</v>
      </c>
      <c r="H1291" s="1">
        <f t="shared" si="1350"/>
        <v>0.43392562900851911</v>
      </c>
      <c r="I1291" s="1">
        <f t="shared" si="1350"/>
        <v>0.43700406825151805</v>
      </c>
      <c r="J1291" s="1">
        <f t="shared" si="1350"/>
        <v>0.4340999462782279</v>
      </c>
      <c r="K1291" s="1">
        <f t="shared" si="1350"/>
        <v>0.43447086348003605</v>
      </c>
      <c r="L1291" s="1" t="str">
        <f t="shared" ref="L1291" si="1360">IFERROR(L1240/L1171,"-")</f>
        <v>-</v>
      </c>
      <c r="N1291" s="1"/>
    </row>
    <row r="1292" spans="2:14" x14ac:dyDescent="0.35">
      <c r="B1292" s="5" t="str">
        <f t="shared" si="1325"/>
        <v>SPS1</v>
      </c>
      <c r="C1292" s="5" t="str">
        <f t="shared" si="1326"/>
        <v>CH</v>
      </c>
      <c r="D1292" t="s">
        <v>1207</v>
      </c>
      <c r="E1292" t="str">
        <f t="shared" si="1327"/>
        <v>km/MJ</v>
      </c>
      <c r="F1292" s="1" t="str">
        <f t="shared" si="1350"/>
        <v>-</v>
      </c>
      <c r="G1292" s="1">
        <f t="shared" si="1350"/>
        <v>0.5183762762553521</v>
      </c>
      <c r="H1292" s="1">
        <f t="shared" si="1350"/>
        <v>0.5389655471983591</v>
      </c>
      <c r="I1292" s="1">
        <f t="shared" si="1350"/>
        <v>0.56528351441758495</v>
      </c>
      <c r="J1292" s="1">
        <f t="shared" si="1350"/>
        <v>0.57362696337490482</v>
      </c>
      <c r="K1292" s="1">
        <f t="shared" si="1350"/>
        <v>0.59716870716619896</v>
      </c>
      <c r="L1292" s="1" t="str">
        <f t="shared" ref="L1292" si="1361">IFERROR(L1241/L1172,"-")</f>
        <v>-</v>
      </c>
      <c r="N1292" s="1"/>
    </row>
    <row r="1293" spans="2:14" x14ac:dyDescent="0.35">
      <c r="B1293" s="5" t="str">
        <f t="shared" si="1325"/>
        <v>SPS1</v>
      </c>
      <c r="C1293" s="5" t="str">
        <f t="shared" si="1326"/>
        <v>CH</v>
      </c>
      <c r="D1293" t="s">
        <v>1208</v>
      </c>
      <c r="E1293" t="str">
        <f t="shared" si="1327"/>
        <v>km/MJ</v>
      </c>
      <c r="F1293" s="1" t="str">
        <f t="shared" si="1350"/>
        <v>-</v>
      </c>
      <c r="G1293" s="1">
        <f t="shared" si="1350"/>
        <v>0.41733711223535003</v>
      </c>
      <c r="H1293" s="1">
        <f t="shared" si="1350"/>
        <v>0.43717544405880149</v>
      </c>
      <c r="I1293" s="1">
        <f t="shared" si="1350"/>
        <v>0.45615409852750999</v>
      </c>
      <c r="J1293" s="1">
        <f t="shared" si="1350"/>
        <v>0.46189169269866898</v>
      </c>
      <c r="K1293" s="1">
        <f t="shared" si="1350"/>
        <v>0.48125643153692899</v>
      </c>
      <c r="L1293" s="1" t="str">
        <f t="shared" ref="L1293" si="1362">IFERROR(L1242/L1173,"-")</f>
        <v>-</v>
      </c>
      <c r="N1293" s="1"/>
    </row>
    <row r="1294" spans="2:14" x14ac:dyDescent="0.35">
      <c r="B1294" s="5" t="str">
        <f t="shared" si="1325"/>
        <v>SPS1</v>
      </c>
      <c r="C1294" s="5" t="str">
        <f t="shared" si="1326"/>
        <v>CH</v>
      </c>
      <c r="D1294" t="s">
        <v>1209</v>
      </c>
      <c r="E1294" t="str">
        <f t="shared" si="1327"/>
        <v>km/MJ</v>
      </c>
      <c r="F1294" s="1" t="str">
        <f t="shared" si="1350"/>
        <v>-</v>
      </c>
      <c r="G1294" s="1">
        <f t="shared" si="1350"/>
        <v>0.38796990995538633</v>
      </c>
      <c r="H1294" s="1">
        <f t="shared" si="1350"/>
        <v>0.40563929759806211</v>
      </c>
      <c r="I1294" s="1">
        <f t="shared" si="1350"/>
        <v>0.42137693031469015</v>
      </c>
      <c r="J1294" s="1">
        <f t="shared" si="1350"/>
        <v>0.42749247718502864</v>
      </c>
      <c r="K1294" s="1">
        <f t="shared" si="1350"/>
        <v>0.44690018917103769</v>
      </c>
      <c r="L1294" s="1" t="str">
        <f t="shared" ref="L1294" si="1363">IFERROR(L1243/L1174,"-")</f>
        <v>-</v>
      </c>
      <c r="N1294" s="1"/>
    </row>
    <row r="1295" spans="2:14" x14ac:dyDescent="0.35">
      <c r="B1295" s="5" t="str">
        <f t="shared" si="1325"/>
        <v>SPS1</v>
      </c>
      <c r="C1295" s="5" t="str">
        <f t="shared" si="1326"/>
        <v>CH</v>
      </c>
      <c r="D1295" t="s">
        <v>1210</v>
      </c>
      <c r="E1295" t="str">
        <f t="shared" si="1327"/>
        <v>km/MJ</v>
      </c>
      <c r="F1295" s="1" t="str">
        <f t="shared" si="1350"/>
        <v>-</v>
      </c>
      <c r="G1295" s="1">
        <f t="shared" si="1350"/>
        <v>0.39332458747711413</v>
      </c>
      <c r="H1295" s="1">
        <f t="shared" si="1350"/>
        <v>0.41141809771634147</v>
      </c>
      <c r="I1295" s="1">
        <f t="shared" si="1350"/>
        <v>0.42598835195712997</v>
      </c>
      <c r="J1295" s="1">
        <f t="shared" si="1350"/>
        <v>0.43154592620558158</v>
      </c>
      <c r="K1295" s="1">
        <f t="shared" si="1350"/>
        <v>0.45015540746882871</v>
      </c>
      <c r="L1295" s="1" t="str">
        <f t="shared" ref="L1295" si="1364">IFERROR(L1244/L1175,"-")</f>
        <v>-</v>
      </c>
      <c r="N1295" s="1"/>
    </row>
    <row r="1296" spans="2:14" x14ac:dyDescent="0.35">
      <c r="B1296" s="5" t="str">
        <f t="shared" si="1325"/>
        <v>SPS1</v>
      </c>
      <c r="C1296" s="5" t="str">
        <f t="shared" si="1326"/>
        <v>CH</v>
      </c>
      <c r="D1296" t="s">
        <v>1234</v>
      </c>
      <c r="E1296" t="str">
        <f t="shared" si="1327"/>
        <v>km/MJ</v>
      </c>
      <c r="F1296" s="1" t="str">
        <f t="shared" ref="F1296:K1309" si="1365">IFERROR(F1245/F1185,"-")</f>
        <v>-</v>
      </c>
      <c r="G1296" s="1" t="str">
        <f t="shared" si="1365"/>
        <v>-</v>
      </c>
      <c r="H1296" s="1" t="str">
        <f t="shared" si="1365"/>
        <v>-</v>
      </c>
      <c r="I1296" s="1" t="str">
        <f t="shared" si="1365"/>
        <v>-</v>
      </c>
      <c r="J1296" s="1" t="str">
        <f t="shared" si="1365"/>
        <v>-</v>
      </c>
      <c r="K1296" s="1" t="str">
        <f t="shared" si="1365"/>
        <v>-</v>
      </c>
      <c r="L1296" s="1" t="str">
        <f t="shared" ref="L1296" si="1366">IFERROR(L1245/L1185,"-")</f>
        <v>-</v>
      </c>
      <c r="N1296" s="1"/>
    </row>
    <row r="1297" spans="2:14" x14ac:dyDescent="0.35">
      <c r="B1297" s="5" t="str">
        <f t="shared" si="1325"/>
        <v>SPS1</v>
      </c>
      <c r="C1297" s="5" t="str">
        <f t="shared" si="1326"/>
        <v>CH</v>
      </c>
      <c r="D1297" t="s">
        <v>1211</v>
      </c>
      <c r="E1297" t="str">
        <f t="shared" si="1327"/>
        <v>km/MJ</v>
      </c>
      <c r="F1297" s="1">
        <f t="shared" si="1365"/>
        <v>0.41824117647058834</v>
      </c>
      <c r="G1297" s="1">
        <f t="shared" si="1365"/>
        <v>1.6972106708620849</v>
      </c>
      <c r="H1297" s="1">
        <f t="shared" si="1365"/>
        <v>1.67664823781591</v>
      </c>
      <c r="I1297" s="1">
        <f t="shared" si="1365"/>
        <v>1.6332737240749249</v>
      </c>
      <c r="J1297" s="1">
        <f t="shared" si="1365"/>
        <v>1.5720563457705616</v>
      </c>
      <c r="K1297" s="1">
        <f t="shared" si="1365"/>
        <v>1.0100399998337122</v>
      </c>
      <c r="L1297" s="1" t="str">
        <f t="shared" ref="L1297" si="1367">IFERROR(L1246/L1186,"-")</f>
        <v>-</v>
      </c>
      <c r="N1297" s="1"/>
    </row>
    <row r="1298" spans="2:14" x14ac:dyDescent="0.35">
      <c r="B1298" s="5" t="str">
        <f t="shared" si="1325"/>
        <v>SPS1</v>
      </c>
      <c r="C1298" s="5" t="str">
        <f t="shared" si="1326"/>
        <v>CH</v>
      </c>
      <c r="D1298" t="s">
        <v>1212</v>
      </c>
      <c r="E1298" t="str">
        <f t="shared" si="1327"/>
        <v>km/MJ</v>
      </c>
      <c r="F1298" s="1">
        <f t="shared" si="1365"/>
        <v>1.2066892700371572</v>
      </c>
      <c r="G1298" s="1">
        <f t="shared" si="1365"/>
        <v>2.6801529982451084</v>
      </c>
      <c r="H1298" s="1">
        <f t="shared" si="1365"/>
        <v>2.2427152848250893</v>
      </c>
      <c r="I1298" s="1">
        <f t="shared" si="1365"/>
        <v>2.2214909987122908</v>
      </c>
      <c r="J1298" s="1">
        <f t="shared" si="1365"/>
        <v>2.1132360709457907</v>
      </c>
      <c r="K1298" s="1">
        <f t="shared" si="1365"/>
        <v>1.9159022592238137</v>
      </c>
      <c r="L1298" s="1" t="str">
        <f t="shared" ref="L1298" si="1368">IFERROR(L1247/L1187,"-")</f>
        <v>-</v>
      </c>
      <c r="N1298" s="1"/>
    </row>
    <row r="1299" spans="2:14" x14ac:dyDescent="0.35">
      <c r="B1299" s="5" t="str">
        <f t="shared" si="1325"/>
        <v>SPS1</v>
      </c>
      <c r="C1299" s="5" t="str">
        <f t="shared" si="1326"/>
        <v>CH</v>
      </c>
      <c r="D1299" t="s">
        <v>1213</v>
      </c>
      <c r="E1299" t="str">
        <f t="shared" si="1327"/>
        <v>km/MJ</v>
      </c>
      <c r="F1299" s="1">
        <f t="shared" si="1365"/>
        <v>0.90007242702117152</v>
      </c>
      <c r="G1299" s="1">
        <f t="shared" si="1365"/>
        <v>1.2801146944078701</v>
      </c>
      <c r="H1299" s="1">
        <f t="shared" si="1365"/>
        <v>1.2742793128012071</v>
      </c>
      <c r="I1299" s="1">
        <f t="shared" si="1365"/>
        <v>1.2954655429036963</v>
      </c>
      <c r="J1299" s="1">
        <f t="shared" si="1365"/>
        <v>1.3336302268862372</v>
      </c>
      <c r="K1299" s="1">
        <f t="shared" si="1365"/>
        <v>0.84875709342292982</v>
      </c>
      <c r="L1299" s="1" t="str">
        <f t="shared" ref="L1299" si="1369">IFERROR(L1248/L1188,"-")</f>
        <v>-</v>
      </c>
      <c r="N1299" s="1"/>
    </row>
    <row r="1300" spans="2:14" x14ac:dyDescent="0.35">
      <c r="B1300" s="5" t="str">
        <f t="shared" si="1325"/>
        <v>SPS1</v>
      </c>
      <c r="C1300" s="5" t="str">
        <f t="shared" si="1326"/>
        <v>CH</v>
      </c>
      <c r="D1300" t="s">
        <v>1214</v>
      </c>
      <c r="E1300" t="str">
        <f t="shared" si="1327"/>
        <v>km/MJ</v>
      </c>
      <c r="F1300" s="1">
        <f t="shared" si="1365"/>
        <v>1.343942505866716</v>
      </c>
      <c r="G1300" s="1">
        <f t="shared" si="1365"/>
        <v>1.5938245938064621</v>
      </c>
      <c r="H1300" s="1">
        <f t="shared" si="1365"/>
        <v>1.5762590379050252</v>
      </c>
      <c r="I1300" s="1">
        <f t="shared" si="1365"/>
        <v>1.5654661704063655</v>
      </c>
      <c r="J1300" s="1">
        <f t="shared" si="1365"/>
        <v>1.4498250427205255</v>
      </c>
      <c r="K1300" s="1">
        <f t="shared" si="1365"/>
        <v>0.85584503714280169</v>
      </c>
      <c r="L1300" s="1" t="str">
        <f t="shared" ref="L1300" si="1370">IFERROR(L1249/L1189,"-")</f>
        <v>-</v>
      </c>
      <c r="N1300" s="1"/>
    </row>
    <row r="1301" spans="2:14" x14ac:dyDescent="0.35">
      <c r="B1301" s="5" t="str">
        <f t="shared" si="1325"/>
        <v>SPS1</v>
      </c>
      <c r="C1301" s="5" t="str">
        <f t="shared" si="1326"/>
        <v>CH</v>
      </c>
      <c r="D1301" t="s">
        <v>1215</v>
      </c>
      <c r="E1301" t="str">
        <f t="shared" si="1327"/>
        <v>km/MJ</v>
      </c>
      <c r="F1301" s="1">
        <f t="shared" si="1365"/>
        <v>0.33901850024086033</v>
      </c>
      <c r="G1301" s="1">
        <f t="shared" si="1365"/>
        <v>0.35391427166601108</v>
      </c>
      <c r="H1301" s="1">
        <f t="shared" si="1365"/>
        <v>0.37625792880373715</v>
      </c>
      <c r="I1301" s="1">
        <f t="shared" si="1365"/>
        <v>0.41349735736661469</v>
      </c>
      <c r="J1301" s="1" t="str">
        <f t="shared" si="1365"/>
        <v>-</v>
      </c>
      <c r="K1301" s="1" t="str">
        <f t="shared" si="1365"/>
        <v>-</v>
      </c>
      <c r="L1301" s="1" t="str">
        <f t="shared" ref="L1301" si="1371">IFERROR(L1250/L1190,"-")</f>
        <v>-</v>
      </c>
      <c r="N1301" s="1"/>
    </row>
    <row r="1302" spans="2:14" x14ac:dyDescent="0.35">
      <c r="B1302" s="5" t="str">
        <f t="shared" si="1325"/>
        <v>SPS1</v>
      </c>
      <c r="C1302" s="5" t="str">
        <f t="shared" si="1326"/>
        <v>CH</v>
      </c>
      <c r="D1302" t="s">
        <v>1216</v>
      </c>
      <c r="E1302" t="str">
        <f t="shared" si="1327"/>
        <v>km/MJ</v>
      </c>
      <c r="F1302" s="1">
        <f t="shared" si="1365"/>
        <v>0.75540866553654085</v>
      </c>
      <c r="G1302" s="1">
        <f t="shared" si="1365"/>
        <v>0.89223981185896273</v>
      </c>
      <c r="H1302" s="1">
        <f t="shared" si="1365"/>
        <v>0.86362182769459039</v>
      </c>
      <c r="I1302" s="1">
        <f t="shared" si="1365"/>
        <v>0.82664220508589381</v>
      </c>
      <c r="J1302" s="1">
        <f t="shared" si="1365"/>
        <v>0.79524239612017034</v>
      </c>
      <c r="K1302" s="1">
        <f t="shared" si="1365"/>
        <v>0.67806722022967625</v>
      </c>
      <c r="L1302" s="1" t="str">
        <f t="shared" ref="L1302" si="1372">IFERROR(L1251/L1191,"-")</f>
        <v>-</v>
      </c>
      <c r="N1302" s="1"/>
    </row>
    <row r="1303" spans="2:14" x14ac:dyDescent="0.35">
      <c r="B1303" s="5" t="str">
        <f t="shared" si="1325"/>
        <v>SPS1</v>
      </c>
      <c r="C1303" s="5" t="str">
        <f t="shared" si="1326"/>
        <v>CH</v>
      </c>
      <c r="D1303" t="s">
        <v>1217</v>
      </c>
      <c r="E1303" t="str">
        <f t="shared" si="1327"/>
        <v>km/MJ</v>
      </c>
      <c r="F1303" s="1">
        <f t="shared" si="1365"/>
        <v>0.70442969851377835</v>
      </c>
      <c r="G1303" s="1">
        <f t="shared" si="1365"/>
        <v>0.70423137069084896</v>
      </c>
      <c r="H1303" s="1">
        <f t="shared" si="1365"/>
        <v>0.73076069021510393</v>
      </c>
      <c r="I1303" s="1">
        <f t="shared" si="1365"/>
        <v>0.75826343868059731</v>
      </c>
      <c r="J1303" s="1">
        <f t="shared" si="1365"/>
        <v>0.7753831739877477</v>
      </c>
      <c r="K1303" s="1">
        <f t="shared" si="1365"/>
        <v>0.55655772701323813</v>
      </c>
      <c r="L1303" s="1" t="str">
        <f t="shared" ref="L1303" si="1373">IFERROR(L1252/L1192,"-")</f>
        <v>-</v>
      </c>
      <c r="N1303" s="1"/>
    </row>
    <row r="1304" spans="2:14" x14ac:dyDescent="0.35">
      <c r="B1304" s="5" t="str">
        <f t="shared" si="1325"/>
        <v>SPS1</v>
      </c>
      <c r="C1304" s="5" t="str">
        <f t="shared" si="1326"/>
        <v>CH</v>
      </c>
      <c r="D1304" t="s">
        <v>1218</v>
      </c>
      <c r="E1304" t="str">
        <f t="shared" si="1327"/>
        <v>km/MJ</v>
      </c>
      <c r="F1304" s="1">
        <f t="shared" si="1365"/>
        <v>0.53457513862984896</v>
      </c>
      <c r="G1304" s="1">
        <f t="shared" si="1365"/>
        <v>0.53250969529025982</v>
      </c>
      <c r="H1304" s="1">
        <f t="shared" si="1365"/>
        <v>0.53204770955826919</v>
      </c>
      <c r="I1304" s="1">
        <f t="shared" si="1365"/>
        <v>0.54125258805036658</v>
      </c>
      <c r="J1304" s="1">
        <f t="shared" si="1365"/>
        <v>0.58701834749905824</v>
      </c>
      <c r="K1304" s="1">
        <f t="shared" si="1365"/>
        <v>0.4850152110622849</v>
      </c>
      <c r="L1304" s="1" t="str">
        <f t="shared" ref="L1304" si="1374">IFERROR(L1253/L1193,"-")</f>
        <v>-</v>
      </c>
      <c r="N1304" s="1"/>
    </row>
    <row r="1305" spans="2:14" x14ac:dyDescent="0.35">
      <c r="B1305" s="5" t="str">
        <f t="shared" si="1325"/>
        <v>SPS1</v>
      </c>
      <c r="C1305" s="5" t="str">
        <f t="shared" si="1326"/>
        <v>CH</v>
      </c>
      <c r="D1305" t="s">
        <v>1219</v>
      </c>
      <c r="E1305" t="str">
        <f t="shared" si="1327"/>
        <v>km/MJ</v>
      </c>
      <c r="F1305" s="1">
        <f t="shared" si="1365"/>
        <v>0.46603368665222272</v>
      </c>
      <c r="G1305" s="1">
        <f t="shared" si="1365"/>
        <v>0.45566787587955337</v>
      </c>
      <c r="H1305" s="1">
        <f t="shared" si="1365"/>
        <v>0.45673785723063343</v>
      </c>
      <c r="I1305" s="1">
        <f t="shared" si="1365"/>
        <v>0.46957131754260217</v>
      </c>
      <c r="J1305" s="1">
        <f t="shared" si="1365"/>
        <v>0.39226670386006479</v>
      </c>
      <c r="K1305" s="1">
        <f t="shared" si="1365"/>
        <v>0.42236427406290655</v>
      </c>
      <c r="L1305" s="1" t="str">
        <f t="shared" ref="L1305" si="1375">IFERROR(L1254/L1194,"-")</f>
        <v>-</v>
      </c>
      <c r="N1305" s="1"/>
    </row>
    <row r="1306" spans="2:14" x14ac:dyDescent="0.35">
      <c r="B1306" s="5" t="str">
        <f t="shared" si="1325"/>
        <v>SPS1</v>
      </c>
      <c r="C1306" s="5" t="str">
        <f t="shared" si="1326"/>
        <v>CH</v>
      </c>
      <c r="D1306" t="s">
        <v>1220</v>
      </c>
      <c r="E1306" t="str">
        <f t="shared" si="1327"/>
        <v>km/MJ</v>
      </c>
      <c r="F1306" s="1" t="str">
        <f t="shared" si="1365"/>
        <v>-</v>
      </c>
      <c r="G1306" s="1">
        <f t="shared" si="1365"/>
        <v>0.56203544748554657</v>
      </c>
      <c r="H1306" s="1">
        <f t="shared" si="1365"/>
        <v>0.57975967745795398</v>
      </c>
      <c r="I1306" s="1">
        <f t="shared" si="1365"/>
        <v>0.60263966164380267</v>
      </c>
      <c r="J1306" s="1">
        <f t="shared" si="1365"/>
        <v>0.61037918942504032</v>
      </c>
      <c r="K1306" s="1">
        <f t="shared" si="1365"/>
        <v>0.63198368005975014</v>
      </c>
      <c r="L1306" s="1" t="str">
        <f t="shared" ref="L1306" si="1376">IFERROR(L1255/L1195,"-")</f>
        <v>-</v>
      </c>
      <c r="N1306" s="1"/>
    </row>
    <row r="1307" spans="2:14" x14ac:dyDescent="0.35">
      <c r="B1307" s="5" t="str">
        <f t="shared" si="1325"/>
        <v>SPS1</v>
      </c>
      <c r="C1307" s="5" t="str">
        <f t="shared" si="1326"/>
        <v>CH</v>
      </c>
      <c r="D1307" t="s">
        <v>1221</v>
      </c>
      <c r="E1307" t="str">
        <f t="shared" si="1327"/>
        <v>km/MJ</v>
      </c>
      <c r="F1307" s="1" t="str">
        <f t="shared" si="1365"/>
        <v>-</v>
      </c>
      <c r="G1307" s="1">
        <f t="shared" si="1365"/>
        <v>0.45210145766281418</v>
      </c>
      <c r="H1307" s="1">
        <f t="shared" si="1365"/>
        <v>0.469074079580236</v>
      </c>
      <c r="I1307" s="1">
        <f t="shared" si="1365"/>
        <v>0.48619334634659844</v>
      </c>
      <c r="J1307" s="1">
        <f t="shared" si="1365"/>
        <v>0.49190116776232851</v>
      </c>
      <c r="K1307" s="1">
        <f t="shared" si="1365"/>
        <v>0.50990713626424355</v>
      </c>
      <c r="L1307" s="1" t="str">
        <f t="shared" ref="L1307" si="1377">IFERROR(L1256/L1196,"-")</f>
        <v>-</v>
      </c>
      <c r="N1307" s="1"/>
    </row>
    <row r="1308" spans="2:14" x14ac:dyDescent="0.35">
      <c r="B1308" s="5" t="str">
        <f t="shared" si="1325"/>
        <v>SPS1</v>
      </c>
      <c r="C1308" s="5" t="str">
        <f t="shared" si="1326"/>
        <v>CH</v>
      </c>
      <c r="D1308" t="s">
        <v>1222</v>
      </c>
      <c r="E1308" t="str">
        <f t="shared" si="1327"/>
        <v>km/MJ</v>
      </c>
      <c r="F1308" s="1" t="str">
        <f t="shared" si="1365"/>
        <v>-</v>
      </c>
      <c r="G1308" s="1">
        <f t="shared" si="1365"/>
        <v>0.42028149632876965</v>
      </c>
      <c r="H1308" s="1">
        <f t="shared" si="1365"/>
        <v>0.43528079972999784</v>
      </c>
      <c r="I1308" s="1">
        <f t="shared" si="1365"/>
        <v>0.44974963617041996</v>
      </c>
      <c r="J1308" s="1">
        <f t="shared" si="1365"/>
        <v>0.45576080879872449</v>
      </c>
      <c r="K1308" s="1">
        <f t="shared" si="1365"/>
        <v>0.473836642383687</v>
      </c>
      <c r="L1308" s="1" t="str">
        <f t="shared" ref="L1308" si="1378">IFERROR(L1257/L1197,"-")</f>
        <v>-</v>
      </c>
      <c r="N1308" s="1"/>
    </row>
    <row r="1309" spans="2:14" x14ac:dyDescent="0.35">
      <c r="B1309" s="5" t="str">
        <f t="shared" si="1325"/>
        <v>SPS1</v>
      </c>
      <c r="C1309" s="5" t="str">
        <f t="shared" si="1326"/>
        <v>CH</v>
      </c>
      <c r="D1309" t="s">
        <v>1223</v>
      </c>
      <c r="E1309" t="str">
        <f t="shared" si="1327"/>
        <v>km/MJ</v>
      </c>
      <c r="F1309" s="1" t="str">
        <f t="shared" si="1365"/>
        <v>-</v>
      </c>
      <c r="G1309" s="1">
        <f t="shared" si="1365"/>
        <v>0.39943403925494758</v>
      </c>
      <c r="H1309" s="1">
        <f t="shared" si="1365"/>
        <v>0.4131008430275957</v>
      </c>
      <c r="I1309" s="1">
        <f t="shared" si="1365"/>
        <v>0.42734120086656319</v>
      </c>
      <c r="J1309" s="1">
        <f t="shared" si="1365"/>
        <v>0.43299209980569786</v>
      </c>
      <c r="K1309" s="1">
        <f t="shared" si="1365"/>
        <v>0.44985357806110299</v>
      </c>
      <c r="L1309" s="1" t="str">
        <f t="shared" ref="L1309" si="1379">IFERROR(L1258/L1198,"-")</f>
        <v>-</v>
      </c>
      <c r="N1309" s="1"/>
    </row>
    <row r="1310" spans="2:14" x14ac:dyDescent="0.35">
      <c r="B1310" s="5" t="str">
        <f t="shared" si="1325"/>
        <v>SPS1</v>
      </c>
      <c r="C1310" s="5" t="str">
        <f t="shared" si="1326"/>
        <v>CH</v>
      </c>
      <c r="D1310" t="s">
        <v>1224</v>
      </c>
      <c r="E1310" t="str">
        <f t="shared" si="1327"/>
        <v>km/MJ</v>
      </c>
      <c r="F1310" s="1" t="str">
        <f>IFERROR(F1259/F1208,"-")</f>
        <v>-</v>
      </c>
      <c r="G1310" s="1">
        <f t="shared" ref="G1310:K1314" si="1380">IFERROR(G1259/G1199,"-")</f>
        <v>0</v>
      </c>
      <c r="H1310" s="1">
        <f t="shared" si="1380"/>
        <v>0</v>
      </c>
      <c r="I1310" s="1">
        <f t="shared" si="1380"/>
        <v>0</v>
      </c>
      <c r="J1310" s="1">
        <f t="shared" si="1380"/>
        <v>0</v>
      </c>
      <c r="K1310" s="1">
        <f t="shared" si="1380"/>
        <v>0</v>
      </c>
      <c r="L1310" s="1">
        <f t="shared" ref="L1310" si="1381">IFERROR(L1259/L1199,"-")</f>
        <v>0</v>
      </c>
      <c r="N1310" s="1"/>
    </row>
    <row r="1311" spans="2:14" x14ac:dyDescent="0.35">
      <c r="B1311" s="5" t="str">
        <f t="shared" si="1325"/>
        <v>SPS1</v>
      </c>
      <c r="C1311" s="5" t="str">
        <f t="shared" si="1326"/>
        <v>CH</v>
      </c>
      <c r="D1311" t="s">
        <v>1225</v>
      </c>
      <c r="E1311" t="str">
        <f t="shared" si="1327"/>
        <v>km/MJ</v>
      </c>
      <c r="F1311" s="1">
        <f>IFERROR(F1260/F1209,"-")</f>
        <v>0.61656032864462851</v>
      </c>
      <c r="G1311" s="1">
        <f t="shared" si="1380"/>
        <v>0.19025676890875068</v>
      </c>
      <c r="H1311" s="1">
        <f t="shared" si="1380"/>
        <v>7.5301845244568358E-2</v>
      </c>
      <c r="I1311" s="1">
        <f t="shared" si="1380"/>
        <v>1.8115656703466751E-2</v>
      </c>
      <c r="J1311" s="1">
        <f t="shared" si="1380"/>
        <v>2.9929107949196107E-3</v>
      </c>
      <c r="K1311" s="1">
        <f t="shared" si="1380"/>
        <v>1.2020840553323981E-3</v>
      </c>
      <c r="L1311" s="1">
        <f t="shared" ref="L1311" si="1382">IFERROR(L1260/L1200,"-")</f>
        <v>0</v>
      </c>
      <c r="N1311" s="1"/>
    </row>
    <row r="1312" spans="2:14" x14ac:dyDescent="0.35">
      <c r="B1312" s="5" t="str">
        <f t="shared" si="1325"/>
        <v>SPS1</v>
      </c>
      <c r="C1312" s="5" t="str">
        <f t="shared" si="1326"/>
        <v>CH</v>
      </c>
      <c r="D1312" t="s">
        <v>1226</v>
      </c>
      <c r="E1312" t="str">
        <f t="shared" si="1327"/>
        <v>km/MJ</v>
      </c>
      <c r="F1312" s="1">
        <f>IFERROR(F1261/F1210,"-")</f>
        <v>0.63151391563274828</v>
      </c>
      <c r="G1312" s="1">
        <f t="shared" si="1380"/>
        <v>0.12929904212564414</v>
      </c>
      <c r="H1312" s="1">
        <f t="shared" si="1380"/>
        <v>2.732657590994057E-2</v>
      </c>
      <c r="I1312" s="1">
        <f t="shared" si="1380"/>
        <v>1.3786354759005178E-3</v>
      </c>
      <c r="J1312" s="1">
        <f t="shared" si="1380"/>
        <v>1.9316423635246972E-4</v>
      </c>
      <c r="K1312" s="1">
        <f t="shared" si="1380"/>
        <v>6.5321974012596767E-5</v>
      </c>
      <c r="L1312" s="1">
        <f t="shared" ref="L1312" si="1383">IFERROR(L1261/L1201,"-")</f>
        <v>0</v>
      </c>
      <c r="N1312" s="1"/>
    </row>
    <row r="1313" spans="2:16" x14ac:dyDescent="0.35">
      <c r="B1313" s="5" t="str">
        <f t="shared" si="1325"/>
        <v>SPS1</v>
      </c>
      <c r="C1313" s="5" t="str">
        <f t="shared" si="1326"/>
        <v>CH</v>
      </c>
      <c r="D1313" t="s">
        <v>1227</v>
      </c>
      <c r="E1313" t="str">
        <f t="shared" si="1327"/>
        <v>km/MJ</v>
      </c>
      <c r="F1313" s="1">
        <f>IFERROR(F1262/F1211,"-")</f>
        <v>0.47056987042427928</v>
      </c>
      <c r="G1313" s="1">
        <f t="shared" si="1380"/>
        <v>3.4170099885374963E-2</v>
      </c>
      <c r="H1313" s="1">
        <f t="shared" si="1380"/>
        <v>2.7924292660528476E-2</v>
      </c>
      <c r="I1313" s="1">
        <f t="shared" si="1380"/>
        <v>1.8651442645277228E-2</v>
      </c>
      <c r="J1313" s="1">
        <f t="shared" si="1380"/>
        <v>5.1439729759614385E-3</v>
      </c>
      <c r="K1313" s="1">
        <f t="shared" si="1380"/>
        <v>3.0099752815710705E-3</v>
      </c>
      <c r="L1313" s="1">
        <f t="shared" ref="L1313" si="1384">IFERROR(L1262/L1202,"-")</f>
        <v>0</v>
      </c>
      <c r="N1313" s="1"/>
    </row>
    <row r="1314" spans="2:16" x14ac:dyDescent="0.35">
      <c r="B1314" s="5" t="str">
        <f t="shared" si="1325"/>
        <v>SPS1</v>
      </c>
      <c r="C1314" s="5" t="str">
        <f t="shared" si="1326"/>
        <v>CH</v>
      </c>
      <c r="D1314" t="s">
        <v>1228</v>
      </c>
      <c r="E1314" t="str">
        <f t="shared" si="1327"/>
        <v>km/MJ</v>
      </c>
      <c r="F1314" s="1">
        <f>IFERROR(F1263/F1212,"-")</f>
        <v>0.68274326207822844</v>
      </c>
      <c r="G1314" s="1">
        <f t="shared" si="1380"/>
        <v>0.29449822800235975</v>
      </c>
      <c r="H1314" s="1">
        <f t="shared" si="1380"/>
        <v>0.27360066993833476</v>
      </c>
      <c r="I1314" s="1">
        <f t="shared" si="1380"/>
        <v>0.1180800332741094</v>
      </c>
      <c r="J1314" s="1">
        <f t="shared" si="1380"/>
        <v>0.13593994825152575</v>
      </c>
      <c r="K1314" s="1">
        <f t="shared" si="1380"/>
        <v>0.12291549685181809</v>
      </c>
      <c r="L1314" s="1" t="str">
        <f t="shared" ref="L1314" si="1385">IFERROR(L1263/L1203,"-")</f>
        <v>-</v>
      </c>
      <c r="N1314" s="1"/>
    </row>
    <row r="1315" spans="2:16" x14ac:dyDescent="0.35">
      <c r="B1315" s="9" t="str">
        <f t="shared" ref="B1315" si="1386">B1314</f>
        <v>SPS1</v>
      </c>
      <c r="C1315" s="9" t="str">
        <f t="shared" ref="C1315" si="1387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88">G1316+G1322+G1327+G1341</f>
        <v>1.2426443919417429</v>
      </c>
      <c r="H1315" s="3">
        <f t="shared" si="1388"/>
        <v>2.1644975272534142</v>
      </c>
      <c r="I1315" s="3">
        <f t="shared" si="1388"/>
        <v>1.2009294726830784</v>
      </c>
      <c r="J1315" s="3">
        <f t="shared" si="1388"/>
        <v>1.2020411394259507</v>
      </c>
      <c r="K1315" s="3">
        <f t="shared" si="1388"/>
        <v>1.1792972806615867</v>
      </c>
      <c r="L1315" s="3">
        <f t="shared" ref="L1315" si="1389">L1316+L1322+L1327+L1341</f>
        <v>1.1542945174540775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0">SUM(G1317:G1321)</f>
        <v>6.8219399331181763E-2</v>
      </c>
      <c r="H1316" s="1">
        <f t="shared" si="1390"/>
        <v>0.11922833806876831</v>
      </c>
      <c r="I1316" s="1">
        <f t="shared" si="1390"/>
        <v>1.1924903328379295</v>
      </c>
      <c r="J1316" s="1">
        <f t="shared" si="1390"/>
        <v>1.1974739623238519</v>
      </c>
      <c r="K1316" s="1">
        <f t="shared" si="1390"/>
        <v>1.1768113541744214</v>
      </c>
      <c r="L1316" s="1">
        <f t="shared" ref="L1316" si="1391">SUM(L1317:L1321)</f>
        <v>1.1512187090109749</v>
      </c>
      <c r="N1316" s="1"/>
    </row>
    <row r="1317" spans="2:16" x14ac:dyDescent="0.35">
      <c r="B1317" s="5" t="str">
        <f t="shared" ref="B1317:B1350" si="1392">B1316</f>
        <v>SPS1</v>
      </c>
      <c r="C1317" s="5" t="str">
        <f t="shared" ref="C1317:C1350" si="1393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N1317" s="1"/>
    </row>
    <row r="1318" spans="2:16" x14ac:dyDescent="0.35">
      <c r="B1318" s="5" t="str">
        <f t="shared" si="1392"/>
        <v>SPS1</v>
      </c>
      <c r="C1318" s="5" t="str">
        <f t="shared" si="1393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0.24253477464149986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0.25130356423671496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0.2414857495454745</v>
      </c>
      <c r="N1318" s="1"/>
    </row>
    <row r="1319" spans="2:16" x14ac:dyDescent="0.35">
      <c r="B1319" s="5" t="str">
        <f t="shared" si="1392"/>
        <v>SPS1</v>
      </c>
      <c r="C1319" s="5" t="str">
        <f t="shared" si="1393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0.12324476683838421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0.1250498547280296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0.12098983797199306</v>
      </c>
      <c r="N1319" s="1"/>
    </row>
    <row r="1320" spans="2:16" x14ac:dyDescent="0.35">
      <c r="B1320" s="5" t="str">
        <f t="shared" si="1392"/>
        <v>SPS1</v>
      </c>
      <c r="C1320" s="5" t="str">
        <f t="shared" si="1393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0.82694850435686884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0.79824189639526755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0.78754165872463688</v>
      </c>
      <c r="N1320" s="1"/>
    </row>
    <row r="1321" spans="2:16" x14ac:dyDescent="0.35">
      <c r="B1321" s="5" t="str">
        <f t="shared" si="1392"/>
        <v>SPS1</v>
      </c>
      <c r="C1321" s="5" t="str">
        <f t="shared" si="1393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4.7459164870990904E-3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2.216038814409297E-3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1.2014627688703204E-3</v>
      </c>
      <c r="N1321" s="1"/>
    </row>
    <row r="1322" spans="2:16" x14ac:dyDescent="0.35">
      <c r="B1322" s="5" t="str">
        <f t="shared" si="1392"/>
        <v>SPS1</v>
      </c>
      <c r="C1322" s="5" t="str">
        <f t="shared" si="1393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4">SUM(G1323:G1326)</f>
        <v>0</v>
      </c>
      <c r="H1322" s="1">
        <f t="shared" si="1394"/>
        <v>0</v>
      </c>
      <c r="I1322" s="1">
        <f t="shared" si="1394"/>
        <v>5.5006312076088962E-4</v>
      </c>
      <c r="J1322" s="1">
        <f t="shared" si="1394"/>
        <v>7.2717632263082988E-4</v>
      </c>
      <c r="K1322" s="1">
        <f t="shared" si="1394"/>
        <v>5.4311529814364784E-4</v>
      </c>
      <c r="L1322" s="1">
        <f t="shared" ref="L1322" si="1395">SUM(L1323:L1326)</f>
        <v>6.7139915834334347E-4</v>
      </c>
      <c r="N1322" s="1"/>
    </row>
    <row r="1323" spans="2:16" x14ac:dyDescent="0.35">
      <c r="B1323" s="5" t="str">
        <f t="shared" si="1392"/>
        <v>SPS1</v>
      </c>
      <c r="C1323" s="5" t="str">
        <f t="shared" si="1393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1.1309740620348928E-4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8.6380681926801807E-5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7.1614189358434365E-5</v>
      </c>
      <c r="N1323" s="1"/>
    </row>
    <row r="1324" spans="2:16" x14ac:dyDescent="0.35">
      <c r="B1324" s="5" t="str">
        <f t="shared" si="1392"/>
        <v>SPS1</v>
      </c>
      <c r="C1324" s="5" t="str">
        <f t="shared" si="1393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1.5211994657966495E-4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1.3368418594135058E-4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1.3740061109946929E-4</v>
      </c>
      <c r="N1324" s="1"/>
    </row>
    <row r="1325" spans="2:16" x14ac:dyDescent="0.35">
      <c r="B1325" s="5" t="str">
        <f t="shared" si="1392"/>
        <v>SPS1</v>
      </c>
      <c r="C1325" s="5" t="str">
        <f t="shared" si="1393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2.3253418565115965E-4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1.4348357204966694E-4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2.4600766226548981E-4</v>
      </c>
      <c r="N1325" s="1"/>
    </row>
    <row r="1326" spans="2:16" x14ac:dyDescent="0.35">
      <c r="B1326" s="5" t="str">
        <f t="shared" si="1392"/>
        <v>SPS1</v>
      </c>
      <c r="C1326" s="5" t="str">
        <f t="shared" si="1393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2.2942478419651596E-4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1.7956685822582849E-4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2.1637669561995002E-4</v>
      </c>
      <c r="N1326" s="1"/>
    </row>
    <row r="1327" spans="2:16" x14ac:dyDescent="0.35">
      <c r="B1327" s="5" t="str">
        <f t="shared" si="1392"/>
        <v>SPS1</v>
      </c>
      <c r="C1327" s="5" t="str">
        <f t="shared" si="1393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6">SUM(G1332:G1340)</f>
        <v>1.1676086215176547</v>
      </c>
      <c r="H1327" s="1">
        <f t="shared" si="1396"/>
        <v>2.0203601521409085</v>
      </c>
      <c r="I1327" s="1">
        <f t="shared" si="1396"/>
        <v>4.5466620915683631E-3</v>
      </c>
      <c r="J1327" s="1">
        <f t="shared" si="1396"/>
        <v>1.9734337150763715E-3</v>
      </c>
      <c r="K1327" s="1">
        <f t="shared" si="1396"/>
        <v>8.9561256056240612E-4</v>
      </c>
      <c r="L1327" s="1">
        <f t="shared" ref="L1327" si="1397">SUM(L1332:L1340)</f>
        <v>1.4705663936299867E-3</v>
      </c>
      <c r="N1327" s="1"/>
    </row>
    <row r="1328" spans="2:16" x14ac:dyDescent="0.35">
      <c r="B1328" s="5" t="str">
        <f t="shared" si="1392"/>
        <v>SPS1</v>
      </c>
      <c r="C1328" s="5" t="str">
        <f t="shared" si="1393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398">IF(G1327-G1329&lt;0,0,G1327-G1329)</f>
        <v>1.1371675803683441</v>
      </c>
      <c r="H1328" s="1">
        <f t="shared" si="1398"/>
        <v>1.9300792157017936</v>
      </c>
      <c r="I1328" s="1">
        <f t="shared" si="1398"/>
        <v>4.3178634765088913E-3</v>
      </c>
      <c r="J1328" s="1">
        <f t="shared" si="1398"/>
        <v>1.8000897479380931E-3</v>
      </c>
      <c r="K1328" s="1">
        <f t="shared" si="1398"/>
        <v>7.401542065480852E-4</v>
      </c>
      <c r="L1328" s="1">
        <f t="shared" si="1398"/>
        <v>0</v>
      </c>
      <c r="N1328" s="1"/>
    </row>
    <row r="1329" spans="2:14" x14ac:dyDescent="0.35">
      <c r="B1329" s="5" t="str">
        <f t="shared" si="1392"/>
        <v>SPS1</v>
      </c>
      <c r="C1329" s="5" t="str">
        <f t="shared" si="1393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399">SUM(G1330:G1331)</f>
        <v>3.0441041149310507E-2</v>
      </c>
      <c r="H1329" s="1">
        <f t="shared" ref="H1329" si="1400">SUM(H1330:H1331)</f>
        <v>9.0280936439114792E-2</v>
      </c>
      <c r="I1329" s="1">
        <f t="shared" ref="I1329" si="1401">SUM(I1330:I1331)</f>
        <v>2.2879861505947143E-4</v>
      </c>
      <c r="J1329" s="1">
        <f t="shared" ref="J1329" si="1402">SUM(J1330:J1331)</f>
        <v>1.7334396713827841E-4</v>
      </c>
      <c r="K1329" s="1">
        <f t="shared" ref="K1329:L1329" si="1403">SUM(K1330:K1331)</f>
        <v>1.5545835401432095E-4</v>
      </c>
      <c r="L1329" s="1">
        <f t="shared" si="1403"/>
        <v>1.4787399075954079E-3</v>
      </c>
      <c r="N1329" s="1"/>
    </row>
    <row r="1330" spans="2:14" x14ac:dyDescent="0.35">
      <c r="B1330" s="5" t="str">
        <f t="shared" si="1392"/>
        <v>SPS1</v>
      </c>
      <c r="C1330" s="5" t="str">
        <f t="shared" si="1393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[1]Transport!F$26/SUM([1]Transport!F$22,[1]Transport!F$26)*J1327*(J$34+J$582)/(J$34+J$582+J$38)</f>
        <v>1.7334396713827841E-4</v>
      </c>
      <c r="K1330" s="1">
        <f>[1]Transport!G$26/SUM([1]Transport!G$22,[1]Transport!G$26)*K1327*(K$34+K$582)/(K$34+K$582+K$38)</f>
        <v>1.5288884508791071E-4</v>
      </c>
      <c r="L1330" s="1">
        <f>[1]Transport!H$26/SUM([1]Transport!H$22,[1]Transport!H$26)*L1327*(L$34+L$582)/(L$34+L$582+L$38)</f>
        <v>9.2257117338353416E-4</v>
      </c>
      <c r="N1330" s="1"/>
    </row>
    <row r="1331" spans="2:14" x14ac:dyDescent="0.35">
      <c r="B1331" s="5" t="str">
        <f t="shared" si="1392"/>
        <v>SPS1</v>
      </c>
      <c r="C1331" s="5" t="str">
        <f t="shared" si="1393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2.5695089264102334E-6</v>
      </c>
      <c r="L1331" s="1">
        <f>(L$38+L$718)/([1]Transport!H$22+[1]Transport!H$26)*L1327</f>
        <v>5.5616873421187381E-4</v>
      </c>
      <c r="N1331" s="1"/>
    </row>
    <row r="1332" spans="2:14" x14ac:dyDescent="0.35">
      <c r="B1332" s="5" t="str">
        <f t="shared" si="1392"/>
        <v>SPS1</v>
      </c>
      <c r="C1332" s="5" t="str">
        <f t="shared" si="1393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1.3535210161501549E-4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3.61278707155585E-5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4.8378671891404259E-5</v>
      </c>
      <c r="N1332" s="1"/>
    </row>
    <row r="1333" spans="2:14" x14ac:dyDescent="0.35">
      <c r="B1333" s="5" t="str">
        <f t="shared" si="1392"/>
        <v>SPS1</v>
      </c>
      <c r="C1333" s="5" t="str">
        <f t="shared" si="1393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2.1929097931322133E-4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6.6414139327317822E-5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1.2006170967158967E-4</v>
      </c>
      <c r="N1333" s="1"/>
    </row>
    <row r="1334" spans="2:14" x14ac:dyDescent="0.35">
      <c r="B1334" s="5" t="str">
        <f t="shared" si="1392"/>
        <v>SPS1</v>
      </c>
      <c r="C1334" s="5" t="str">
        <f t="shared" si="1393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3.6497017512795597E-4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2.0718896683752719E-4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2.6093211428026647E-4</v>
      </c>
      <c r="N1334" s="1"/>
    </row>
    <row r="1335" spans="2:14" x14ac:dyDescent="0.35">
      <c r="B1335" s="5" t="str">
        <f t="shared" si="1392"/>
        <v>SPS1</v>
      </c>
      <c r="C1335" s="5" t="str">
        <f t="shared" si="1393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2.8079822741698137E-4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1.6800950702709964E-4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2.4907847893935195E-4</v>
      </c>
      <c r="N1335" s="1"/>
    </row>
    <row r="1336" spans="2:14" x14ac:dyDescent="0.35">
      <c r="B1336" s="5" t="str">
        <f t="shared" si="1392"/>
        <v>SPS1</v>
      </c>
      <c r="C1336" s="5" t="str">
        <f t="shared" si="1393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N1336" s="1"/>
    </row>
    <row r="1337" spans="2:14" x14ac:dyDescent="0.35">
      <c r="B1337" s="5" t="str">
        <f t="shared" si="1392"/>
        <v>SPS1</v>
      </c>
      <c r="C1337" s="5" t="str">
        <f t="shared" si="1393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9.5025964214868856E-5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6.1780740770132472E-5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4.3766912802499942E-5</v>
      </c>
      <c r="N1337" s="1"/>
    </row>
    <row r="1338" spans="2:14" x14ac:dyDescent="0.35">
      <c r="B1338" s="5" t="str">
        <f t="shared" si="1392"/>
        <v>SPS1</v>
      </c>
      <c r="C1338" s="5" t="str">
        <f t="shared" si="1393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2.773985512048051E-4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1.1141994060467425E-4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1.3781587592331048E-4</v>
      </c>
      <c r="N1338" s="1"/>
    </row>
    <row r="1339" spans="2:14" x14ac:dyDescent="0.35">
      <c r="B1339" s="5" t="str">
        <f t="shared" si="1392"/>
        <v>SPS1</v>
      </c>
      <c r="C1339" s="5" t="str">
        <f t="shared" si="1393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2.4635160357688711E-4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1.2601278573009224E-4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2.7850586940831776E-4</v>
      </c>
      <c r="N1339" s="1"/>
    </row>
    <row r="1340" spans="2:14" x14ac:dyDescent="0.35">
      <c r="B1340" s="5" t="str">
        <f t="shared" si="1392"/>
        <v>SPS1</v>
      </c>
      <c r="C1340" s="5" t="str">
        <f t="shared" si="1393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3.5424611260663654E-4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1.1865860955000399E-4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3.3202676071324605E-4</v>
      </c>
      <c r="N1340" s="1"/>
    </row>
    <row r="1341" spans="2:14" x14ac:dyDescent="0.35">
      <c r="B1341" s="5" t="str">
        <f t="shared" si="1392"/>
        <v>SPS1</v>
      </c>
      <c r="C1341" s="5" t="str">
        <f t="shared" si="1393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4">SUM(G1346:G1350)</f>
        <v>6.8163710929064966E-3</v>
      </c>
      <c r="H1341" s="1">
        <f t="shared" si="1404"/>
        <v>2.4909037043737349E-2</v>
      </c>
      <c r="I1341" s="1">
        <f t="shared" si="1404"/>
        <v>3.3424146328196775E-3</v>
      </c>
      <c r="J1341" s="1">
        <f t="shared" si="1404"/>
        <v>1.866567064391571E-3</v>
      </c>
      <c r="K1341" s="1">
        <f t="shared" si="1404"/>
        <v>1.0471986284593014E-3</v>
      </c>
      <c r="L1341" s="1">
        <f t="shared" ref="L1341" si="1405">SUM(L1346:L1350)</f>
        <v>9.3384289112923837E-4</v>
      </c>
      <c r="N1341" s="1"/>
    </row>
    <row r="1342" spans="2:14" x14ac:dyDescent="0.35">
      <c r="B1342" s="5" t="str">
        <f t="shared" si="1392"/>
        <v>SPS1</v>
      </c>
      <c r="C1342" s="5" t="str">
        <f t="shared" si="1393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6">IF(G1341-G1343&lt;0,0,G1341-G1343)</f>
        <v>6.1515998544094466E-3</v>
      </c>
      <c r="H1342" s="1">
        <f t="shared" si="1406"/>
        <v>2.2579084705890762E-2</v>
      </c>
      <c r="I1342" s="1">
        <f t="shared" si="1406"/>
        <v>2.7831706007222265E-3</v>
      </c>
      <c r="J1342" s="1">
        <f t="shared" si="1406"/>
        <v>0</v>
      </c>
      <c r="K1342" s="1">
        <f t="shared" si="1406"/>
        <v>0</v>
      </c>
      <c r="L1342" s="1">
        <f t="shared" si="1406"/>
        <v>0</v>
      </c>
      <c r="N1342" s="1"/>
    </row>
    <row r="1343" spans="2:14" x14ac:dyDescent="0.35">
      <c r="B1343" s="5" t="str">
        <f t="shared" si="1392"/>
        <v>SPS1</v>
      </c>
      <c r="C1343" s="5" t="str">
        <f t="shared" si="1393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7">SUM(G1344:G1345)</f>
        <v>6.6477123849704989E-4</v>
      </c>
      <c r="H1343" s="1">
        <f t="shared" ref="H1343" si="1408">SUM(H1344:H1345)</f>
        <v>2.3299523378465885E-3</v>
      </c>
      <c r="I1343" s="1">
        <f t="shared" ref="I1343" si="1409">SUM(I1344:I1345)</f>
        <v>5.5924403209745108E-4</v>
      </c>
      <c r="J1343" s="1">
        <f t="shared" ref="J1343" si="1410">SUM(J1344:J1345)</f>
        <v>2.9940713031729189E-2</v>
      </c>
      <c r="K1343" s="1">
        <f t="shared" ref="K1343:L1343" si="1411">SUM(K1344:K1345)</f>
        <v>0.46430292393673889</v>
      </c>
      <c r="L1343" s="1">
        <f t="shared" si="1411"/>
        <v>6.9103867710571949</v>
      </c>
      <c r="N1343" s="1"/>
    </row>
    <row r="1344" spans="2:14" x14ac:dyDescent="0.35">
      <c r="B1344" s="5" t="str">
        <f t="shared" si="1392"/>
        <v>SPS1</v>
      </c>
      <c r="C1344" s="5" t="str">
        <f t="shared" si="1393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[1]Transport!F$27/SUM([1]Transport!F$24,[1]Transport!F$27)*J1341*(J$47+J$614)/(J$47+J$614+J$49)</f>
        <v>3.8974648190633093E-4</v>
      </c>
      <c r="K1344" s="1">
        <f>[1]Transport!G$27/SUM([1]Transport!G$24,[1]Transport!G$27)*K1341*(K$47+K$614)/(K$47+K$614+K$49)</f>
        <v>2.9787322408070368E-4</v>
      </c>
      <c r="L1344" s="1">
        <f>[1]Transport!H$27/SUM([1]Transport!H$24,[1]Transport!H$27)*L1341*(L$47+L$614)/(L$47+L$614+L$49)</f>
        <v>4.5448682971179811E-4</v>
      </c>
      <c r="N1344" s="1"/>
    </row>
    <row r="1345" spans="2:14" x14ac:dyDescent="0.35">
      <c r="B1345" s="5" t="str">
        <f t="shared" si="1392"/>
        <v>SPS1</v>
      </c>
      <c r="C1345" s="5" t="str">
        <f t="shared" si="1393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(J$49+J$716)/([1]Transport!F$24+[1]Transport!F$27)*J1341</f>
        <v>2.9550966549822859E-2</v>
      </c>
      <c r="K1345" s="1">
        <f>(K$49+K$716)/([1]Transport!G$24+[1]Transport!G$27)*K1341</f>
        <v>0.46400505071265818</v>
      </c>
      <c r="L1345" s="1">
        <f>(L$49+L$716)/([1]Transport!H$24+[1]Transport!H$27)*L1341</f>
        <v>6.9099322842274828</v>
      </c>
      <c r="N1345" s="1"/>
    </row>
    <row r="1346" spans="2:14" x14ac:dyDescent="0.35">
      <c r="B1346" s="5" t="str">
        <f t="shared" si="1392"/>
        <v>SPS1</v>
      </c>
      <c r="C1346" s="5" t="str">
        <f t="shared" si="1393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N1346" s="1"/>
    </row>
    <row r="1347" spans="2:14" x14ac:dyDescent="0.35">
      <c r="B1347" s="5" t="str">
        <f t="shared" si="1392"/>
        <v>SPS1</v>
      </c>
      <c r="C1347" s="5" t="str">
        <f t="shared" si="1393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2.6963641540865281E-4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9.0149118409511248E-5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6.9818125719895257E-5</v>
      </c>
      <c r="N1347" s="1"/>
    </row>
    <row r="1348" spans="2:14" x14ac:dyDescent="0.35">
      <c r="B1348" s="5" t="str">
        <f t="shared" si="1392"/>
        <v>SPS1</v>
      </c>
      <c r="C1348" s="5" t="str">
        <f t="shared" si="1393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4.0473279220246567E-4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1.843334869142445E-4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1.749963932128671E-4</v>
      </c>
      <c r="N1348" s="1"/>
    </row>
    <row r="1349" spans="2:14" x14ac:dyDescent="0.35">
      <c r="B1349" s="5" t="str">
        <f t="shared" si="1392"/>
        <v>SPS1</v>
      </c>
      <c r="C1349" s="5" t="str">
        <f t="shared" si="1393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6.1645733453428411E-4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4.3359198351108495E-4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3.3323379845928426E-4</v>
      </c>
      <c r="N1349" s="1"/>
    </row>
    <row r="1350" spans="2:14" x14ac:dyDescent="0.35">
      <c r="B1350" s="5" t="str">
        <f t="shared" si="1392"/>
        <v>SPS1</v>
      </c>
      <c r="C1350" s="5" t="str">
        <f t="shared" si="1393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5.7574052224616866E-4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3.3912403962446067E-4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3.5579457373719175E-4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2">SUM(G1352:G1374)</f>
        <v>0.30219222541584206</v>
      </c>
      <c r="H1351" s="3">
        <f t="shared" si="1412"/>
        <v>0.31021463884339934</v>
      </c>
      <c r="I1351" s="3">
        <f t="shared" si="1412"/>
        <v>0.32357821960057503</v>
      </c>
      <c r="J1351" s="3">
        <f t="shared" si="1412"/>
        <v>0.3373043716811015</v>
      </c>
      <c r="K1351" s="3">
        <f t="shared" si="1412"/>
        <v>0.35148312737971404</v>
      </c>
      <c r="L1351" s="3">
        <f t="shared" ref="L1351" si="1413">SUM(L1352:L1374)</f>
        <v>0.3759845114799551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N1352" s="1"/>
    </row>
    <row r="1353" spans="2:14" x14ac:dyDescent="0.35">
      <c r="B1353" s="5" t="str">
        <f t="shared" ref="B1353:B1374" si="1414">B1352</f>
        <v>SPS1</v>
      </c>
      <c r="C1353" s="5" t="str">
        <f t="shared" ref="C1353:C1374" si="1415">C1352</f>
        <v>CH</v>
      </c>
      <c r="D1353" t="s">
        <v>1350</v>
      </c>
      <c r="E1353" t="str">
        <f t="shared" ref="E1353:E1374" si="141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0.11386305976686457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0.11916139534546118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0.1276444837475729</v>
      </c>
      <c r="N1353" s="1"/>
    </row>
    <row r="1354" spans="2:14" x14ac:dyDescent="0.35">
      <c r="B1354" s="5" t="str">
        <f t="shared" si="1414"/>
        <v>SPS1</v>
      </c>
      <c r="C1354" s="5" t="str">
        <f t="shared" si="1415"/>
        <v>CH</v>
      </c>
      <c r="D1354" t="s">
        <v>1351</v>
      </c>
      <c r="E1354" t="str">
        <f t="shared" si="141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4.1430188728595808E-2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4.3162509778710216E-2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4.6137309625831228E-2</v>
      </c>
      <c r="N1354" s="1"/>
    </row>
    <row r="1355" spans="2:14" x14ac:dyDescent="0.35">
      <c r="B1355" s="5" t="str">
        <f t="shared" si="1414"/>
        <v>SPS1</v>
      </c>
      <c r="C1355" s="5" t="str">
        <f t="shared" si="1415"/>
        <v>CH</v>
      </c>
      <c r="D1355" t="s">
        <v>1352</v>
      </c>
      <c r="E1355" t="str">
        <f t="shared" si="141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0.1808839459693945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0.18856898188843624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0.20169929780219864</v>
      </c>
      <c r="N1355" s="1"/>
    </row>
    <row r="1356" spans="2:14" x14ac:dyDescent="0.35">
      <c r="B1356" s="5" t="str">
        <f t="shared" si="1414"/>
        <v>SPS1</v>
      </c>
      <c r="C1356" s="5" t="str">
        <f t="shared" si="1415"/>
        <v>CH</v>
      </c>
      <c r="D1356" t="s">
        <v>1353</v>
      </c>
      <c r="E1356" t="str">
        <f t="shared" si="141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7.0181423463065826E-4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3.4736556631498718E-4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2.0354865960430969E-4</v>
      </c>
      <c r="N1356" s="1"/>
    </row>
    <row r="1357" spans="2:14" x14ac:dyDescent="0.35">
      <c r="B1357" s="5" t="str">
        <f t="shared" si="1414"/>
        <v>SPS1</v>
      </c>
      <c r="C1357" s="5" t="str">
        <f t="shared" si="1415"/>
        <v>CH</v>
      </c>
      <c r="D1357" t="s">
        <v>1354</v>
      </c>
      <c r="E1357" t="str">
        <f t="shared" si="141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2.7616151347593107E-5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2.187974982606359E-5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2.0086444676638374E-5</v>
      </c>
      <c r="N1357" s="1"/>
    </row>
    <row r="1358" spans="2:14" x14ac:dyDescent="0.35">
      <c r="B1358" s="5" t="str">
        <f t="shared" si="1414"/>
        <v>SPS1</v>
      </c>
      <c r="C1358" s="5" t="str">
        <f t="shared" si="1415"/>
        <v>CH</v>
      </c>
      <c r="D1358" t="s">
        <v>1355</v>
      </c>
      <c r="E1358" t="str">
        <f t="shared" si="141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2.6683868407936413E-5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2.4248366745342973E-5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2.727653712712261E-5</v>
      </c>
      <c r="N1358" s="1"/>
    </row>
    <row r="1359" spans="2:14" x14ac:dyDescent="0.35">
      <c r="B1359" s="5" t="str">
        <f t="shared" si="1414"/>
        <v>SPS1</v>
      </c>
      <c r="C1359" s="5" t="str">
        <f t="shared" si="1415"/>
        <v>CH</v>
      </c>
      <c r="D1359" t="s">
        <v>1356</v>
      </c>
      <c r="E1359" t="str">
        <f t="shared" si="141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2.7251869973837978E-5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1.801026213551618E-5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3.4103631120679103E-5</v>
      </c>
      <c r="N1359" s="1"/>
    </row>
    <row r="1360" spans="2:14" x14ac:dyDescent="0.35">
      <c r="B1360" s="5" t="str">
        <f t="shared" si="1414"/>
        <v>SPS1</v>
      </c>
      <c r="C1360" s="5" t="str">
        <f t="shared" si="1415"/>
        <v>CH</v>
      </c>
      <c r="D1360" t="s">
        <v>1357</v>
      </c>
      <c r="E1360" t="str">
        <f t="shared" si="141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1.808571413730483E-5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1.515162286176754E-5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2.0125264381878919E-5</v>
      </c>
      <c r="N1360" s="1"/>
    </row>
    <row r="1361" spans="2:14" x14ac:dyDescent="0.35">
      <c r="B1361" s="5" t="str">
        <f t="shared" si="1414"/>
        <v>SPS1</v>
      </c>
      <c r="C1361" s="5" t="str">
        <f t="shared" si="1415"/>
        <v>CH</v>
      </c>
      <c r="D1361" t="s">
        <v>1358</v>
      </c>
      <c r="E1361" t="str">
        <f t="shared" si="141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2.5509440897217633E-5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7.3388993205964732E-6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9.6736920744808759E-6</v>
      </c>
      <c r="N1361" s="1"/>
    </row>
    <row r="1362" spans="2:14" x14ac:dyDescent="0.35">
      <c r="B1362" s="5" t="str">
        <f t="shared" si="1414"/>
        <v>SPS1</v>
      </c>
      <c r="C1362" s="5" t="str">
        <f t="shared" si="1415"/>
        <v>CH</v>
      </c>
      <c r="D1362" t="s">
        <v>1359</v>
      </c>
      <c r="E1362" t="str">
        <f t="shared" si="141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2.9476476589121456E-5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9.5645033981959834E-6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1.7141982655185023E-5</v>
      </c>
      <c r="N1362" s="1"/>
    </row>
    <row r="1363" spans="2:14" x14ac:dyDescent="0.35">
      <c r="B1363" s="5" t="str">
        <f t="shared" si="1414"/>
        <v>SPS1</v>
      </c>
      <c r="C1363" s="5" t="str">
        <f t="shared" si="1415"/>
        <v>CH</v>
      </c>
      <c r="D1363" t="s">
        <v>1360</v>
      </c>
      <c r="E1363" t="str">
        <f t="shared" si="141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3.3701709812962118E-5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2.0246685377501523E-5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2.5762347564335831E-5</v>
      </c>
      <c r="N1363" s="1"/>
    </row>
    <row r="1364" spans="2:14" x14ac:dyDescent="0.35">
      <c r="B1364" s="5" t="str">
        <f t="shared" si="1414"/>
        <v>SPS1</v>
      </c>
      <c r="C1364" s="5" t="str">
        <f t="shared" si="1415"/>
        <v>CH</v>
      </c>
      <c r="D1364" t="s">
        <v>1361</v>
      </c>
      <c r="E1364" t="str">
        <f t="shared" si="141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1.7486708321418549E-5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1.0994333426312923E-5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1.6607747295891968E-5</v>
      </c>
      <c r="N1364" s="1"/>
    </row>
    <row r="1365" spans="2:14" x14ac:dyDescent="0.35">
      <c r="B1365" s="5" t="str">
        <f t="shared" si="1414"/>
        <v>SPS1</v>
      </c>
      <c r="C1365" s="5" t="str">
        <f t="shared" si="1415"/>
        <v>CH</v>
      </c>
      <c r="D1365" t="s">
        <v>2001</v>
      </c>
      <c r="E1365" t="str">
        <f t="shared" si="141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N1365" s="1"/>
    </row>
    <row r="1366" spans="2:14" x14ac:dyDescent="0.35">
      <c r="B1366" s="5" t="str">
        <f t="shared" si="1414"/>
        <v>SPS1</v>
      </c>
      <c r="C1366" s="5" t="str">
        <f t="shared" si="1415"/>
        <v>CH</v>
      </c>
      <c r="D1366" t="s">
        <v>1362</v>
      </c>
      <c r="E1366" t="str">
        <f t="shared" si="141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1.3981199158643636E-5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9.8518527381014575E-6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7.0018925810910407E-6</v>
      </c>
      <c r="N1366" s="1"/>
    </row>
    <row r="1367" spans="2:14" x14ac:dyDescent="0.35">
      <c r="B1367" s="5" t="str">
        <f t="shared" si="1414"/>
        <v>SPS1</v>
      </c>
      <c r="C1367" s="5" t="str">
        <f t="shared" si="1415"/>
        <v>CH</v>
      </c>
      <c r="D1367" t="s">
        <v>1363</v>
      </c>
      <c r="E1367" t="str">
        <f t="shared" si="141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2.8512101639573095E-5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1.2153558661041849E-5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1.5245421164237229E-5</v>
      </c>
      <c r="N1367" s="1"/>
    </row>
    <row r="1368" spans="2:14" x14ac:dyDescent="0.35">
      <c r="B1368" s="5" t="str">
        <f t="shared" si="1414"/>
        <v>SPS1</v>
      </c>
      <c r="C1368" s="5" t="str">
        <f t="shared" si="1415"/>
        <v>CH</v>
      </c>
      <c r="D1368" t="s">
        <v>1364</v>
      </c>
      <c r="E1368" t="str">
        <f t="shared" si="141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1.7366939954140841E-5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9.2633682828792033E-6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2.0935435857780811E-5</v>
      </c>
      <c r="N1368" s="1"/>
    </row>
    <row r="1369" spans="2:14" x14ac:dyDescent="0.35">
      <c r="B1369" s="5" t="str">
        <f t="shared" si="1414"/>
        <v>SPS1</v>
      </c>
      <c r="C1369" s="5" t="str">
        <f t="shared" si="1415"/>
        <v>CH</v>
      </c>
      <c r="D1369" t="s">
        <v>1365</v>
      </c>
      <c r="E1369" t="str">
        <f t="shared" si="141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1.6737172759032753E-5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5.8285076603531844E-6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1.6693029628404355E-5</v>
      </c>
      <c r="N1369" s="1"/>
    </row>
    <row r="1370" spans="2:14" x14ac:dyDescent="0.35">
      <c r="B1370" s="5" t="str">
        <f t="shared" si="1414"/>
        <v>SPS1</v>
      </c>
      <c r="C1370" s="5" t="str">
        <f t="shared" si="1415"/>
        <v>CH</v>
      </c>
      <c r="D1370" t="s">
        <v>2005</v>
      </c>
      <c r="E1370" t="str">
        <f t="shared" si="141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N1370" s="1"/>
    </row>
    <row r="1371" spans="2:14" x14ac:dyDescent="0.35">
      <c r="B1371" s="5" t="str">
        <f t="shared" si="1414"/>
        <v>SPS1</v>
      </c>
      <c r="C1371" s="5" t="str">
        <f t="shared" si="1415"/>
        <v>CH</v>
      </c>
      <c r="D1371" t="s">
        <v>1366</v>
      </c>
      <c r="E1371" t="str">
        <f t="shared" si="141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3.7572599471646035E-5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1.3359994147732091E-5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1.0408322018035475E-5</v>
      </c>
      <c r="N1371" s="1"/>
    </row>
    <row r="1372" spans="2:14" x14ac:dyDescent="0.35">
      <c r="B1372" s="5" t="str">
        <f t="shared" si="1414"/>
        <v>SPS1</v>
      </c>
      <c r="C1372" s="5" t="str">
        <f t="shared" si="1415"/>
        <v>CH</v>
      </c>
      <c r="D1372" t="s">
        <v>1367</v>
      </c>
      <c r="E1372" t="str">
        <f t="shared" si="141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3.920086819097164E-5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1.8996654284647084E-5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1.8264323653685717E-5</v>
      </c>
      <c r="N1372" s="1"/>
    </row>
    <row r="1373" spans="2:14" x14ac:dyDescent="0.35">
      <c r="B1373" s="5" t="str">
        <f t="shared" si="1414"/>
        <v>SPS1</v>
      </c>
      <c r="C1373" s="5" t="str">
        <f t="shared" si="1415"/>
        <v>CH</v>
      </c>
      <c r="D1373" t="s">
        <v>1368</v>
      </c>
      <c r="E1373" t="str">
        <f t="shared" si="141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4.0658481230933848E-5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3.0244264115390451E-5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2.3645625154915686E-5</v>
      </c>
      <c r="N1373" s="1"/>
    </row>
    <row r="1374" spans="2:14" x14ac:dyDescent="0.35">
      <c r="B1374" s="5" t="str">
        <f t="shared" si="1414"/>
        <v>SPS1</v>
      </c>
      <c r="C1374" s="5" t="str">
        <f t="shared" si="1415"/>
        <v>CH</v>
      </c>
      <c r="D1374" t="s">
        <v>1369</v>
      </c>
      <c r="E1374" t="str">
        <f t="shared" si="141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2.552167972363265E-5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1.5742177810072634E-5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1.6899947793562436E-5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7">B1375</f>
        <v>SPS1</v>
      </c>
      <c r="C1376" s="5" t="str">
        <f t="shared" ref="C1376:C1398" si="1418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19">IFERROR(G1352/G1317,"-")</f>
        <v>3.3737507326839338</v>
      </c>
      <c r="H1376" s="1">
        <f t="shared" si="1419"/>
        <v>2.1484705100107919</v>
      </c>
      <c r="I1376" s="1" t="str">
        <f t="shared" si="1419"/>
        <v>-</v>
      </c>
      <c r="J1376" s="1" t="str">
        <f t="shared" si="1419"/>
        <v>-</v>
      </c>
      <c r="K1376" s="1" t="str">
        <f t="shared" si="1419"/>
        <v>-</v>
      </c>
      <c r="L1376" s="1" t="str">
        <f t="shared" ref="L1376" si="1420">IFERROR(L1352/L1317,"-")</f>
        <v>-</v>
      </c>
      <c r="N1376" s="1"/>
    </row>
    <row r="1377" spans="2:14" x14ac:dyDescent="0.35">
      <c r="B1377" s="5" t="str">
        <f t="shared" si="1417"/>
        <v>SPS1</v>
      </c>
      <c r="C1377" s="5" t="str">
        <f t="shared" si="1418"/>
        <v>CH</v>
      </c>
      <c r="D1377" t="s">
        <v>1372</v>
      </c>
      <c r="E1377" t="s">
        <v>1229</v>
      </c>
      <c r="F1377" s="1">
        <f t="shared" ref="F1377:K1377" si="1421">IFERROR(F1353/F1318,"-")</f>
        <v>0.37869321701871772</v>
      </c>
      <c r="G1377" s="1">
        <f t="shared" si="1421"/>
        <v>0.39241462945557604</v>
      </c>
      <c r="H1377" s="1">
        <f t="shared" si="1421"/>
        <v>0.39862319026309284</v>
      </c>
      <c r="I1377" s="1">
        <f t="shared" si="1421"/>
        <v>0.4462756434205043</v>
      </c>
      <c r="J1377" s="1">
        <f t="shared" si="1421"/>
        <v>0.4694710683660519</v>
      </c>
      <c r="K1377" s="1">
        <f t="shared" si="1421"/>
        <v>0.47417312089221825</v>
      </c>
      <c r="L1377" s="1">
        <f t="shared" ref="L1377" si="1422">IFERROR(L1353/L1318,"-")</f>
        <v>0.52857977743128071</v>
      </c>
      <c r="N1377" s="1"/>
    </row>
    <row r="1378" spans="2:14" x14ac:dyDescent="0.35">
      <c r="B1378" s="5" t="str">
        <f t="shared" si="1417"/>
        <v>SPS1</v>
      </c>
      <c r="C1378" s="5" t="str">
        <f t="shared" si="1418"/>
        <v>CH</v>
      </c>
      <c r="D1378" t="s">
        <v>1373</v>
      </c>
      <c r="E1378" t="s">
        <v>1229</v>
      </c>
      <c r="F1378" s="1">
        <f t="shared" ref="F1378:K1378" si="1423">IFERROR(F1354/F1319,"-")</f>
        <v>0.27518070496490715</v>
      </c>
      <c r="G1378" s="1">
        <f t="shared" si="1423"/>
        <v>0.28247901110709805</v>
      </c>
      <c r="H1378" s="1">
        <f t="shared" si="1423"/>
        <v>0.29369103424729631</v>
      </c>
      <c r="I1378" s="1">
        <f t="shared" si="1423"/>
        <v>0.31970356226297869</v>
      </c>
      <c r="J1378" s="1">
        <f t="shared" si="1423"/>
        <v>0.33616184923230752</v>
      </c>
      <c r="K1378" s="1">
        <f t="shared" si="1423"/>
        <v>0.3451624144033128</v>
      </c>
      <c r="L1378" s="1">
        <f t="shared" ref="L1378" si="1424">IFERROR(L1354/L1319,"-")</f>
        <v>0.38133210523441791</v>
      </c>
      <c r="N1378" s="1"/>
    </row>
    <row r="1379" spans="2:14" x14ac:dyDescent="0.35">
      <c r="B1379" s="5" t="str">
        <f t="shared" si="1417"/>
        <v>SPS1</v>
      </c>
      <c r="C1379" s="5" t="str">
        <f t="shared" si="1418"/>
        <v>CH</v>
      </c>
      <c r="D1379" t="s">
        <v>1374</v>
      </c>
      <c r="E1379" t="s">
        <v>1229</v>
      </c>
      <c r="F1379" s="1">
        <f t="shared" ref="F1379:K1379" si="1425">IFERROR(F1355/F1320,"-")</f>
        <v>0.18297040713439905</v>
      </c>
      <c r="G1379" s="1">
        <f t="shared" si="1425"/>
        <v>0.18575332372886433</v>
      </c>
      <c r="H1379" s="1">
        <f t="shared" si="1425"/>
        <v>0.19186631068312721</v>
      </c>
      <c r="I1379" s="1">
        <f t="shared" si="1425"/>
        <v>0.21537308504891256</v>
      </c>
      <c r="J1379" s="1">
        <f t="shared" si="1425"/>
        <v>0.21873665048837698</v>
      </c>
      <c r="K1379" s="1">
        <f t="shared" si="1425"/>
        <v>0.23623037420108306</v>
      </c>
      <c r="L1379" s="1">
        <f t="shared" ref="L1379" si="1426">IFERROR(L1355/L1320,"-")</f>
        <v>0.25611254410190204</v>
      </c>
      <c r="N1379" s="1"/>
    </row>
    <row r="1380" spans="2:14" x14ac:dyDescent="0.35">
      <c r="B1380" s="5" t="str">
        <f t="shared" si="1417"/>
        <v>SPS1</v>
      </c>
      <c r="C1380" s="5" t="str">
        <f t="shared" si="1418"/>
        <v>CH</v>
      </c>
      <c r="D1380" t="s">
        <v>1375</v>
      </c>
      <c r="E1380" t="s">
        <v>1229</v>
      </c>
      <c r="F1380" s="1">
        <f t="shared" ref="F1380:K1380" si="1427">IFERROR(F1356/F1321,"-")</f>
        <v>0.12198710645807069</v>
      </c>
      <c r="G1380" s="1">
        <f t="shared" si="1427"/>
        <v>0.12480002843232568</v>
      </c>
      <c r="H1380" s="1">
        <f t="shared" si="1427"/>
        <v>0.1281424520049903</v>
      </c>
      <c r="I1380" s="1">
        <f t="shared" si="1427"/>
        <v>0.14259010842868658</v>
      </c>
      <c r="J1380" s="1">
        <f t="shared" si="1427"/>
        <v>0.147877493533317</v>
      </c>
      <c r="K1380" s="1">
        <f t="shared" si="1427"/>
        <v>0.15675066883139421</v>
      </c>
      <c r="L1380" s="1">
        <f t="shared" ref="L1380" si="1428">IFERROR(L1356/L1321,"-")</f>
        <v>0.16941736762737727</v>
      </c>
      <c r="N1380" s="1"/>
    </row>
    <row r="1381" spans="2:14" x14ac:dyDescent="0.35">
      <c r="B1381" s="5" t="str">
        <f t="shared" si="1417"/>
        <v>SPS1</v>
      </c>
      <c r="C1381" s="5" t="str">
        <f t="shared" si="141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29">IFERROR(G1357/G1323,"-")</f>
        <v>-</v>
      </c>
      <c r="H1381" s="1" t="str">
        <f t="shared" si="1429"/>
        <v>-</v>
      </c>
      <c r="I1381" s="1">
        <f t="shared" si="1429"/>
        <v>0.23440176174444091</v>
      </c>
      <c r="J1381" s="1">
        <f t="shared" si="1429"/>
        <v>0.24418023608698017</v>
      </c>
      <c r="K1381" s="1">
        <f t="shared" si="1429"/>
        <v>0.25329447902025465</v>
      </c>
      <c r="L1381" s="1">
        <f t="shared" ref="L1381" si="1430">IFERROR(L1357/L1323,"-")</f>
        <v>0.28048135232117505</v>
      </c>
      <c r="N1381" s="1"/>
    </row>
    <row r="1382" spans="2:14" x14ac:dyDescent="0.35">
      <c r="B1382" s="5" t="str">
        <f t="shared" si="1417"/>
        <v>SPS1</v>
      </c>
      <c r="C1382" s="5" t="str">
        <f t="shared" si="1418"/>
        <v>CH</v>
      </c>
      <c r="D1382" t="s">
        <v>1377</v>
      </c>
      <c r="E1382" t="s">
        <v>1229</v>
      </c>
      <c r="F1382" s="1" t="str">
        <f t="shared" ref="F1382:K1382" si="1431">IFERROR(F1358/F1324,"-")</f>
        <v>-</v>
      </c>
      <c r="G1382" s="1" t="str">
        <f t="shared" si="1431"/>
        <v>-</v>
      </c>
      <c r="H1382" s="1" t="str">
        <f t="shared" si="1431"/>
        <v>-</v>
      </c>
      <c r="I1382" s="1">
        <f t="shared" si="1431"/>
        <v>0.1691015145104961</v>
      </c>
      <c r="J1382" s="1">
        <f t="shared" si="1431"/>
        <v>0.17541334327225863</v>
      </c>
      <c r="K1382" s="1">
        <f t="shared" si="1431"/>
        <v>0.1813854538934106</v>
      </c>
      <c r="L1382" s="1">
        <f t="shared" ref="L1382" si="1432">IFERROR(L1358/L1324,"-")</f>
        <v>0.19851831013601631</v>
      </c>
      <c r="N1382" s="1"/>
    </row>
    <row r="1383" spans="2:14" x14ac:dyDescent="0.35">
      <c r="B1383" s="5" t="str">
        <f t="shared" si="1417"/>
        <v>SPS1</v>
      </c>
      <c r="C1383" s="5" t="str">
        <f t="shared" si="1418"/>
        <v>CH</v>
      </c>
      <c r="D1383" t="s">
        <v>1378</v>
      </c>
      <c r="E1383" t="s">
        <v>1229</v>
      </c>
      <c r="F1383" s="1" t="str">
        <f t="shared" ref="F1383:K1383" si="1433">IFERROR(F1359/F1325,"-")</f>
        <v>-</v>
      </c>
      <c r="G1383" s="1" t="str">
        <f t="shared" si="1433"/>
        <v>-</v>
      </c>
      <c r="H1383" s="1" t="str">
        <f t="shared" si="1433"/>
        <v>-</v>
      </c>
      <c r="I1383" s="1">
        <f t="shared" si="1433"/>
        <v>0.11310839137372303</v>
      </c>
      <c r="J1383" s="1">
        <f t="shared" si="1433"/>
        <v>0.11719511218329146</v>
      </c>
      <c r="K1383" s="1">
        <f t="shared" si="1433"/>
        <v>0.1255214229631941</v>
      </c>
      <c r="L1383" s="1">
        <f t="shared" ref="L1383" si="1434">IFERROR(L1359/L1325,"-")</f>
        <v>0.13862832891714849</v>
      </c>
      <c r="N1383" s="1"/>
    </row>
    <row r="1384" spans="2:14" x14ac:dyDescent="0.35">
      <c r="B1384" s="5" t="str">
        <f t="shared" si="1417"/>
        <v>SPS1</v>
      </c>
      <c r="C1384" s="5" t="str">
        <f t="shared" si="1418"/>
        <v>CH</v>
      </c>
      <c r="D1384" t="s">
        <v>1379</v>
      </c>
      <c r="E1384" t="s">
        <v>1229</v>
      </c>
      <c r="F1384" s="1" t="str">
        <f t="shared" ref="F1384:K1384" si="1435">IFERROR(F1360/F1326,"-")</f>
        <v>-</v>
      </c>
      <c r="G1384" s="1" t="str">
        <f t="shared" si="1435"/>
        <v>-</v>
      </c>
      <c r="H1384" s="1" t="str">
        <f t="shared" si="1435"/>
        <v>-</v>
      </c>
      <c r="I1384" s="1">
        <f t="shared" si="1435"/>
        <v>7.5896650184428788E-2</v>
      </c>
      <c r="J1384" s="1">
        <f t="shared" si="1435"/>
        <v>7.8830690418404584E-2</v>
      </c>
      <c r="K1384" s="1">
        <f t="shared" si="1435"/>
        <v>8.437872673983314E-2</v>
      </c>
      <c r="L1384" s="1">
        <f t="shared" ref="L1384" si="1436">IFERROR(L1360/L1326,"-")</f>
        <v>9.3010313907499018E-2</v>
      </c>
      <c r="N1384" s="1"/>
    </row>
    <row r="1385" spans="2:14" x14ac:dyDescent="0.35">
      <c r="B1385" s="5" t="str">
        <f t="shared" si="1417"/>
        <v>SPS1</v>
      </c>
      <c r="C1385" s="5" t="str">
        <f t="shared" si="141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7">IFERROR(G1361/G1332,"-")</f>
        <v>0.16251369968883853</v>
      </c>
      <c r="H1385" s="1">
        <f t="shared" si="1437"/>
        <v>0.16387378737651911</v>
      </c>
      <c r="I1385" s="1">
        <f t="shared" si="1437"/>
        <v>0.17231417641498015</v>
      </c>
      <c r="J1385" s="1">
        <f t="shared" si="1437"/>
        <v>0.18846726864851063</v>
      </c>
      <c r="K1385" s="1">
        <f t="shared" si="1437"/>
        <v>0.20313677986662992</v>
      </c>
      <c r="L1385" s="1">
        <f t="shared" ref="L1385" si="1438">IFERROR(L1361/L1332,"-")</f>
        <v>0.19995778503790762</v>
      </c>
      <c r="N1385" s="1"/>
    </row>
    <row r="1386" spans="2:14" x14ac:dyDescent="0.35">
      <c r="B1386" s="5" t="str">
        <f t="shared" si="1417"/>
        <v>SPS1</v>
      </c>
      <c r="C1386" s="5" t="str">
        <f t="shared" si="1418"/>
        <v>CH</v>
      </c>
      <c r="D1386" t="s">
        <v>1381</v>
      </c>
      <c r="E1386" t="s">
        <v>1229</v>
      </c>
      <c r="F1386" s="1" t="str">
        <f t="shared" ref="F1386:K1386" si="1439">IFERROR(F1362/F1333,"-")</f>
        <v>-</v>
      </c>
      <c r="G1386" s="1">
        <f t="shared" si="1439"/>
        <v>0.11649393435744133</v>
      </c>
      <c r="H1386" s="1">
        <f t="shared" si="1439"/>
        <v>0.11954985171186128</v>
      </c>
      <c r="I1386" s="1">
        <f t="shared" si="1439"/>
        <v>0.12430465497912688</v>
      </c>
      <c r="J1386" s="1">
        <f t="shared" si="1439"/>
        <v>0.13441718707005784</v>
      </c>
      <c r="K1386" s="1">
        <f t="shared" si="1439"/>
        <v>0.14401305949412282</v>
      </c>
      <c r="L1386" s="1">
        <f t="shared" ref="L1386" si="1440">IFERROR(L1362/L1333,"-")</f>
        <v>0.14277643306991278</v>
      </c>
      <c r="N1386" s="1"/>
    </row>
    <row r="1387" spans="2:14" x14ac:dyDescent="0.35">
      <c r="B1387" s="5" t="str">
        <f t="shared" si="1417"/>
        <v>SPS1</v>
      </c>
      <c r="C1387" s="5" t="str">
        <f t="shared" si="1418"/>
        <v>CH</v>
      </c>
      <c r="D1387" t="s">
        <v>1382</v>
      </c>
      <c r="E1387" t="s">
        <v>1229</v>
      </c>
      <c r="F1387" s="1" t="str">
        <f t="shared" ref="F1387:K1387" si="1441">IFERROR(F1363/F1334,"-")</f>
        <v>-</v>
      </c>
      <c r="G1387" s="1">
        <f t="shared" si="1441"/>
        <v>7.8235828164578899E-2</v>
      </c>
      <c r="H1387" s="1">
        <f t="shared" si="1441"/>
        <v>7.9816864865163248E-2</v>
      </c>
      <c r="I1387" s="1">
        <f t="shared" si="1441"/>
        <v>8.3958779279340853E-2</v>
      </c>
      <c r="J1387" s="1">
        <f t="shared" si="1441"/>
        <v>9.2340996907888537E-2</v>
      </c>
      <c r="K1387" s="1">
        <f t="shared" si="1441"/>
        <v>9.7720866542949203E-2</v>
      </c>
      <c r="L1387" s="1">
        <f t="shared" ref="L1387" si="1442">IFERROR(L1363/L1334,"-")</f>
        <v>9.8731992554448714E-2</v>
      </c>
      <c r="N1387" s="1"/>
    </row>
    <row r="1388" spans="2:14" x14ac:dyDescent="0.35">
      <c r="B1388" s="5" t="str">
        <f t="shared" si="1417"/>
        <v>SPS1</v>
      </c>
      <c r="C1388" s="5" t="str">
        <f t="shared" si="1418"/>
        <v>CH</v>
      </c>
      <c r="D1388" t="s">
        <v>1383</v>
      </c>
      <c r="E1388" t="s">
        <v>1229</v>
      </c>
      <c r="F1388" s="1" t="str">
        <f t="shared" ref="F1388:K1388" si="1443">IFERROR(F1364/F1335,"-")</f>
        <v>-</v>
      </c>
      <c r="G1388" s="1">
        <f t="shared" si="1443"/>
        <v>5.2751439830497751E-2</v>
      </c>
      <c r="H1388" s="1">
        <f t="shared" si="1443"/>
        <v>5.4000491081188123E-2</v>
      </c>
      <c r="I1388" s="1">
        <f t="shared" si="1443"/>
        <v>5.643356663774389E-2</v>
      </c>
      <c r="J1388" s="1">
        <f t="shared" si="1443"/>
        <v>6.2274995402485343E-2</v>
      </c>
      <c r="K1388" s="1">
        <f t="shared" si="1443"/>
        <v>6.5438757727796656E-2</v>
      </c>
      <c r="L1388" s="1">
        <f t="shared" ref="L1388" si="1444">IFERROR(L1364/L1335,"-")</f>
        <v>6.667676535769991E-2</v>
      </c>
      <c r="N1388" s="1"/>
    </row>
    <row r="1389" spans="2:14" x14ac:dyDescent="0.35">
      <c r="B1389" s="5" t="str">
        <f t="shared" si="1417"/>
        <v>SPS1</v>
      </c>
      <c r="C1389" s="5" t="str">
        <f t="shared" si="1418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5">IFERROR(G1365/G1336,"-")</f>
        <v>11.189596541502647</v>
      </c>
      <c r="H1389" s="1">
        <f t="shared" si="1445"/>
        <v>7.020970281426421</v>
      </c>
      <c r="I1389" s="1" t="str">
        <f t="shared" si="1445"/>
        <v>-</v>
      </c>
      <c r="J1389" s="1" t="str">
        <f t="shared" si="1445"/>
        <v>-</v>
      </c>
      <c r="K1389" s="1" t="str">
        <f t="shared" si="1445"/>
        <v>-</v>
      </c>
      <c r="L1389" s="1" t="str">
        <f t="shared" ref="L1389" si="1446">IFERROR(L1365/L1336,"-")</f>
        <v>-</v>
      </c>
      <c r="N1389" s="1"/>
    </row>
    <row r="1390" spans="2:14" x14ac:dyDescent="0.35">
      <c r="B1390" s="5" t="str">
        <f t="shared" si="1417"/>
        <v>SPS1</v>
      </c>
      <c r="C1390" s="5" t="str">
        <f t="shared" si="1418"/>
        <v>CH</v>
      </c>
      <c r="D1390" t="s">
        <v>1384</v>
      </c>
      <c r="E1390" t="s">
        <v>1229</v>
      </c>
      <c r="F1390" s="1">
        <f t="shared" ref="F1390:K1390" si="1447">IFERROR(F1366/F1337,"-")</f>
        <v>0.12391916748597483</v>
      </c>
      <c r="G1390" s="1">
        <f t="shared" si="1447"/>
        <v>0.12848447851663006</v>
      </c>
      <c r="H1390" s="1">
        <f t="shared" si="1447"/>
        <v>0.13240766570327914</v>
      </c>
      <c r="I1390" s="1">
        <f t="shared" si="1447"/>
        <v>0.12760341681516099</v>
      </c>
      <c r="J1390" s="1">
        <f t="shared" si="1447"/>
        <v>0.14713030563972931</v>
      </c>
      <c r="K1390" s="1">
        <f t="shared" si="1447"/>
        <v>0.15946478814097154</v>
      </c>
      <c r="L1390" s="1">
        <f t="shared" ref="L1390" si="1448">IFERROR(L1366/L1337,"-")</f>
        <v>0.15998141364659141</v>
      </c>
      <c r="N1390" s="1"/>
    </row>
    <row r="1391" spans="2:14" x14ac:dyDescent="0.35">
      <c r="B1391" s="5" t="str">
        <f t="shared" si="1417"/>
        <v>SPS1</v>
      </c>
      <c r="C1391" s="5" t="str">
        <f t="shared" si="1418"/>
        <v>CH</v>
      </c>
      <c r="D1391" t="s">
        <v>1385</v>
      </c>
      <c r="E1391" t="s">
        <v>1229</v>
      </c>
      <c r="F1391" s="1">
        <f t="shared" ref="F1391:K1391" si="1449">IFERROR(F1367/F1338,"-")</f>
        <v>8.7465847585616971E-2</v>
      </c>
      <c r="G1391" s="1">
        <f t="shared" si="1449"/>
        <v>8.7843656884980081E-2</v>
      </c>
      <c r="H1391" s="1">
        <f t="shared" si="1449"/>
        <v>8.9158550391019442E-2</v>
      </c>
      <c r="I1391" s="1">
        <f t="shared" si="1449"/>
        <v>9.0709958471755225E-2</v>
      </c>
      <c r="J1391" s="1">
        <f t="shared" si="1449"/>
        <v>0.10278388807633833</v>
      </c>
      <c r="K1391" s="1">
        <f t="shared" si="1449"/>
        <v>0.10907884706350299</v>
      </c>
      <c r="L1391" s="1">
        <f t="shared" ref="L1391" si="1450">IFERROR(L1367/L1338,"-")</f>
        <v>0.1106216614167206</v>
      </c>
      <c r="N1391" s="1"/>
    </row>
    <row r="1392" spans="2:14" x14ac:dyDescent="0.35">
      <c r="B1392" s="5" t="str">
        <f t="shared" si="1417"/>
        <v>SPS1</v>
      </c>
      <c r="C1392" s="5" t="str">
        <f t="shared" si="1418"/>
        <v>CH</v>
      </c>
      <c r="D1392" t="s">
        <v>1386</v>
      </c>
      <c r="E1392" t="s">
        <v>1229</v>
      </c>
      <c r="F1392" s="1">
        <f t="shared" ref="F1392:K1392" si="1451">IFERROR(F1368/F1339,"-")</f>
        <v>5.7949527986548621E-2</v>
      </c>
      <c r="G1392" s="1">
        <f t="shared" si="1451"/>
        <v>5.8146290577968787E-2</v>
      </c>
      <c r="H1392" s="1">
        <f t="shared" si="1451"/>
        <v>6.0160010973044534E-2</v>
      </c>
      <c r="I1392" s="1">
        <f t="shared" si="1451"/>
        <v>6.0726290471782129E-2</v>
      </c>
      <c r="J1392" s="1">
        <f t="shared" si="1451"/>
        <v>7.0496557367529231E-2</v>
      </c>
      <c r="K1392" s="1">
        <f t="shared" si="1451"/>
        <v>7.3511336402962188E-2</v>
      </c>
      <c r="L1392" s="1">
        <f t="shared" ref="L1392" si="1452">IFERROR(L1368/L1339,"-")</f>
        <v>7.5170537347230365E-2</v>
      </c>
      <c r="N1392" s="1"/>
    </row>
    <row r="1393" spans="2:14" x14ac:dyDescent="0.35">
      <c r="B1393" s="5" t="str">
        <f t="shared" si="1417"/>
        <v>SPS1</v>
      </c>
      <c r="C1393" s="5" t="str">
        <f t="shared" si="1418"/>
        <v>CH</v>
      </c>
      <c r="D1393" t="s">
        <v>1387</v>
      </c>
      <c r="E1393" t="s">
        <v>1229</v>
      </c>
      <c r="F1393" s="1">
        <f t="shared" ref="F1393:K1393" si="1453">IFERROR(F1369/F1340,"-")</f>
        <v>3.8646481387947559E-2</v>
      </c>
      <c r="G1393" s="1">
        <f t="shared" si="1453"/>
        <v>3.8969562246043851E-2</v>
      </c>
      <c r="H1393" s="1">
        <f t="shared" si="1453"/>
        <v>3.9226183787928609E-2</v>
      </c>
      <c r="I1393" s="1">
        <f t="shared" si="1453"/>
        <v>4.0771520173909927E-2</v>
      </c>
      <c r="J1393" s="1">
        <f t="shared" si="1453"/>
        <v>4.7247301137269257E-2</v>
      </c>
      <c r="K1393" s="1">
        <f t="shared" si="1453"/>
        <v>4.9119972688513508E-2</v>
      </c>
      <c r="L1393" s="1">
        <f t="shared" ref="L1393" si="1454">IFERROR(L1369/L1340,"-")</f>
        <v>5.0276157236679012E-2</v>
      </c>
      <c r="N1393" s="1"/>
    </row>
    <row r="1394" spans="2:14" x14ac:dyDescent="0.35">
      <c r="B1394" s="5" t="str">
        <f t="shared" si="1417"/>
        <v>SPS1</v>
      </c>
      <c r="C1394" s="5" t="str">
        <f t="shared" si="1418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5">IFERROR(G1370/G1346,"-")</f>
        <v>11.186996076539073</v>
      </c>
      <c r="H1394" s="1">
        <f t="shared" si="1455"/>
        <v>7.0144691190174733</v>
      </c>
      <c r="I1394" s="1" t="str">
        <f t="shared" si="1455"/>
        <v>-</v>
      </c>
      <c r="J1394" s="1" t="str">
        <f t="shared" si="1455"/>
        <v>-</v>
      </c>
      <c r="K1394" s="1" t="str">
        <f t="shared" si="1455"/>
        <v>-</v>
      </c>
      <c r="L1394" s="1" t="str">
        <f t="shared" ref="L1394" si="1456">IFERROR(L1370/L1346,"-")</f>
        <v>-</v>
      </c>
      <c r="N1394" s="1"/>
    </row>
    <row r="1395" spans="2:14" x14ac:dyDescent="0.35">
      <c r="B1395" s="5" t="str">
        <f t="shared" si="1417"/>
        <v>SPS1</v>
      </c>
      <c r="C1395" s="5" t="str">
        <f t="shared" si="1418"/>
        <v>CH</v>
      </c>
      <c r="D1395" t="s">
        <v>1388</v>
      </c>
      <c r="E1395" t="s">
        <v>1229</v>
      </c>
      <c r="F1395" s="1" t="str">
        <f t="shared" ref="F1395:K1395" si="1457">IFERROR(F1371/F1347,"-")</f>
        <v>-</v>
      </c>
      <c r="G1395" s="1">
        <f t="shared" si="1457"/>
        <v>0.12023751974847217</v>
      </c>
      <c r="H1395" s="1">
        <f t="shared" si="1457"/>
        <v>0.12328653267474222</v>
      </c>
      <c r="I1395" s="1">
        <f t="shared" si="1457"/>
        <v>0.12769500231322115</v>
      </c>
      <c r="J1395" s="1">
        <f t="shared" si="1457"/>
        <v>0.13934541970045899</v>
      </c>
      <c r="K1395" s="1">
        <f t="shared" si="1457"/>
        <v>0.14819883303842199</v>
      </c>
      <c r="L1395" s="1">
        <f t="shared" ref="L1395" si="1458">IFERROR(L1371/L1347,"-")</f>
        <v>0.14907764868671541</v>
      </c>
      <c r="N1395" s="1"/>
    </row>
    <row r="1396" spans="2:14" x14ac:dyDescent="0.35">
      <c r="B1396" s="5" t="str">
        <f t="shared" si="1417"/>
        <v>SPS1</v>
      </c>
      <c r="C1396" s="5" t="str">
        <f t="shared" si="1418"/>
        <v>CH</v>
      </c>
      <c r="D1396" t="s">
        <v>1389</v>
      </c>
      <c r="E1396" t="s">
        <v>1229</v>
      </c>
      <c r="F1396" s="1" t="str">
        <f t="shared" ref="F1396:K1396" si="1459">IFERROR(F1372/F1348,"-")</f>
        <v>-</v>
      </c>
      <c r="G1396" s="1">
        <f t="shared" si="1459"/>
        <v>8.499807623360886E-2</v>
      </c>
      <c r="H1396" s="1">
        <f t="shared" si="1459"/>
        <v>8.7858128074546085E-2</v>
      </c>
      <c r="I1396" s="1">
        <f t="shared" si="1459"/>
        <v>9.0072019528948083E-2</v>
      </c>
      <c r="J1396" s="1">
        <f t="shared" si="1459"/>
        <v>9.685617016019199E-2</v>
      </c>
      <c r="K1396" s="1">
        <f t="shared" si="1459"/>
        <v>0.10305590483125127</v>
      </c>
      <c r="L1396" s="1">
        <f t="shared" ref="L1396" si="1460">IFERROR(L1372/L1348,"-")</f>
        <v>0.10436971481731534</v>
      </c>
      <c r="N1396" s="1"/>
    </row>
    <row r="1397" spans="2:14" x14ac:dyDescent="0.35">
      <c r="B1397" s="5" t="str">
        <f t="shared" si="1417"/>
        <v>SPS1</v>
      </c>
      <c r="C1397" s="5" t="str">
        <f t="shared" si="1418"/>
        <v>CH</v>
      </c>
      <c r="D1397" t="s">
        <v>1390</v>
      </c>
      <c r="E1397" t="s">
        <v>1229</v>
      </c>
      <c r="F1397" s="1" t="str">
        <f t="shared" ref="F1397:K1397" si="1461">IFERROR(F1373/F1349,"-")</f>
        <v>-</v>
      </c>
      <c r="G1397" s="1">
        <f t="shared" si="1461"/>
        <v>5.6422133461237138E-2</v>
      </c>
      <c r="H1397" s="1">
        <f t="shared" si="1461"/>
        <v>5.873663700301536E-2</v>
      </c>
      <c r="I1397" s="1">
        <f t="shared" si="1461"/>
        <v>5.983702509141052E-2</v>
      </c>
      <c r="J1397" s="1">
        <f t="shared" si="1461"/>
        <v>6.5955061207358612E-2</v>
      </c>
      <c r="K1397" s="1">
        <f t="shared" si="1461"/>
        <v>6.9752821236413021E-2</v>
      </c>
      <c r="L1397" s="1">
        <f t="shared" ref="L1397" si="1462">IFERROR(L1373/L1349,"-")</f>
        <v>7.0958063870597443E-2</v>
      </c>
      <c r="N1397" s="1"/>
    </row>
    <row r="1398" spans="2:14" x14ac:dyDescent="0.35">
      <c r="B1398" s="5" t="str">
        <f t="shared" si="1417"/>
        <v>SPS1</v>
      </c>
      <c r="C1398" s="5" t="str">
        <f t="shared" si="1418"/>
        <v>CH</v>
      </c>
      <c r="D1398" t="s">
        <v>1391</v>
      </c>
      <c r="E1398" t="s">
        <v>1229</v>
      </c>
      <c r="F1398" s="1" t="str">
        <f t="shared" ref="F1398:K1398" si="1463">IFERROR(F1374/F1350,"-")</f>
        <v>-</v>
      </c>
      <c r="G1398" s="1">
        <f t="shared" si="1463"/>
        <v>3.7689157759834363E-2</v>
      </c>
      <c r="H1398" s="1">
        <f t="shared" si="1463"/>
        <v>3.8651097775378354E-2</v>
      </c>
      <c r="I1398" s="1">
        <f t="shared" si="1463"/>
        <v>4.0078055425272006E-2</v>
      </c>
      <c r="J1398" s="1">
        <f t="shared" si="1463"/>
        <v>4.4328440916514777E-2</v>
      </c>
      <c r="K1398" s="1">
        <f t="shared" si="1463"/>
        <v>4.6420117628656506E-2</v>
      </c>
      <c r="L1398" s="1">
        <f t="shared" ref="L1398" si="1464">IFERROR(L1374/L1350,"-")</f>
        <v>4.7499172390542445E-2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5">G1400+G1406+G1411+G1425</f>
        <v>0.82234705698445332</v>
      </c>
      <c r="H1399" s="3">
        <f t="shared" ref="H1399" si="1466">H1400+H1406+H1411+H1425</f>
        <v>1.0022264330897186</v>
      </c>
      <c r="I1399" s="3">
        <f t="shared" ref="I1399" si="1467">I1400+I1406+I1411+I1425</f>
        <v>0.38450144962116312</v>
      </c>
      <c r="J1399" s="3">
        <f t="shared" ref="J1399" si="1468">J1400+J1406+J1411+J1425</f>
        <v>0.37093991900825185</v>
      </c>
      <c r="K1399" s="3">
        <f t="shared" ref="K1399:L1399" si="1469">K1400+K1406+K1411+K1425</f>
        <v>0.36145596563186355</v>
      </c>
      <c r="L1399" s="3">
        <f t="shared" si="1469"/>
        <v>0.31616483697786313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0">SUM(G1401:G1405)</f>
        <v>1.4299313280981912E-2</v>
      </c>
      <c r="H1400" s="1">
        <f t="shared" ref="H1400" si="1471">SUM(H1401:H1405)</f>
        <v>2.3410565994649808E-2</v>
      </c>
      <c r="I1400" s="1">
        <f t="shared" ref="I1400" si="1472">SUM(I1401:I1405)</f>
        <v>0.3795744890057503</v>
      </c>
      <c r="J1400" s="1">
        <f t="shared" ref="J1400" si="1473">SUM(J1401:J1405)</f>
        <v>0.3669616612647808</v>
      </c>
      <c r="K1400" s="1">
        <f t="shared" ref="K1400:L1400" si="1474">SUM(K1401:K1405)</f>
        <v>0.35713781813740886</v>
      </c>
      <c r="L1400" s="1">
        <f t="shared" si="1474"/>
        <v>0.31373683272251329</v>
      </c>
      <c r="N1400" s="1"/>
    </row>
    <row r="1401" spans="2:14" x14ac:dyDescent="0.35">
      <c r="B1401" s="5" t="str">
        <f t="shared" ref="B1401:B1434" si="1475">B1400</f>
        <v>SPS1</v>
      </c>
      <c r="C1401" s="5" t="str">
        <f t="shared" ref="C1401:C1434" si="1476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N1401" s="1"/>
    </row>
    <row r="1402" spans="2:14" x14ac:dyDescent="0.35">
      <c r="B1402" s="5" t="str">
        <f t="shared" si="1475"/>
        <v>SPS1</v>
      </c>
      <c r="C1402" s="5" t="str">
        <f t="shared" si="1476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0.13787741585824481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0.13592266433433414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0.11895577632072844</v>
      </c>
      <c r="N1402" s="1"/>
    </row>
    <row r="1403" spans="2:14" x14ac:dyDescent="0.35">
      <c r="B1403" s="5" t="str">
        <f t="shared" si="1475"/>
        <v>SPS1</v>
      </c>
      <c r="C1403" s="5" t="str">
        <f t="shared" si="1476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0.17170569641349337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0.16651006353212747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0.14714458122426693</v>
      </c>
      <c r="N1403" s="1"/>
    </row>
    <row r="1404" spans="2:14" x14ac:dyDescent="0.35">
      <c r="B1404" s="5" t="str">
        <f t="shared" si="1475"/>
        <v>SPS1</v>
      </c>
      <c r="C1404" s="5" t="str">
        <f t="shared" si="1476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5.5886762185167235E-2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5.205369421618794E-2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4.6721166452429866E-2</v>
      </c>
      <c r="N1404" s="1"/>
    </row>
    <row r="1405" spans="2:14" x14ac:dyDescent="0.35">
      <c r="B1405" s="5" t="str">
        <f t="shared" si="1475"/>
        <v>SPS1</v>
      </c>
      <c r="C1405" s="5" t="str">
        <f t="shared" si="1476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1.4917868078753995E-3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2.651396054759318E-3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9.1530872508805176E-4</v>
      </c>
      <c r="N1405" s="1"/>
    </row>
    <row r="1406" spans="2:14" x14ac:dyDescent="0.35">
      <c r="B1406" s="5" t="str">
        <f t="shared" si="1475"/>
        <v>SPS1</v>
      </c>
      <c r="C1406" s="5" t="str">
        <f t="shared" si="1476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7">SUM(G1407:G1410)</f>
        <v>0</v>
      </c>
      <c r="H1406" s="1">
        <f t="shared" ref="H1406" si="1478">SUM(H1407:H1410)</f>
        <v>0</v>
      </c>
      <c r="I1406" s="1">
        <f t="shared" ref="I1406" si="1479">SUM(I1407:I1410)</f>
        <v>4.636933561803163E-4</v>
      </c>
      <c r="J1406" s="1">
        <f t="shared" ref="J1406" si="1480">SUM(J1407:J1410)</f>
        <v>5.5334107528587449E-4</v>
      </c>
      <c r="K1406" s="1">
        <f t="shared" ref="K1406:L1406" si="1481">SUM(K1407:K1410)</f>
        <v>6.0145772500486529E-4</v>
      </c>
      <c r="L1406" s="1">
        <f t="shared" si="1481"/>
        <v>5.3879950019743324E-4</v>
      </c>
      <c r="N1406" s="1"/>
    </row>
    <row r="1407" spans="2:14" x14ac:dyDescent="0.35">
      <c r="B1407" s="5" t="str">
        <f t="shared" si="1475"/>
        <v>SPS1</v>
      </c>
      <c r="C1407" s="5" t="str">
        <f t="shared" si="1476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9.749953715950192E-5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1.0716534398494739E-4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8.6782920631446644E-5</v>
      </c>
      <c r="N1407" s="1"/>
    </row>
    <row r="1408" spans="2:14" x14ac:dyDescent="0.35">
      <c r="B1408" s="5" t="str">
        <f t="shared" si="1475"/>
        <v>SPS1</v>
      </c>
      <c r="C1408" s="5" t="str">
        <f t="shared" si="1476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1.3149699880190294E-4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1.6957608886723205E-4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1.7366872455231518E-4</v>
      </c>
      <c r="N1408" s="1"/>
    </row>
    <row r="1409" spans="2:14" x14ac:dyDescent="0.35">
      <c r="B1409" s="5" t="str">
        <f t="shared" si="1475"/>
        <v>SPS1</v>
      </c>
      <c r="C1409" s="5" t="str">
        <f t="shared" si="1476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1.5376379005516526E-4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1.4719318103468363E-4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1.0995836147251467E-4</v>
      </c>
      <c r="N1409" s="1"/>
    </row>
    <row r="1410" spans="2:14" x14ac:dyDescent="0.35">
      <c r="B1410" s="5" t="str">
        <f t="shared" si="1475"/>
        <v>SPS1</v>
      </c>
      <c r="C1410" s="5" t="str">
        <f t="shared" si="1476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1.7058074926930441E-4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1.7752311111800227E-4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1.6838949354115674E-4</v>
      </c>
      <c r="N1410" s="1"/>
    </row>
    <row r="1411" spans="2:14" x14ac:dyDescent="0.35">
      <c r="B1411" s="5" t="str">
        <f t="shared" si="1475"/>
        <v>SPS1</v>
      </c>
      <c r="C1411" s="5" t="str">
        <f t="shared" si="1476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2">SUM(G1416:G1424)</f>
        <v>0.80275635379274379</v>
      </c>
      <c r="H1411" s="1">
        <f t="shared" si="1482"/>
        <v>0.96605931361034414</v>
      </c>
      <c r="I1411" s="1">
        <f t="shared" si="1482"/>
        <v>3.3163465689844372E-3</v>
      </c>
      <c r="J1411" s="1">
        <f t="shared" si="1482"/>
        <v>2.337259785442625E-3</v>
      </c>
      <c r="K1411" s="1">
        <f t="shared" si="1482"/>
        <v>2.5576669697487441E-3</v>
      </c>
      <c r="L1411" s="1">
        <f t="shared" ref="L1411" si="1483">SUM(L1416:L1424)</f>
        <v>1.4045417748040619E-3</v>
      </c>
      <c r="N1411" s="1"/>
    </row>
    <row r="1412" spans="2:14" x14ac:dyDescent="0.35">
      <c r="B1412" s="5" t="str">
        <f t="shared" si="1475"/>
        <v>SPS1</v>
      </c>
      <c r="C1412" s="5" t="str">
        <f t="shared" si="1476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4">IF(G1411-G1413&lt;0,0,G1411-G1413)</f>
        <v>0.7818274751014298</v>
      </c>
      <c r="H1412" s="1">
        <f t="shared" si="1484"/>
        <v>0.92289040662311728</v>
      </c>
      <c r="I1412" s="1">
        <f t="shared" si="1484"/>
        <v>3.1494602935675784E-3</v>
      </c>
      <c r="J1412" s="1">
        <f t="shared" si="1484"/>
        <v>2.1319577880427746E-3</v>
      </c>
      <c r="K1412" s="1">
        <f t="shared" si="1484"/>
        <v>2.1137130607233354E-3</v>
      </c>
      <c r="L1412" s="1">
        <f t="shared" si="1484"/>
        <v>0</v>
      </c>
      <c r="N1412" s="1"/>
    </row>
    <row r="1413" spans="2:14" x14ac:dyDescent="0.35">
      <c r="B1413" s="5" t="str">
        <f t="shared" si="1475"/>
        <v>SPS1</v>
      </c>
      <c r="C1413" s="5" t="str">
        <f t="shared" si="1476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5">SUM(G1414:G1415)</f>
        <v>2.0928878691314018E-2</v>
      </c>
      <c r="H1413" s="1">
        <f t="shared" ref="H1413" si="1486">SUM(H1414:H1415)</f>
        <v>4.3168906987226842E-2</v>
      </c>
      <c r="I1413" s="1">
        <f t="shared" ref="I1413" si="1487">SUM(I1414:I1415)</f>
        <v>1.6688627541685877E-4</v>
      </c>
      <c r="J1413" s="1">
        <f t="shared" ref="J1413" si="1488">SUM(J1414:J1415)</f>
        <v>2.0530199739985023E-4</v>
      </c>
      <c r="K1413" s="1">
        <f t="shared" ref="K1413:L1413" si="1489">SUM(K1414:K1415)</f>
        <v>4.4395390902540863E-4</v>
      </c>
      <c r="L1413" s="1">
        <f t="shared" si="1489"/>
        <v>1.4123483191811853E-3</v>
      </c>
      <c r="N1413" s="1"/>
    </row>
    <row r="1414" spans="2:14" x14ac:dyDescent="0.35">
      <c r="B1414" s="5" t="str">
        <f t="shared" si="1475"/>
        <v>SPS1</v>
      </c>
      <c r="C1414" s="5" t="str">
        <f t="shared" si="1476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[1]Transport!F$26/SUM([1]Transport!F$22,[1]Transport!F$26)*J1411*(J$34+J$582)/(J$34+J$582+J$38)</f>
        <v>2.0530199739985023E-4</v>
      </c>
      <c r="K1414" s="1">
        <f>[1]Transport!G$26/SUM([1]Transport!G$22,[1]Transport!G$26)*K1411*(K$34+K$582)/(K$34+K$582+K$38)</f>
        <v>4.3661597251251838E-4</v>
      </c>
      <c r="L1414" s="1">
        <f>[1]Transport!H$26/SUM([1]Transport!H$22,[1]Transport!H$26)*L1411*(L$34+L$582)/(L$34+L$582+L$38)</f>
        <v>8.8115011934184883E-4</v>
      </c>
      <c r="N1414" s="1"/>
    </row>
    <row r="1415" spans="2:14" x14ac:dyDescent="0.35">
      <c r="B1415" s="5" t="str">
        <f t="shared" si="1475"/>
        <v>SPS1</v>
      </c>
      <c r="C1415" s="5" t="str">
        <f t="shared" si="1476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7.3379365128902502E-6</v>
      </c>
      <c r="L1415" s="1">
        <f>(L$38+L$718)/([1]Transport!H$22+[1]Transport!H$26)*L1411</f>
        <v>5.3119819983933636E-4</v>
      </c>
      <c r="N1415" s="1"/>
    </row>
    <row r="1416" spans="2:14" x14ac:dyDescent="0.35">
      <c r="B1416" s="5" t="str">
        <f t="shared" si="1475"/>
        <v>SPS1</v>
      </c>
      <c r="C1416" s="5" t="str">
        <f t="shared" si="1476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3.6614755194793125E-4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3.8506950418909481E-4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2.4003073404406505E-4</v>
      </c>
      <c r="N1416" s="1"/>
    </row>
    <row r="1417" spans="2:14" x14ac:dyDescent="0.35">
      <c r="B1417" s="5" t="str">
        <f t="shared" si="1475"/>
        <v>SPS1</v>
      </c>
      <c r="C1417" s="5" t="str">
        <f t="shared" si="1476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4.4141750990258694E-4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5.707434194836611E-4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3.815912537481196E-4</v>
      </c>
      <c r="N1417" s="1"/>
    </row>
    <row r="1418" spans="2:14" x14ac:dyDescent="0.35">
      <c r="B1418" s="5" t="str">
        <f t="shared" si="1475"/>
        <v>SPS1</v>
      </c>
      <c r="C1418" s="5" t="str">
        <f t="shared" si="1476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2.2804790990479164E-4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9.3409572639225168E-5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3.3361632690731818E-5</v>
      </c>
      <c r="N1418" s="1"/>
    </row>
    <row r="1419" spans="2:14" x14ac:dyDescent="0.35">
      <c r="B1419" s="5" t="str">
        <f t="shared" si="1475"/>
        <v>SPS1</v>
      </c>
      <c r="C1419" s="5" t="str">
        <f t="shared" si="1476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2.5537040421390274E-4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2.0794726211700388E-4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8.4440244847111117E-5</v>
      </c>
      <c r="N1419" s="1"/>
    </row>
    <row r="1420" spans="2:14" x14ac:dyDescent="0.35">
      <c r="B1420" s="5" t="str">
        <f t="shared" si="1475"/>
        <v>SPS1</v>
      </c>
      <c r="C1420" s="5" t="str">
        <f t="shared" si="1476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N1420" s="1"/>
    </row>
    <row r="1421" spans="2:14" x14ac:dyDescent="0.35">
      <c r="B1421" s="5" t="str">
        <f t="shared" si="1475"/>
        <v>SPS1</v>
      </c>
      <c r="C1421" s="5" t="str">
        <f t="shared" si="1476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2.2144114831880091E-4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3.1065001789763795E-4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1.6399174384414036E-4</v>
      </c>
      <c r="N1421" s="1"/>
    </row>
    <row r="1422" spans="2:14" x14ac:dyDescent="0.35">
      <c r="B1422" s="5" t="str">
        <f t="shared" si="1475"/>
        <v>SPS1</v>
      </c>
      <c r="C1422" s="5" t="str">
        <f t="shared" si="1476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3.8236500305590716E-4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4.607004060099361E-4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2.9841573912062116E-4</v>
      </c>
      <c r="N1422" s="1"/>
    </row>
    <row r="1423" spans="2:14" x14ac:dyDescent="0.35">
      <c r="B1423" s="5" t="str">
        <f t="shared" si="1475"/>
        <v>SPS1</v>
      </c>
      <c r="C1423" s="5" t="str">
        <f t="shared" si="1476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1.5187796626312197E-4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2.86873632124575E-4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8.350553770493347E-5</v>
      </c>
      <c r="N1423" s="1"/>
    </row>
    <row r="1424" spans="2:14" x14ac:dyDescent="0.35">
      <c r="B1424" s="5" t="str">
        <f t="shared" si="1475"/>
        <v>SPS1</v>
      </c>
      <c r="C1424" s="5" t="str">
        <f t="shared" si="1476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2.9059229183558228E-4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2.422731552876098E-4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1.1920488880433916E-4</v>
      </c>
      <c r="N1424" s="1"/>
    </row>
    <row r="1425" spans="2:14" x14ac:dyDescent="0.35">
      <c r="B1425" s="5" t="str">
        <f t="shared" si="1475"/>
        <v>SPS1</v>
      </c>
      <c r="C1425" s="5" t="str">
        <f t="shared" si="1476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0">SUM(G1430:G1434)</f>
        <v>5.2913899107276223E-3</v>
      </c>
      <c r="H1425" s="1">
        <f t="shared" ref="H1425" si="1491">SUM(H1430:H1434)</f>
        <v>1.2756553484724698E-2</v>
      </c>
      <c r="I1425" s="1">
        <f t="shared" ref="I1425" si="1492">SUM(I1430:I1434)</f>
        <v>1.1469206902480684E-3</v>
      </c>
      <c r="J1425" s="1">
        <f t="shared" ref="J1425" si="1493">SUM(J1430:J1434)</f>
        <v>1.0876568827425425E-3</v>
      </c>
      <c r="K1425" s="1">
        <f t="shared" ref="K1425:L1425" si="1494">SUM(K1430:K1434)</f>
        <v>1.1590227997011044E-3</v>
      </c>
      <c r="L1425" s="1">
        <f t="shared" si="1494"/>
        <v>4.8466298034838083E-4</v>
      </c>
      <c r="N1425" s="1"/>
    </row>
    <row r="1426" spans="2:14" x14ac:dyDescent="0.35">
      <c r="B1426" s="5" t="str">
        <f t="shared" si="1475"/>
        <v>SPS1</v>
      </c>
      <c r="C1426" s="5" t="str">
        <f t="shared" si="1476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5">IF(G1425-G1427&lt;0,0,G1425-G1427)</f>
        <v>4.775343501812801E-3</v>
      </c>
      <c r="H1426" s="1">
        <f t="shared" si="1495"/>
        <v>1.1563325438116123E-2</v>
      </c>
      <c r="I1426" s="1">
        <f t="shared" si="1495"/>
        <v>9.5502093460068894E-4</v>
      </c>
      <c r="J1426" s="1">
        <f t="shared" si="1495"/>
        <v>0</v>
      </c>
      <c r="K1426" s="1">
        <f t="shared" si="1495"/>
        <v>0</v>
      </c>
      <c r="L1426" s="1">
        <f t="shared" si="1495"/>
        <v>0</v>
      </c>
      <c r="N1426" s="1"/>
    </row>
    <row r="1427" spans="2:14" x14ac:dyDescent="0.35">
      <c r="B1427" s="5" t="str">
        <f t="shared" si="1475"/>
        <v>SPS1</v>
      </c>
      <c r="C1427" s="5" t="str">
        <f t="shared" si="1476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6">SUM(G1428:G1429)</f>
        <v>5.1604640891482164E-4</v>
      </c>
      <c r="H1427" s="1">
        <f t="shared" ref="H1427" si="1497">SUM(H1428:H1429)</f>
        <v>1.1932280466085752E-3</v>
      </c>
      <c r="I1427" s="1">
        <f t="shared" ref="I1427" si="1498">SUM(I1428:I1429)</f>
        <v>1.918997556473794E-4</v>
      </c>
      <c r="J1427" s="1">
        <f t="shared" ref="J1427" si="1499">SUM(J1428:J1429)</f>
        <v>1.7446585887228538E-2</v>
      </c>
      <c r="K1427" s="1">
        <f t="shared" ref="K1427:L1427" si="1500">SUM(K1428:K1429)</f>
        <v>0.5138830974237496</v>
      </c>
      <c r="L1427" s="1">
        <f t="shared" si="1500"/>
        <v>3.5864797811659876</v>
      </c>
      <c r="N1427" s="1"/>
    </row>
    <row r="1428" spans="2:14" x14ac:dyDescent="0.35">
      <c r="B1428" s="5" t="str">
        <f t="shared" si="1475"/>
        <v>SPS1</v>
      </c>
      <c r="C1428" s="5" t="str">
        <f t="shared" si="1476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[1]Transport!F$27/SUM([1]Transport!F$24,[1]Transport!F$27)*J1425*(J$47+J$614)/(J$47+J$614+J$49)</f>
        <v>2.271069985413522E-4</v>
      </c>
      <c r="K1428" s="1">
        <f>[1]Transport!G$27/SUM([1]Transport!G$24,[1]Transport!G$27)*K1425*(K$47+K$614)/(K$47+K$614+K$49)</f>
        <v>3.2968135055519622E-4</v>
      </c>
      <c r="L1428" s="1">
        <f>[1]Transport!H$27/SUM([1]Transport!H$24,[1]Transport!H$27)*L1425*(L$47+L$614)/(L$47+L$614+L$49)</f>
        <v>2.3587794425553176E-4</v>
      </c>
      <c r="N1428" s="1"/>
    </row>
    <row r="1429" spans="2:14" x14ac:dyDescent="0.35">
      <c r="B1429" s="5" t="str">
        <f t="shared" si="1475"/>
        <v>SPS1</v>
      </c>
      <c r="C1429" s="5" t="str">
        <f t="shared" si="1476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(J$49+J$716)/([1]Transport!F$24+[1]Transport!F$27)*J1425</f>
        <v>1.7219478888687186E-2</v>
      </c>
      <c r="K1429" s="1">
        <f>(K$49+K$716)/([1]Transport!G$24+[1]Transport!G$27)*K1425</f>
        <v>0.51355341607319438</v>
      </c>
      <c r="L1429" s="1">
        <f>(L$49+L$716)/([1]Transport!H$24+[1]Transport!H$27)*L1425</f>
        <v>3.5862439032217321</v>
      </c>
      <c r="N1429" s="1"/>
    </row>
    <row r="1430" spans="2:14" x14ac:dyDescent="0.35">
      <c r="B1430" s="5" t="str">
        <f t="shared" si="1475"/>
        <v>SPS1</v>
      </c>
      <c r="C1430" s="5" t="str">
        <f t="shared" si="1476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N1430" s="1"/>
    </row>
    <row r="1431" spans="2:14" x14ac:dyDescent="0.35">
      <c r="B1431" s="5" t="str">
        <f t="shared" si="1475"/>
        <v>SPS1</v>
      </c>
      <c r="C1431" s="5" t="str">
        <f t="shared" si="1476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2.0854058889793804E-4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1.9147441566091597E-4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9.2175349388022356E-5</v>
      </c>
      <c r="N1431" s="1"/>
    </row>
    <row r="1432" spans="2:14" x14ac:dyDescent="0.35">
      <c r="B1432" s="5" t="str">
        <f t="shared" si="1475"/>
        <v>SPS1</v>
      </c>
      <c r="C1432" s="5" t="str">
        <f t="shared" si="1476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3.6617594640700013E-4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3.1853981733486738E-4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2.08033852461076E-4</v>
      </c>
      <c r="N1432" s="1"/>
    </row>
    <row r="1433" spans="2:14" x14ac:dyDescent="0.35">
      <c r="B1433" s="5" t="str">
        <f t="shared" si="1475"/>
        <v>SPS1</v>
      </c>
      <c r="C1433" s="5" t="str">
        <f t="shared" si="1476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1.9730341075107756E-4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2.6018245368348539E-4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6.9378516952445829E-5</v>
      </c>
      <c r="N1433" s="1"/>
    </row>
    <row r="1434" spans="2:14" x14ac:dyDescent="0.35">
      <c r="B1434" s="5" t="str">
        <f t="shared" si="1475"/>
        <v>SPS1</v>
      </c>
      <c r="C1434" s="5" t="str">
        <f t="shared" si="1476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3.1563693668652673E-4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3.888261130218357E-4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1.150752615468366E-4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1">SUM(G1436:G1458)</f>
        <v>0.13218648996579313</v>
      </c>
      <c r="H1435" s="3">
        <f t="shared" ref="H1435" si="1502">SUM(H1436:H1458)</f>
        <v>0.13330522305827661</v>
      </c>
      <c r="I1435" s="3">
        <f t="shared" ref="I1435" si="1503">SUM(I1436:I1458)</f>
        <v>0.13467416576955141</v>
      </c>
      <c r="J1435" s="3">
        <f t="shared" ref="J1435" si="1504">SUM(J1436:J1458)</f>
        <v>0.13487431016110607</v>
      </c>
      <c r="K1435" s="3">
        <f t="shared" ref="K1435:L1435" si="1505">SUM(K1436:K1458)</f>
        <v>0.13504378364800584</v>
      </c>
      <c r="L1435" s="3">
        <f t="shared" si="1505"/>
        <v>0.13132871551885816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N1436" s="1"/>
    </row>
    <row r="1437" spans="2:14" x14ac:dyDescent="0.35">
      <c r="B1437" s="5" t="str">
        <f t="shared" ref="B1437:B1458" si="1506">B1436</f>
        <v>SPS1</v>
      </c>
      <c r="C1437" s="5" t="str">
        <f t="shared" ref="C1437:C1458" si="1507">C1436</f>
        <v>CH</v>
      </c>
      <c r="D1437" t="s">
        <v>1429</v>
      </c>
      <c r="E1437" t="str">
        <f t="shared" ref="E1437:E1458" si="1508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6.4488896784534191E-2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6.4373463010299212E-2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6.2922369670935091E-2</v>
      </c>
      <c r="N1437" s="1"/>
    </row>
    <row r="1438" spans="2:14" x14ac:dyDescent="0.35">
      <c r="B1438" s="5" t="str">
        <f t="shared" si="1506"/>
        <v>SPS1</v>
      </c>
      <c r="C1438" s="5" t="str">
        <f t="shared" si="1507"/>
        <v>CH</v>
      </c>
      <c r="D1438" t="s">
        <v>1430</v>
      </c>
      <c r="E1438" t="str">
        <f t="shared" si="1508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5.7479131568513912E-2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5.7477834338018875E-2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5.5969213624568123E-2</v>
      </c>
      <c r="N1438" s="1"/>
    </row>
    <row r="1439" spans="2:14" x14ac:dyDescent="0.35">
      <c r="B1439" s="5" t="str">
        <f t="shared" si="1506"/>
        <v>SPS1</v>
      </c>
      <c r="C1439" s="5" t="str">
        <f t="shared" si="1507"/>
        <v>CH</v>
      </c>
      <c r="D1439" t="s">
        <v>1431</v>
      </c>
      <c r="E1439" t="str">
        <f t="shared" si="1508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1.2250202659973763E-2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1.2267345176312309E-2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1.1959895222262113E-2</v>
      </c>
      <c r="N1439" s="1"/>
    </row>
    <row r="1440" spans="2:14" x14ac:dyDescent="0.35">
      <c r="B1440" s="5" t="str">
        <f t="shared" si="1506"/>
        <v>SPS1</v>
      </c>
      <c r="C1440" s="5" t="str">
        <f t="shared" si="1507"/>
        <v>CH</v>
      </c>
      <c r="D1440" t="s">
        <v>1432</v>
      </c>
      <c r="E1440" t="str">
        <f t="shared" si="1508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2.2507124918746401E-4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4.1783889318492383E-4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1.5619334039183099E-4</v>
      </c>
      <c r="N1440" s="1"/>
    </row>
    <row r="1441" spans="2:14" x14ac:dyDescent="0.35">
      <c r="B1441" s="5" t="str">
        <f t="shared" si="1506"/>
        <v>SPS1</v>
      </c>
      <c r="C1441" s="5" t="str">
        <f t="shared" si="1507"/>
        <v>CH</v>
      </c>
      <c r="D1441" t="s">
        <v>1433</v>
      </c>
      <c r="E1441" t="str">
        <f t="shared" si="1508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2.3821351903560712E-5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2.7128474049599636E-5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2.4283011313310424E-5</v>
      </c>
      <c r="N1441" s="1"/>
    </row>
    <row r="1442" spans="2:14" x14ac:dyDescent="0.35">
      <c r="B1442" s="5" t="str">
        <f t="shared" si="1506"/>
        <v>SPS1</v>
      </c>
      <c r="C1442" s="5" t="str">
        <f t="shared" si="1507"/>
        <v>CH</v>
      </c>
      <c r="D1442" t="s">
        <v>1434</v>
      </c>
      <c r="E1442" t="str">
        <f t="shared" si="1508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2.3125137342467758E-5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3.0888816648536751E-5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3.4655004404887987E-5</v>
      </c>
      <c r="N1442" s="1"/>
    </row>
    <row r="1443" spans="2:14" x14ac:dyDescent="0.35">
      <c r="B1443" s="5" t="str">
        <f t="shared" si="1506"/>
        <v>SPS1</v>
      </c>
      <c r="C1443" s="5" t="str">
        <f t="shared" si="1507"/>
        <v>CH</v>
      </c>
      <c r="D1443" t="s">
        <v>1435</v>
      </c>
      <c r="E1443" t="str">
        <f t="shared" si="1508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1.8010213094032114E-5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1.8567266648250518E-5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1.5517387602536161E-5</v>
      </c>
      <c r="N1443" s="1"/>
    </row>
    <row r="1444" spans="2:14" x14ac:dyDescent="0.35">
      <c r="B1444" s="5" t="str">
        <f t="shared" si="1506"/>
        <v>SPS1</v>
      </c>
      <c r="C1444" s="5" t="str">
        <f t="shared" si="1507"/>
        <v>CH</v>
      </c>
      <c r="D1444" t="s">
        <v>1436</v>
      </c>
      <c r="E1444" t="str">
        <f t="shared" si="1508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1.3454157397784239E-5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1.4967594629995373E-5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1.5783812772025661E-5</v>
      </c>
      <c r="N1444" s="1"/>
    </row>
    <row r="1445" spans="2:14" x14ac:dyDescent="0.35">
      <c r="B1445" s="5" t="str">
        <f t="shared" si="1506"/>
        <v>SPS1</v>
      </c>
      <c r="C1445" s="5" t="str">
        <f t="shared" si="1507"/>
        <v>CH</v>
      </c>
      <c r="D1445" t="s">
        <v>1437</v>
      </c>
      <c r="E1445" t="str">
        <f t="shared" si="1508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6.9309548974785386E-5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7.8360124647751825E-5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4.851454054439471E-5</v>
      </c>
      <c r="N1445" s="1"/>
    </row>
    <row r="1446" spans="2:14" x14ac:dyDescent="0.35">
      <c r="B1446" s="5" t="str">
        <f t="shared" si="1506"/>
        <v>SPS1</v>
      </c>
      <c r="C1446" s="5" t="str">
        <f t="shared" si="1507"/>
        <v>CH</v>
      </c>
      <c r="D1446" t="s">
        <v>1438</v>
      </c>
      <c r="E1446" t="str">
        <f t="shared" si="1508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5.9168781054291244E-5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8.3166503191883123E-5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5.5327094561351155E-5</v>
      </c>
      <c r="N1446" s="1"/>
    </row>
    <row r="1447" spans="2:14" x14ac:dyDescent="0.35">
      <c r="B1447" s="5" t="str">
        <f t="shared" si="1506"/>
        <v>SPS1</v>
      </c>
      <c r="C1447" s="5" t="str">
        <f t="shared" si="1507"/>
        <v>CH</v>
      </c>
      <c r="D1447" t="s">
        <v>1439</v>
      </c>
      <c r="E1447" t="str">
        <f t="shared" si="1508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2.0785065129371875E-5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9.1486882934180031E-6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3.2938604704255903E-6</v>
      </c>
      <c r="N1447" s="1"/>
    </row>
    <row r="1448" spans="2:14" x14ac:dyDescent="0.35">
      <c r="B1448" s="5" t="str">
        <f t="shared" si="1506"/>
        <v>SPS1</v>
      </c>
      <c r="C1448" s="5" t="str">
        <f t="shared" si="1507"/>
        <v>CH</v>
      </c>
      <c r="D1448" t="s">
        <v>1440</v>
      </c>
      <c r="E1448" t="str">
        <f t="shared" si="1508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1.5748862288776951E-5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1.37058148977374E-5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5.6302023924175585E-6</v>
      </c>
      <c r="N1448" s="1"/>
    </row>
    <row r="1449" spans="2:14" x14ac:dyDescent="0.35">
      <c r="B1449" s="5" t="str">
        <f t="shared" si="1506"/>
        <v>SPS1</v>
      </c>
      <c r="C1449" s="5" t="str">
        <f t="shared" si="1507"/>
        <v>CH</v>
      </c>
      <c r="D1449" t="s">
        <v>2116</v>
      </c>
      <c r="E1449" t="str">
        <f t="shared" si="1508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N1449" s="1"/>
    </row>
    <row r="1450" spans="2:14" x14ac:dyDescent="0.35">
      <c r="B1450" s="5" t="str">
        <f t="shared" si="1506"/>
        <v>SPS1</v>
      </c>
      <c r="C1450" s="5" t="str">
        <f t="shared" si="1507"/>
        <v>CH</v>
      </c>
      <c r="D1450" t="s">
        <v>1441</v>
      </c>
      <c r="E1450" t="str">
        <f t="shared" si="1508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3.288136410934938E-5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4.9639220902408016E-5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2.6361324326463069E-5</v>
      </c>
      <c r="N1450" s="1"/>
    </row>
    <row r="1451" spans="2:14" x14ac:dyDescent="0.35">
      <c r="B1451" s="5" t="str">
        <f t="shared" si="1506"/>
        <v>SPS1</v>
      </c>
      <c r="C1451" s="5" t="str">
        <f t="shared" si="1507"/>
        <v>CH</v>
      </c>
      <c r="D1451" t="s">
        <v>1442</v>
      </c>
      <c r="E1451" t="str">
        <f t="shared" si="1508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3.9437378869706125E-5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5.1204922866446937E-5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3.3380612335154569E-5</v>
      </c>
      <c r="N1451" s="1"/>
    </row>
    <row r="1452" spans="2:14" x14ac:dyDescent="0.35">
      <c r="B1452" s="5" t="str">
        <f t="shared" si="1506"/>
        <v>SPS1</v>
      </c>
      <c r="C1452" s="5" t="str">
        <f t="shared" si="1507"/>
        <v>CH</v>
      </c>
      <c r="D1452" t="s">
        <v>1443</v>
      </c>
      <c r="E1452" t="str">
        <f t="shared" si="1508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1.0712283328904568E-5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2.1305144501343698E-5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6.277156140749251E-6</v>
      </c>
      <c r="N1452" s="1"/>
    </row>
    <row r="1453" spans="2:14" x14ac:dyDescent="0.35">
      <c r="B1453" s="5" t="str">
        <f t="shared" si="1506"/>
        <v>SPS1</v>
      </c>
      <c r="C1453" s="5" t="str">
        <f t="shared" si="1507"/>
        <v>CH</v>
      </c>
      <c r="D1453" t="s">
        <v>1444</v>
      </c>
      <c r="E1453" t="str">
        <f t="shared" si="1508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1.3574894079507101E-5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1.1920202112737761E-5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5.9931637329077989E-6</v>
      </c>
      <c r="N1453" s="1"/>
    </row>
    <row r="1454" spans="2:14" x14ac:dyDescent="0.35">
      <c r="B1454" s="5" t="str">
        <f t="shared" si="1506"/>
        <v>SPS1</v>
      </c>
      <c r="C1454" s="5" t="str">
        <f t="shared" si="1507"/>
        <v>CH</v>
      </c>
      <c r="D1454" t="s">
        <v>2119</v>
      </c>
      <c r="E1454" t="str">
        <f t="shared" si="1508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N1454" s="1"/>
    </row>
    <row r="1455" spans="2:14" x14ac:dyDescent="0.35">
      <c r="B1455" s="5" t="str">
        <f t="shared" si="1506"/>
        <v>SPS1</v>
      </c>
      <c r="C1455" s="5" t="str">
        <f t="shared" si="1507"/>
        <v>CH</v>
      </c>
      <c r="D1455" t="s">
        <v>1445</v>
      </c>
      <c r="E1455" t="str">
        <f t="shared" si="1508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2.8726563993065777E-5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2.8232879882581654E-5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1.3818340988145701E-5</v>
      </c>
      <c r="N1455" s="1"/>
    </row>
    <row r="1456" spans="2:14" x14ac:dyDescent="0.35">
      <c r="B1456" s="5" t="str">
        <f t="shared" si="1506"/>
        <v>SPS1</v>
      </c>
      <c r="C1456" s="5" t="str">
        <f t="shared" si="1507"/>
        <v>CH</v>
      </c>
      <c r="D1456" t="s">
        <v>1446</v>
      </c>
      <c r="E1456" t="str">
        <f t="shared" si="1508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3.5275563337809672E-5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3.2830125290459115E-5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2.1819204193018829E-5</v>
      </c>
      <c r="N1456" s="1"/>
    </row>
    <row r="1457" spans="2:14" x14ac:dyDescent="0.35">
      <c r="B1457" s="5" t="str">
        <f t="shared" si="1506"/>
        <v>SPS1</v>
      </c>
      <c r="C1457" s="5" t="str">
        <f t="shared" si="1507"/>
        <v>CH</v>
      </c>
      <c r="D1457" t="s">
        <v>1447</v>
      </c>
      <c r="E1457" t="str">
        <f t="shared" si="1508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1.3050219845359787E-5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1.815874141812569E-5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4.9229652371589764E-6</v>
      </c>
      <c r="N1457" s="1"/>
    </row>
    <row r="1458" spans="2:14" x14ac:dyDescent="0.35">
      <c r="B1458" s="5" t="str">
        <f t="shared" si="1506"/>
        <v>SPS1</v>
      </c>
      <c r="C1458" s="5" t="str">
        <f t="shared" si="1507"/>
        <v>CH</v>
      </c>
      <c r="D1458" t="s">
        <v>1448</v>
      </c>
      <c r="E1458" t="str">
        <f t="shared" si="1508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1.3926514147995407E-5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1.8077710209257215E-5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5.4659796860999525E-6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09">B1459</f>
        <v>SPS1</v>
      </c>
      <c r="C1460" s="5" t="str">
        <f t="shared" ref="C1460:C1482" si="1510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1">IFERROR(G1436/G1401,"-")</f>
        <v>-</v>
      </c>
      <c r="H1460" s="1" t="str">
        <f t="shared" si="1511"/>
        <v>-</v>
      </c>
      <c r="I1460" s="1" t="str">
        <f t="shared" si="1511"/>
        <v>-</v>
      </c>
      <c r="J1460" s="1" t="str">
        <f t="shared" si="1511"/>
        <v>-</v>
      </c>
      <c r="K1460" s="1" t="str">
        <f t="shared" si="1511"/>
        <v>-</v>
      </c>
      <c r="L1460" s="1" t="str">
        <f t="shared" ref="L1460" si="1512">IFERROR(L1436/L1401,"-")</f>
        <v>-</v>
      </c>
      <c r="N1460" s="1"/>
    </row>
    <row r="1461" spans="2:14" x14ac:dyDescent="0.35">
      <c r="B1461" s="5" t="str">
        <f t="shared" si="1509"/>
        <v>SPS1</v>
      </c>
      <c r="C1461" s="5" t="str">
        <f t="shared" si="1510"/>
        <v>CH</v>
      </c>
      <c r="D1461" t="s">
        <v>1450</v>
      </c>
      <c r="E1461" t="s">
        <v>1229</v>
      </c>
      <c r="F1461" s="1">
        <f t="shared" ref="F1461:K1461" si="1513">IFERROR(F1437/F1402,"-")</f>
        <v>0.37869321701871822</v>
      </c>
      <c r="G1461" s="1">
        <f t="shared" si="1513"/>
        <v>0.39020854225079765</v>
      </c>
      <c r="H1461" s="1">
        <f t="shared" si="1513"/>
        <v>0.40090429145282425</v>
      </c>
      <c r="I1461" s="1">
        <f t="shared" si="1513"/>
        <v>0.44676596455652495</v>
      </c>
      <c r="J1461" s="1">
        <f t="shared" si="1513"/>
        <v>0.46772632329312602</v>
      </c>
      <c r="K1461" s="1">
        <f t="shared" si="1513"/>
        <v>0.47360359896975945</v>
      </c>
      <c r="L1461" s="1">
        <f t="shared" ref="L1461" si="1514">IFERROR(L1437/L1402,"-")</f>
        <v>0.5289559836193567</v>
      </c>
      <c r="N1461" s="1"/>
    </row>
    <row r="1462" spans="2:14" x14ac:dyDescent="0.35">
      <c r="B1462" s="5" t="str">
        <f t="shared" si="1509"/>
        <v>SPS1</v>
      </c>
      <c r="C1462" s="5" t="str">
        <f t="shared" si="1510"/>
        <v>CH</v>
      </c>
      <c r="D1462" t="s">
        <v>1451</v>
      </c>
      <c r="E1462" t="s">
        <v>1229</v>
      </c>
      <c r="F1462" s="1">
        <f t="shared" ref="F1462:K1462" si="1515">IFERROR(F1438/F1403,"-")</f>
        <v>0.27518070496490699</v>
      </c>
      <c r="G1462" s="1">
        <f t="shared" si="1515"/>
        <v>0.28007060897519781</v>
      </c>
      <c r="H1462" s="1">
        <f t="shared" si="1515"/>
        <v>0.28658403313877179</v>
      </c>
      <c r="I1462" s="1">
        <f t="shared" si="1515"/>
        <v>0.32365958645729398</v>
      </c>
      <c r="J1462" s="1">
        <f t="shared" si="1515"/>
        <v>0.33475378376553938</v>
      </c>
      <c r="K1462" s="1">
        <f t="shared" si="1515"/>
        <v>0.34519135431672421</v>
      </c>
      <c r="L1462" s="1">
        <f t="shared" ref="L1462" si="1516">IFERROR(L1438/L1403,"-")</f>
        <v>0.38036883967384411</v>
      </c>
      <c r="N1462" s="1"/>
    </row>
    <row r="1463" spans="2:14" x14ac:dyDescent="0.35">
      <c r="B1463" s="5" t="str">
        <f t="shared" si="1509"/>
        <v>SPS1</v>
      </c>
      <c r="C1463" s="5" t="str">
        <f t="shared" si="1510"/>
        <v>CH</v>
      </c>
      <c r="D1463" t="s">
        <v>1452</v>
      </c>
      <c r="E1463" t="s">
        <v>1229</v>
      </c>
      <c r="F1463" s="1">
        <f t="shared" ref="F1463:K1463" si="1517">IFERROR(F1439/F1404,"-")</f>
        <v>0.18297040713439894</v>
      </c>
      <c r="G1463" s="1">
        <f t="shared" si="1517"/>
        <v>0.18618642334414984</v>
      </c>
      <c r="H1463" s="1">
        <f t="shared" si="1517"/>
        <v>0.19062190567391615</v>
      </c>
      <c r="I1463" s="1">
        <f t="shared" si="1517"/>
        <v>0.21482798486612248</v>
      </c>
      <c r="J1463" s="1">
        <f t="shared" si="1517"/>
        <v>0.2191968577350337</v>
      </c>
      <c r="K1463" s="1">
        <f t="shared" si="1517"/>
        <v>0.23566713873109402</v>
      </c>
      <c r="L1463" s="1">
        <f t="shared" ref="L1463" si="1518">IFERROR(L1439/L1404,"-")</f>
        <v>0.25598451687714885</v>
      </c>
      <c r="N1463" s="1"/>
    </row>
    <row r="1464" spans="2:14" x14ac:dyDescent="0.35">
      <c r="B1464" s="5" t="str">
        <f t="shared" si="1509"/>
        <v>SPS1</v>
      </c>
      <c r="C1464" s="5" t="str">
        <f t="shared" si="1510"/>
        <v>CH</v>
      </c>
      <c r="D1464" t="s">
        <v>1453</v>
      </c>
      <c r="E1464" t="s">
        <v>1229</v>
      </c>
      <c r="F1464" s="1" t="str">
        <f t="shared" ref="F1464:K1464" si="1519">IFERROR(F1440/F1405,"-")</f>
        <v>-</v>
      </c>
      <c r="G1464" s="1">
        <f t="shared" si="1519"/>
        <v>0.12643429100140424</v>
      </c>
      <c r="H1464" s="1">
        <f t="shared" si="1519"/>
        <v>0.12961354583653906</v>
      </c>
      <c r="I1464" s="1">
        <f t="shared" si="1519"/>
        <v>0.13910999748501726</v>
      </c>
      <c r="J1464" s="1">
        <f t="shared" si="1519"/>
        <v>0.1508736020450604</v>
      </c>
      <c r="K1464" s="1">
        <f t="shared" si="1519"/>
        <v>0.15759203248224393</v>
      </c>
      <c r="L1464" s="1">
        <f t="shared" ref="L1464" si="1520">IFERROR(L1440/L1405,"-")</f>
        <v>0.17064552768991179</v>
      </c>
      <c r="N1464" s="1"/>
    </row>
    <row r="1465" spans="2:14" x14ac:dyDescent="0.35">
      <c r="B1465" s="5" t="str">
        <f t="shared" si="1509"/>
        <v>SPS1</v>
      </c>
      <c r="C1465" s="5" t="str">
        <f t="shared" si="1510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1">IFERROR(G1441/G1407,"-")</f>
        <v>-</v>
      </c>
      <c r="H1465" s="1" t="str">
        <f t="shared" si="1521"/>
        <v>-</v>
      </c>
      <c r="I1465" s="1">
        <f t="shared" si="1521"/>
        <v>0.234401761744441</v>
      </c>
      <c r="J1465" s="1">
        <f t="shared" si="1521"/>
        <v>0.24432271780522166</v>
      </c>
      <c r="K1465" s="1">
        <f t="shared" si="1521"/>
        <v>0.25314596156580382</v>
      </c>
      <c r="L1465" s="1">
        <f t="shared" ref="L1465" si="1522">IFERROR(L1441/L1407,"-")</f>
        <v>0.27981325284541342</v>
      </c>
      <c r="N1465" s="1"/>
    </row>
    <row r="1466" spans="2:14" x14ac:dyDescent="0.35">
      <c r="B1466" s="5" t="str">
        <f t="shared" si="1509"/>
        <v>SPS1</v>
      </c>
      <c r="C1466" s="5" t="str">
        <f t="shared" si="1510"/>
        <v>CH</v>
      </c>
      <c r="D1466" t="s">
        <v>1455</v>
      </c>
      <c r="E1466" t="s">
        <v>1229</v>
      </c>
      <c r="F1466" s="1" t="str">
        <f t="shared" ref="F1466:K1466" si="1523">IFERROR(F1442/F1408,"-")</f>
        <v>-</v>
      </c>
      <c r="G1466" s="1" t="str">
        <f t="shared" si="1523"/>
        <v>-</v>
      </c>
      <c r="H1466" s="1" t="str">
        <f t="shared" si="1523"/>
        <v>-</v>
      </c>
      <c r="I1466" s="1">
        <f t="shared" si="1523"/>
        <v>0.1691015145104961</v>
      </c>
      <c r="J1466" s="1">
        <f t="shared" si="1523"/>
        <v>0.17586057136790795</v>
      </c>
      <c r="K1466" s="1">
        <f t="shared" si="1523"/>
        <v>0.1821531375966623</v>
      </c>
      <c r="L1466" s="1">
        <f t="shared" ref="L1466" si="1524">IFERROR(L1442/L1408,"-")</f>
        <v>0.19954660514852041</v>
      </c>
      <c r="N1466" s="1"/>
    </row>
    <row r="1467" spans="2:14" x14ac:dyDescent="0.35">
      <c r="B1467" s="5" t="str">
        <f t="shared" si="1509"/>
        <v>SPS1</v>
      </c>
      <c r="C1467" s="5" t="str">
        <f t="shared" si="1510"/>
        <v>CH</v>
      </c>
      <c r="D1467" t="s">
        <v>1456</v>
      </c>
      <c r="E1467" t="s">
        <v>1229</v>
      </c>
      <c r="F1467" s="1" t="str">
        <f t="shared" ref="F1467:K1467" si="1525">IFERROR(F1443/F1409,"-")</f>
        <v>-</v>
      </c>
      <c r="G1467" s="1" t="str">
        <f t="shared" si="1525"/>
        <v>-</v>
      </c>
      <c r="H1467" s="1" t="str">
        <f t="shared" si="1525"/>
        <v>-</v>
      </c>
      <c r="I1467" s="1">
        <f t="shared" si="1525"/>
        <v>0.11310839137372306</v>
      </c>
      <c r="J1467" s="1">
        <f t="shared" si="1525"/>
        <v>0.11712909188548654</v>
      </c>
      <c r="K1467" s="1">
        <f t="shared" si="1525"/>
        <v>0.12614216581048987</v>
      </c>
      <c r="L1467" s="1">
        <f t="shared" ref="L1467" si="1526">IFERROR(L1443/L1409,"-")</f>
        <v>0.14112057868755079</v>
      </c>
      <c r="N1467" s="1"/>
    </row>
    <row r="1468" spans="2:14" x14ac:dyDescent="0.35">
      <c r="B1468" s="5" t="str">
        <f t="shared" si="1509"/>
        <v>SPS1</v>
      </c>
      <c r="C1468" s="5" t="str">
        <f t="shared" si="1510"/>
        <v>CH</v>
      </c>
      <c r="D1468" t="s">
        <v>1457</v>
      </c>
      <c r="E1468" t="s">
        <v>1229</v>
      </c>
      <c r="F1468" s="1" t="str">
        <f t="shared" ref="F1468:K1468" si="1527">IFERROR(F1444/F1410,"-")</f>
        <v>-</v>
      </c>
      <c r="G1468" s="1" t="str">
        <f t="shared" si="1527"/>
        <v>-</v>
      </c>
      <c r="H1468" s="1" t="str">
        <f t="shared" si="1527"/>
        <v>-</v>
      </c>
      <c r="I1468" s="1">
        <f t="shared" si="1527"/>
        <v>7.5896650184428843E-2</v>
      </c>
      <c r="J1468" s="1">
        <f t="shared" si="1527"/>
        <v>7.887265975449248E-2</v>
      </c>
      <c r="K1468" s="1">
        <f t="shared" si="1527"/>
        <v>8.4313498877597912E-2</v>
      </c>
      <c r="L1468" s="1">
        <f t="shared" ref="L1468" si="1528">IFERROR(L1444/L1410,"-")</f>
        <v>9.3733952398686191E-2</v>
      </c>
      <c r="N1468" s="1"/>
    </row>
    <row r="1469" spans="2:14" x14ac:dyDescent="0.35">
      <c r="B1469" s="5" t="str">
        <f t="shared" si="1509"/>
        <v>SPS1</v>
      </c>
      <c r="C1469" s="5" t="str">
        <f t="shared" si="1510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29">IFERROR(G1445/G1416,"-")</f>
        <v>0.1625136996888385</v>
      </c>
      <c r="H1469" s="1">
        <f t="shared" si="1529"/>
        <v>0.16406387929954325</v>
      </c>
      <c r="I1469" s="1">
        <f t="shared" si="1529"/>
        <v>0.17267653178902875</v>
      </c>
      <c r="J1469" s="1">
        <f t="shared" si="1529"/>
        <v>0.18929403899071184</v>
      </c>
      <c r="K1469" s="1">
        <f t="shared" si="1529"/>
        <v>0.2034960540766993</v>
      </c>
      <c r="L1469" s="1">
        <f t="shared" ref="L1469" si="1530">IFERROR(L1445/L1416,"-")</f>
        <v>0.20211803599904155</v>
      </c>
      <c r="N1469" s="1"/>
    </row>
    <row r="1470" spans="2:14" x14ac:dyDescent="0.35">
      <c r="B1470" s="5" t="str">
        <f t="shared" si="1509"/>
        <v>SPS1</v>
      </c>
      <c r="C1470" s="5" t="str">
        <f t="shared" si="1510"/>
        <v>CH</v>
      </c>
      <c r="D1470" t="s">
        <v>1459</v>
      </c>
      <c r="E1470" t="s">
        <v>1229</v>
      </c>
      <c r="F1470" s="1" t="str">
        <f t="shared" ref="F1470:K1470" si="1531">IFERROR(F1446/F1417,"-")</f>
        <v>-</v>
      </c>
      <c r="G1470" s="1">
        <f t="shared" si="1531"/>
        <v>0.11649393435744136</v>
      </c>
      <c r="H1470" s="1">
        <f t="shared" si="1531"/>
        <v>0.11907358513097918</v>
      </c>
      <c r="I1470" s="1">
        <f t="shared" si="1531"/>
        <v>0.12336553466591924</v>
      </c>
      <c r="J1470" s="1">
        <f t="shared" si="1531"/>
        <v>0.13404266873633705</v>
      </c>
      <c r="K1470" s="1">
        <f t="shared" si="1531"/>
        <v>0.14571609650291195</v>
      </c>
      <c r="L1470" s="1">
        <f t="shared" ref="L1470" si="1532">IFERROR(L1446/L1417,"-")</f>
        <v>0.14499046825080381</v>
      </c>
      <c r="N1470" s="1"/>
    </row>
    <row r="1471" spans="2:14" x14ac:dyDescent="0.35">
      <c r="B1471" s="5" t="str">
        <f t="shared" si="1509"/>
        <v>SPS1</v>
      </c>
      <c r="C1471" s="5" t="str">
        <f t="shared" si="1510"/>
        <v>CH</v>
      </c>
      <c r="D1471" t="s">
        <v>1460</v>
      </c>
      <c r="E1471" t="s">
        <v>1229</v>
      </c>
      <c r="F1471" s="1" t="str">
        <f t="shared" ref="F1471:K1471" si="1533">IFERROR(F1447/F1418,"-")</f>
        <v>-</v>
      </c>
      <c r="G1471" s="1">
        <f t="shared" si="1533"/>
        <v>7.8235828164578913E-2</v>
      </c>
      <c r="H1471" s="1">
        <f t="shared" si="1533"/>
        <v>7.9948657716179983E-2</v>
      </c>
      <c r="I1471" s="1">
        <f t="shared" si="1533"/>
        <v>8.221746745334603E-2</v>
      </c>
      <c r="J1471" s="1">
        <f t="shared" si="1533"/>
        <v>9.114341428539946E-2</v>
      </c>
      <c r="K1471" s="1">
        <f t="shared" si="1533"/>
        <v>9.7941656673164401E-2</v>
      </c>
      <c r="L1471" s="1">
        <f t="shared" ref="L1471" si="1534">IFERROR(L1447/L1418,"-")</f>
        <v>9.8731992554448825E-2</v>
      </c>
      <c r="N1471" s="1"/>
    </row>
    <row r="1472" spans="2:14" x14ac:dyDescent="0.35">
      <c r="B1472" s="5" t="str">
        <f t="shared" si="1509"/>
        <v>SPS1</v>
      </c>
      <c r="C1472" s="5" t="str">
        <f t="shared" si="1510"/>
        <v>CH</v>
      </c>
      <c r="D1472" t="s">
        <v>1461</v>
      </c>
      <c r="E1472" t="s">
        <v>1229</v>
      </c>
      <c r="F1472" s="1" t="str">
        <f t="shared" ref="F1472:K1472" si="1535">IFERROR(F1448/F1419,"-")</f>
        <v>-</v>
      </c>
      <c r="G1472" s="1">
        <f t="shared" si="1535"/>
        <v>5.275143983049773E-2</v>
      </c>
      <c r="H1472" s="1">
        <f t="shared" si="1535"/>
        <v>5.3946944826178143E-2</v>
      </c>
      <c r="I1472" s="1">
        <f t="shared" si="1535"/>
        <v>5.5821386840408736E-2</v>
      </c>
      <c r="J1472" s="1">
        <f t="shared" si="1535"/>
        <v>6.1670663588664826E-2</v>
      </c>
      <c r="K1472" s="1">
        <f t="shared" si="1535"/>
        <v>6.5910052184412357E-2</v>
      </c>
      <c r="L1472" s="1">
        <f t="shared" ref="L1472" si="1536">IFERROR(L1448/L1419,"-")</f>
        <v>6.6676765357699924E-2</v>
      </c>
      <c r="N1472" s="1"/>
    </row>
    <row r="1473" spans="2:14" x14ac:dyDescent="0.35">
      <c r="B1473" s="5" t="str">
        <f t="shared" si="1509"/>
        <v>SPS1</v>
      </c>
      <c r="C1473" s="5" t="str">
        <f t="shared" si="1510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7">IFERROR(G1449/G1420,"-")</f>
        <v>7.9797266512003109</v>
      </c>
      <c r="H1473" s="1">
        <f t="shared" si="1537"/>
        <v>5.0239422367072875</v>
      </c>
      <c r="I1473" s="1" t="str">
        <f t="shared" si="1537"/>
        <v>-</v>
      </c>
      <c r="J1473" s="1" t="str">
        <f t="shared" si="1537"/>
        <v>-</v>
      </c>
      <c r="K1473" s="1" t="str">
        <f t="shared" si="1537"/>
        <v>-</v>
      </c>
      <c r="L1473" s="1" t="str">
        <f t="shared" ref="L1473" si="1538">IFERROR(L1449/L1420,"-")</f>
        <v>-</v>
      </c>
      <c r="N1473" s="1"/>
    </row>
    <row r="1474" spans="2:14" x14ac:dyDescent="0.35">
      <c r="B1474" s="5" t="str">
        <f t="shared" si="1509"/>
        <v>SPS1</v>
      </c>
      <c r="C1474" s="5" t="str">
        <f t="shared" si="1510"/>
        <v>CH</v>
      </c>
      <c r="D1474" t="s">
        <v>1462</v>
      </c>
      <c r="E1474" t="s">
        <v>1229</v>
      </c>
      <c r="F1474" s="1">
        <f t="shared" ref="F1474:K1474" si="1539">IFERROR(F1450/F1421,"-")</f>
        <v>0.1239191674859749</v>
      </c>
      <c r="G1474" s="1">
        <f t="shared" si="1539"/>
        <v>0.12648223952783799</v>
      </c>
      <c r="H1474" s="1">
        <f t="shared" si="1539"/>
        <v>0.1278331714247016</v>
      </c>
      <c r="I1474" s="1">
        <f t="shared" si="1539"/>
        <v>0.12980144161559221</v>
      </c>
      <c r="J1474" s="1">
        <f t="shared" si="1539"/>
        <v>0.14848804912270078</v>
      </c>
      <c r="K1474" s="1">
        <f t="shared" si="1539"/>
        <v>0.15979146319819174</v>
      </c>
      <c r="L1474" s="1">
        <f t="shared" ref="L1474" si="1540">IFERROR(L1450/L1421,"-")</f>
        <v>0.16074787491446627</v>
      </c>
      <c r="N1474" s="1"/>
    </row>
    <row r="1475" spans="2:14" x14ac:dyDescent="0.35">
      <c r="B1475" s="5" t="str">
        <f t="shared" si="1509"/>
        <v>SPS1</v>
      </c>
      <c r="C1475" s="5" t="str">
        <f t="shared" si="1510"/>
        <v>CH</v>
      </c>
      <c r="D1475" t="s">
        <v>1463</v>
      </c>
      <c r="E1475" t="s">
        <v>1229</v>
      </c>
      <c r="F1475" s="1">
        <f t="shared" ref="F1475:K1475" si="1541">IFERROR(F1451/F1422,"-")</f>
        <v>8.746584758561661E-2</v>
      </c>
      <c r="G1475" s="1">
        <f t="shared" si="1541"/>
        <v>8.7827590444094189E-2</v>
      </c>
      <c r="H1475" s="1">
        <f t="shared" si="1541"/>
        <v>8.7907962160153341E-2</v>
      </c>
      <c r="I1475" s="1">
        <f t="shared" si="1541"/>
        <v>9.1134222864996339E-2</v>
      </c>
      <c r="J1475" s="1">
        <f t="shared" si="1541"/>
        <v>0.10314066024483895</v>
      </c>
      <c r="K1475" s="1">
        <f t="shared" si="1541"/>
        <v>0.11114581667059044</v>
      </c>
      <c r="L1475" s="1">
        <f t="shared" ref="L1475" si="1542">IFERROR(L1451/L1422,"-")</f>
        <v>0.11185942280900256</v>
      </c>
      <c r="N1475" s="1"/>
    </row>
    <row r="1476" spans="2:14" x14ac:dyDescent="0.35">
      <c r="B1476" s="5" t="str">
        <f t="shared" si="1509"/>
        <v>SPS1</v>
      </c>
      <c r="C1476" s="5" t="str">
        <f t="shared" si="1510"/>
        <v>CH</v>
      </c>
      <c r="D1476" t="s">
        <v>1464</v>
      </c>
      <c r="E1476" t="s">
        <v>1229</v>
      </c>
      <c r="F1476" s="1">
        <f t="shared" ref="F1476:K1476" si="1543">IFERROR(F1452/F1423,"-")</f>
        <v>5.7949527986548517E-2</v>
      </c>
      <c r="G1476" s="1">
        <f t="shared" si="1543"/>
        <v>5.820615363173464E-2</v>
      </c>
      <c r="H1476" s="1">
        <f t="shared" si="1543"/>
        <v>5.8292453870858622E-2</v>
      </c>
      <c r="I1476" s="1">
        <f t="shared" si="1543"/>
        <v>6.112647298355859E-2</v>
      </c>
      <c r="J1476" s="1">
        <f t="shared" si="1543"/>
        <v>7.0532175222480939E-2</v>
      </c>
      <c r="K1476" s="1">
        <f t="shared" si="1543"/>
        <v>7.4266653033109462E-2</v>
      </c>
      <c r="L1476" s="1">
        <f t="shared" ref="L1476" si="1544">IFERROR(L1452/L1423,"-")</f>
        <v>7.5170537347230323E-2</v>
      </c>
      <c r="N1476" s="1"/>
    </row>
    <row r="1477" spans="2:14" x14ac:dyDescent="0.35">
      <c r="B1477" s="5" t="str">
        <f t="shared" si="1509"/>
        <v>SPS1</v>
      </c>
      <c r="C1477" s="5" t="str">
        <f t="shared" si="1510"/>
        <v>CH</v>
      </c>
      <c r="D1477" t="s">
        <v>1465</v>
      </c>
      <c r="E1477" t="s">
        <v>1229</v>
      </c>
      <c r="F1477" s="1">
        <f t="shared" ref="F1477:K1477" si="1545">IFERROR(F1453/F1424,"-")</f>
        <v>3.8646481387947448E-2</v>
      </c>
      <c r="G1477" s="1">
        <f t="shared" si="1545"/>
        <v>3.8996283703099009E-2</v>
      </c>
      <c r="H1477" s="1">
        <f t="shared" si="1545"/>
        <v>3.9317100419053848E-2</v>
      </c>
      <c r="I1477" s="1">
        <f t="shared" si="1545"/>
        <v>4.0576219426394937E-2</v>
      </c>
      <c r="J1477" s="1">
        <f t="shared" si="1545"/>
        <v>4.6714570416712238E-2</v>
      </c>
      <c r="K1477" s="1">
        <f t="shared" si="1545"/>
        <v>4.9201497782892734E-2</v>
      </c>
      <c r="L1477" s="1">
        <f t="shared" ref="L1477" si="1546">IFERROR(L1453/L1424,"-")</f>
        <v>5.027615723667906E-2</v>
      </c>
      <c r="N1477" s="1"/>
    </row>
    <row r="1478" spans="2:14" x14ac:dyDescent="0.35">
      <c r="B1478" s="5" t="str">
        <f t="shared" si="1509"/>
        <v>SPS1</v>
      </c>
      <c r="C1478" s="5" t="str">
        <f t="shared" si="1510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7">IFERROR(G1454/G1430,"-")</f>
        <v>7.9767976048237497</v>
      </c>
      <c r="H1478" s="1">
        <f t="shared" si="1547"/>
        <v>5.0166196207658675</v>
      </c>
      <c r="I1478" s="1" t="str">
        <f t="shared" si="1547"/>
        <v>-</v>
      </c>
      <c r="J1478" s="1" t="str">
        <f t="shared" si="1547"/>
        <v>-</v>
      </c>
      <c r="K1478" s="1" t="str">
        <f t="shared" si="1547"/>
        <v>-</v>
      </c>
      <c r="L1478" s="1" t="str">
        <f t="shared" ref="L1478" si="1548">IFERROR(L1454/L1430,"-")</f>
        <v>-</v>
      </c>
      <c r="N1478" s="1"/>
    </row>
    <row r="1479" spans="2:14" x14ac:dyDescent="0.35">
      <c r="B1479" s="5" t="str">
        <f t="shared" si="1509"/>
        <v>SPS1</v>
      </c>
      <c r="C1479" s="5" t="str">
        <f t="shared" si="1510"/>
        <v>CH</v>
      </c>
      <c r="D1479" t="s">
        <v>1466</v>
      </c>
      <c r="E1479" t="s">
        <v>1229</v>
      </c>
      <c r="F1479" s="1" t="str">
        <f t="shared" ref="F1479:K1479" si="1549">IFERROR(F1455/F1431,"-")</f>
        <v>-</v>
      </c>
      <c r="G1479" s="1">
        <f t="shared" si="1549"/>
        <v>0.12023751974847223</v>
      </c>
      <c r="H1479" s="1">
        <f t="shared" si="1549"/>
        <v>0.1230559229359352</v>
      </c>
      <c r="I1479" s="1">
        <f t="shared" si="1549"/>
        <v>0.12879749474202065</v>
      </c>
      <c r="J1479" s="1">
        <f t="shared" si="1549"/>
        <v>0.13775046932050652</v>
      </c>
      <c r="K1479" s="1">
        <f t="shared" si="1549"/>
        <v>0.14744988141172632</v>
      </c>
      <c r="L1479" s="1">
        <f t="shared" ref="L1479" si="1550">IFERROR(L1455/L1431,"-")</f>
        <v>0.14991362744909012</v>
      </c>
      <c r="N1479" s="1"/>
    </row>
    <row r="1480" spans="2:14" x14ac:dyDescent="0.35">
      <c r="B1480" s="5" t="str">
        <f t="shared" si="1509"/>
        <v>SPS1</v>
      </c>
      <c r="C1480" s="5" t="str">
        <f t="shared" si="1510"/>
        <v>CH</v>
      </c>
      <c r="D1480" t="s">
        <v>1467</v>
      </c>
      <c r="E1480" t="s">
        <v>1229</v>
      </c>
      <c r="F1480" s="1" t="str">
        <f t="shared" ref="F1480:K1480" si="1551">IFERROR(F1456/F1432,"-")</f>
        <v>-</v>
      </c>
      <c r="G1480" s="1">
        <f t="shared" si="1551"/>
        <v>8.4998076233608874E-2</v>
      </c>
      <c r="H1480" s="1">
        <f t="shared" si="1551"/>
        <v>8.748331756939759E-2</v>
      </c>
      <c r="I1480" s="1">
        <f t="shared" si="1551"/>
        <v>9.0436165719624262E-2</v>
      </c>
      <c r="J1480" s="1">
        <f t="shared" si="1551"/>
        <v>9.6335009669371655E-2</v>
      </c>
      <c r="K1480" s="1">
        <f t="shared" si="1551"/>
        <v>0.10306443183505125</v>
      </c>
      <c r="L1480" s="1">
        <f t="shared" ref="L1480" si="1552">IFERROR(L1456/L1432,"-")</f>
        <v>0.10488295022609982</v>
      </c>
      <c r="N1480" s="1"/>
    </row>
    <row r="1481" spans="2:14" x14ac:dyDescent="0.35">
      <c r="B1481" s="5" t="str">
        <f t="shared" si="1509"/>
        <v>SPS1</v>
      </c>
      <c r="C1481" s="5" t="str">
        <f t="shared" si="1510"/>
        <v>CH</v>
      </c>
      <c r="D1481" t="s">
        <v>1468</v>
      </c>
      <c r="E1481" t="s">
        <v>1229</v>
      </c>
      <c r="F1481" s="1" t="str">
        <f t="shared" ref="F1481:K1481" si="1553">IFERROR(F1457/F1433,"-")</f>
        <v>-</v>
      </c>
      <c r="G1481" s="1">
        <f t="shared" si="1553"/>
        <v>5.6422133461237201E-2</v>
      </c>
      <c r="H1481" s="1">
        <f t="shared" si="1553"/>
        <v>5.8119989835104365E-2</v>
      </c>
      <c r="I1481" s="1">
        <f t="shared" si="1553"/>
        <v>6.0034272114037467E-2</v>
      </c>
      <c r="J1481" s="1">
        <f t="shared" si="1553"/>
        <v>6.6142900397318724E-2</v>
      </c>
      <c r="K1481" s="1">
        <f t="shared" si="1553"/>
        <v>6.9792336727733315E-2</v>
      </c>
      <c r="L1481" s="1">
        <f t="shared" ref="L1481" si="1554">IFERROR(L1457/L1433,"-")</f>
        <v>7.0958063870597415E-2</v>
      </c>
      <c r="N1481" s="1"/>
    </row>
    <row r="1482" spans="2:14" x14ac:dyDescent="0.35">
      <c r="B1482" s="5" t="str">
        <f t="shared" si="1509"/>
        <v>SPS1</v>
      </c>
      <c r="C1482" s="5" t="str">
        <f t="shared" si="1510"/>
        <v>CH</v>
      </c>
      <c r="D1482" t="s">
        <v>1469</v>
      </c>
      <c r="E1482" t="s">
        <v>1229</v>
      </c>
      <c r="F1482" s="1" t="str">
        <f t="shared" ref="F1482:K1482" si="1555">IFERROR(F1458/F1434,"-")</f>
        <v>-</v>
      </c>
      <c r="G1482" s="1">
        <f t="shared" si="1555"/>
        <v>3.7689157759834384E-2</v>
      </c>
      <c r="H1482" s="1">
        <f t="shared" si="1555"/>
        <v>3.8775465573063599E-2</v>
      </c>
      <c r="I1482" s="1">
        <f t="shared" si="1555"/>
        <v>4.0012951158611934E-2</v>
      </c>
      <c r="J1482" s="1">
        <f t="shared" si="1555"/>
        <v>4.4121940525061097E-2</v>
      </c>
      <c r="K1482" s="1">
        <f t="shared" si="1555"/>
        <v>4.6493045615591172E-2</v>
      </c>
      <c r="L1482" s="1">
        <f t="shared" ref="L1482" si="1556">IFERROR(L1458/L1434,"-")</f>
        <v>4.7499172390542452E-2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7">G1484</f>
        <v>0.30668648626079364</v>
      </c>
      <c r="H1483" s="3">
        <f t="shared" si="1557"/>
        <v>0.35149986092475399</v>
      </c>
      <c r="I1483" s="3">
        <f t="shared" si="1557"/>
        <v>0.45078090930791764</v>
      </c>
      <c r="J1483" s="3">
        <f t="shared" si="1557"/>
        <v>0.45958965891661224</v>
      </c>
      <c r="K1483" s="3">
        <f t="shared" si="1557"/>
        <v>0.47237229295618205</v>
      </c>
      <c r="L1483" s="3">
        <f t="shared" si="1557"/>
        <v>0.48809144422268164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58">G1485</f>
        <v>0.30668648626079364</v>
      </c>
      <c r="H1484" s="1">
        <f t="shared" si="1558"/>
        <v>0.35149986092475399</v>
      </c>
      <c r="I1484" s="1">
        <f t="shared" si="1558"/>
        <v>0.45078090930791764</v>
      </c>
      <c r="J1484" s="1">
        <f t="shared" si="1558"/>
        <v>0.45958965891661224</v>
      </c>
      <c r="K1484" s="1">
        <f t="shared" si="1558"/>
        <v>0.47237229295618205</v>
      </c>
      <c r="L1484" s="1">
        <f t="shared" si="1558"/>
        <v>0.48809144422268164</v>
      </c>
      <c r="N1484" s="1"/>
    </row>
    <row r="1485" spans="2:14" x14ac:dyDescent="0.35">
      <c r="B1485" s="5" t="str">
        <f t="shared" ref="B1485" si="1559">B1484</f>
        <v>SPS1</v>
      </c>
      <c r="C1485" s="5" t="str">
        <f t="shared" ref="C1485" si="1560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0.45958965891661224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0.47237229295618205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0.48809144422268164</v>
      </c>
      <c r="N1485" s="1"/>
    </row>
    <row r="1486" spans="2:14" x14ac:dyDescent="0.35">
      <c r="B1486" s="9" t="str">
        <f t="shared" ref="B1486:C1489" si="1561">B1485</f>
        <v>SPS1</v>
      </c>
      <c r="C1486" s="9" t="str">
        <f t="shared" si="1561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2">G1487</f>
        <v>2.7782165745480814E-2</v>
      </c>
      <c r="H1486" s="3">
        <f t="shared" si="1562"/>
        <v>2.8832315767707572E-2</v>
      </c>
      <c r="I1486" s="3">
        <f t="shared" si="1562"/>
        <v>3.0543631535415186E-2</v>
      </c>
      <c r="J1486" s="3">
        <f t="shared" si="1562"/>
        <v>3.1140487340042711E-2</v>
      </c>
      <c r="K1486" s="3">
        <f t="shared" si="1562"/>
        <v>3.2006602244411902E-2</v>
      </c>
      <c r="L1486" s="3">
        <f t="shared" si="1562"/>
        <v>3.3071687199031086E-2</v>
      </c>
      <c r="N1486" s="1"/>
    </row>
    <row r="1487" spans="2:14" x14ac:dyDescent="0.35">
      <c r="B1487" s="5" t="str">
        <f t="shared" si="1561"/>
        <v>SPS1</v>
      </c>
      <c r="C1487" s="5" t="str">
        <f t="shared" si="1561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3.1140487340042711E-2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3.2006602244411902E-2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3.3071687199031086E-2</v>
      </c>
      <c r="N1487" s="1"/>
    </row>
    <row r="1488" spans="2:14" x14ac:dyDescent="0.35">
      <c r="B1488" s="9" t="str">
        <f t="shared" si="1561"/>
        <v>SPS1</v>
      </c>
      <c r="C1488" s="9" t="str">
        <f t="shared" si="1561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1"/>
        <v>SPS1</v>
      </c>
      <c r="C1489" s="5" t="str">
        <f t="shared" si="1561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3">G1487/G1485</f>
        <v>9.0588164102724744E-2</v>
      </c>
      <c r="H1489" s="1">
        <f t="shared" si="1563"/>
        <v>8.2026535350122776E-2</v>
      </c>
      <c r="I1489" s="1">
        <f t="shared" si="1563"/>
        <v>6.7757154095786171E-2</v>
      </c>
      <c r="J1489" s="1">
        <f t="shared" si="1563"/>
        <v>6.7757154095786185E-2</v>
      </c>
      <c r="K1489" s="1">
        <f t="shared" si="1563"/>
        <v>6.7757154095786226E-2</v>
      </c>
      <c r="L1489" s="1">
        <f t="shared" ref="L1489" si="1564">L1487/L1485</f>
        <v>6.7757154095786226E-2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5">G1491</f>
        <v>0.61504030570008339</v>
      </c>
      <c r="H1490" s="3">
        <f t="shared" ref="H1490:H1491" si="1566">H1491</f>
        <v>0.65830556959273911</v>
      </c>
      <c r="I1490" s="3">
        <f t="shared" ref="I1490:I1491" si="1567">I1491</f>
        <v>0.7379148962536346</v>
      </c>
      <c r="J1490" s="3">
        <f t="shared" ref="J1490:J1491" si="1568">J1491</f>
        <v>0.7561616857731851</v>
      </c>
      <c r="K1490" s="3">
        <f t="shared" ref="K1490:L1491" si="1569">K1491</f>
        <v>0.77325934733858914</v>
      </c>
      <c r="L1490" s="3">
        <f t="shared" si="1569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5"/>
        <v>0.61504030570008339</v>
      </c>
      <c r="H1491" s="1">
        <f t="shared" si="1566"/>
        <v>0.65830556959273911</v>
      </c>
      <c r="I1491" s="1">
        <f t="shared" si="1567"/>
        <v>0.7379148962536346</v>
      </c>
      <c r="J1491" s="1">
        <f t="shared" si="1568"/>
        <v>0.7561616857731851</v>
      </c>
      <c r="K1491" s="1">
        <f t="shared" si="1569"/>
        <v>0.77325934733858914</v>
      </c>
      <c r="L1491" s="1">
        <f t="shared" si="1569"/>
        <v>0.79899112903654423</v>
      </c>
      <c r="N1491" s="1"/>
    </row>
    <row r="1492" spans="2:14" x14ac:dyDescent="0.35">
      <c r="B1492" s="5" t="str">
        <f t="shared" ref="B1492" si="1570">B1491</f>
        <v>SPS1</v>
      </c>
      <c r="C1492" s="5" t="str">
        <f t="shared" ref="C1492" si="1571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0.7561616857731851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0.77325934733858914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0.79899112903654423</v>
      </c>
      <c r="N1492" s="1"/>
    </row>
    <row r="1493" spans="2:14" x14ac:dyDescent="0.35">
      <c r="B1493" s="9" t="str">
        <f t="shared" ref="B1493:C1497" si="1572">B1492</f>
        <v>SPS1</v>
      </c>
      <c r="C1493" s="9" t="str">
        <f t="shared" si="1572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3">G1494</f>
        <v>3.4238693943285006E-2</v>
      </c>
      <c r="H1493" s="3">
        <f t="shared" ref="H1493" si="1574">H1494</f>
        <v>3.5370833501607003E-2</v>
      </c>
      <c r="I1493" s="3">
        <f t="shared" ref="I1493" si="1575">I1494</f>
        <v>3.726366700321395E-2</v>
      </c>
      <c r="J1493" s="3">
        <f t="shared" ref="J1493" si="1576">J1494</f>
        <v>3.8185104274620588E-2</v>
      </c>
      <c r="K1493" s="3">
        <f t="shared" ref="K1493:L1493" si="1577">K1494</f>
        <v>3.9048512196511807E-2</v>
      </c>
      <c r="L1493" s="3">
        <f t="shared" si="1577"/>
        <v>4.0347931071859175E-2</v>
      </c>
      <c r="N1493" s="1"/>
    </row>
    <row r="1494" spans="2:14" x14ac:dyDescent="0.35">
      <c r="B1494" s="5" t="str">
        <f t="shared" si="1572"/>
        <v>SPS1</v>
      </c>
      <c r="C1494" s="5" t="str">
        <f t="shared" si="1572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3.8185104274620588E-2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3.9048512196511807E-2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4.0347931071859175E-2</v>
      </c>
      <c r="N1494" s="1"/>
    </row>
    <row r="1495" spans="2:14" x14ac:dyDescent="0.35">
      <c r="B1495" s="9" t="str">
        <f t="shared" si="1572"/>
        <v>SPS1</v>
      </c>
      <c r="C1495" s="9" t="str">
        <f t="shared" si="1572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2"/>
        <v>SPS1</v>
      </c>
      <c r="C1496" s="5" t="str">
        <f t="shared" si="1572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78">G1494/G1492</f>
        <v>5.5669024657354849E-2</v>
      </c>
      <c r="H1496" s="1">
        <f t="shared" si="1578"/>
        <v>5.3730114304652132E-2</v>
      </c>
      <c r="I1496" s="1">
        <f t="shared" si="1578"/>
        <v>5.049859705014785E-2</v>
      </c>
      <c r="J1496" s="1">
        <f t="shared" si="1578"/>
        <v>5.0498597050147843E-2</v>
      </c>
      <c r="K1496" s="1">
        <f t="shared" si="1578"/>
        <v>5.0498597050147948E-2</v>
      </c>
      <c r="L1496" s="1">
        <f t="shared" ref="L1496" si="1579">L1494/L1492</f>
        <v>5.0498597050147906E-2</v>
      </c>
      <c r="N1496" s="1"/>
    </row>
    <row r="1497" spans="2:14" x14ac:dyDescent="0.35">
      <c r="B1497" s="9" t="str">
        <f t="shared" si="1572"/>
        <v>SPS1</v>
      </c>
      <c r="C1497" s="9" t="str">
        <f t="shared" si="1572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0">SUM(G1498,G1503,G1508)</f>
        <v>1.6886099270329187</v>
      </c>
      <c r="H1497" s="3">
        <f t="shared" si="1580"/>
        <v>1.3990620804633467</v>
      </c>
      <c r="I1497" s="3">
        <f t="shared" si="1580"/>
        <v>1.1210940411965351</v>
      </c>
      <c r="J1497" s="3">
        <f t="shared" si="1580"/>
        <v>0.85781825614497331</v>
      </c>
      <c r="K1497" s="3">
        <f t="shared" si="1580"/>
        <v>0.54228084456794101</v>
      </c>
      <c r="L1497" s="3">
        <f t="shared" ref="L1497" si="1581">SUM(L1498,L1503,L1508)</f>
        <v>0.24863121812447919</v>
      </c>
      <c r="N1497" s="1"/>
    </row>
    <row r="1498" spans="2:14" x14ac:dyDescent="0.35">
      <c r="B1498" s="5" t="str">
        <f>B1497</f>
        <v>SPS1</v>
      </c>
      <c r="C1498" t="str">
        <f t="shared" ref="C1498:C1502" si="1582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3">SUM(G1499:G1502)</f>
        <v>5.5895357853282229E-2</v>
      </c>
      <c r="H1498" s="1">
        <f t="shared" si="1583"/>
        <v>6.0218546165222778E-2</v>
      </c>
      <c r="I1498" s="1">
        <f t="shared" si="1583"/>
        <v>5.256352543267185E-2</v>
      </c>
      <c r="J1498" s="1">
        <f t="shared" si="1583"/>
        <v>4.5101554145420671E-2</v>
      </c>
      <c r="K1498" s="1">
        <f t="shared" si="1583"/>
        <v>0.10465488575794361</v>
      </c>
      <c r="L1498" s="1">
        <f t="shared" ref="L1498" si="1584">SUM(L1499:L1502)</f>
        <v>0.14910593572108616</v>
      </c>
      <c r="N1498" s="1"/>
    </row>
    <row r="1499" spans="2:14" x14ac:dyDescent="0.35">
      <c r="B1499" t="str">
        <f t="shared" ref="B1499:B1502" si="1585">B1498</f>
        <v>SPS1</v>
      </c>
      <c r="C1499" t="str">
        <f t="shared" si="1582"/>
        <v>CH</v>
      </c>
      <c r="D1499" t="s">
        <v>1489</v>
      </c>
      <c r="E1499" t="str">
        <f t="shared" ref="E1499:E1502" si="1586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3.3329657825943312E-2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9.3268828698582593E-2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0.14210178608074403</v>
      </c>
      <c r="N1499" s="1"/>
    </row>
    <row r="1500" spans="2:14" x14ac:dyDescent="0.35">
      <c r="B1500" t="str">
        <f t="shared" si="1585"/>
        <v>SPS1</v>
      </c>
      <c r="C1500" t="str">
        <f t="shared" si="1582"/>
        <v>CH</v>
      </c>
      <c r="D1500" t="s">
        <v>1490</v>
      </c>
      <c r="E1500" t="str">
        <f t="shared" si="1586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3.8908903198633053E-3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3.3931618330968953E-3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2.268052488894356E-3</v>
      </c>
      <c r="N1500" s="1"/>
    </row>
    <row r="1501" spans="2:14" x14ac:dyDescent="0.35">
      <c r="B1501" t="str">
        <f t="shared" si="1585"/>
        <v>SPS1</v>
      </c>
      <c r="C1501" t="str">
        <f t="shared" si="1582"/>
        <v>CH</v>
      </c>
      <c r="D1501" t="s">
        <v>1492</v>
      </c>
      <c r="E1501" t="str">
        <f t="shared" si="1586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3.6897423747921407E-3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3.2650483807218455E-3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1.8563975571942953E-3</v>
      </c>
      <c r="N1501" s="1"/>
    </row>
    <row r="1502" spans="2:14" x14ac:dyDescent="0.35">
      <c r="B1502" t="str">
        <f t="shared" si="1585"/>
        <v>SPS1</v>
      </c>
      <c r="C1502" t="str">
        <f t="shared" si="1582"/>
        <v>CH</v>
      </c>
      <c r="D1502" t="s">
        <v>1491</v>
      </c>
      <c r="E1502" t="str">
        <f t="shared" si="1586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4.1912636248219145E-3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4.727846845542282E-3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2.8796995942534762E-3</v>
      </c>
      <c r="N1502" s="1"/>
    </row>
    <row r="1503" spans="2:14" x14ac:dyDescent="0.35">
      <c r="B1503" s="5" t="str">
        <f>B1502</f>
        <v>SPS1</v>
      </c>
      <c r="C1503" t="str">
        <f t="shared" ref="C1503:C1507" si="1587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88">SUM(G1504:G1507)</f>
        <v>0</v>
      </c>
      <c r="H1503" s="1">
        <f t="shared" si="1588"/>
        <v>0</v>
      </c>
      <c r="I1503" s="1">
        <f t="shared" si="1588"/>
        <v>2.3064511871819589E-3</v>
      </c>
      <c r="J1503" s="1">
        <f t="shared" si="1588"/>
        <v>5.1133383442306061E-3</v>
      </c>
      <c r="K1503" s="1">
        <f t="shared" si="1588"/>
        <v>6.4846643853031299E-3</v>
      </c>
      <c r="L1503" s="1">
        <f t="shared" ref="L1503" si="1589">SUM(L1504:L1507)</f>
        <v>5.8622431348994671E-3</v>
      </c>
      <c r="N1503" s="1"/>
    </row>
    <row r="1504" spans="2:14" x14ac:dyDescent="0.35">
      <c r="B1504" t="str">
        <f t="shared" ref="B1504:B1507" si="1590">B1503</f>
        <v>SPS1</v>
      </c>
      <c r="C1504" t="str">
        <f t="shared" si="1587"/>
        <v>CH</v>
      </c>
      <c r="D1504" t="s">
        <v>1494</v>
      </c>
      <c r="E1504" t="str">
        <f t="shared" ref="E1504:E1507" si="1591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1.9493105745219785E-3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2.2352642990376265E-3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1.8035537555331036E-3</v>
      </c>
      <c r="N1504" s="1"/>
    </row>
    <row r="1505" spans="2:14" x14ac:dyDescent="0.35">
      <c r="B1505" t="str">
        <f t="shared" si="1590"/>
        <v>SPS1</v>
      </c>
      <c r="C1505" t="str">
        <f t="shared" si="1587"/>
        <v>CH</v>
      </c>
      <c r="D1505" t="s">
        <v>1495</v>
      </c>
      <c r="E1505" t="str">
        <f t="shared" si="1591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1.4170703926438075E-3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1.7556949414419718E-3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1.3333754619668495E-3</v>
      </c>
      <c r="N1505" s="1"/>
    </row>
    <row r="1506" spans="2:14" x14ac:dyDescent="0.35">
      <c r="B1506" t="str">
        <f t="shared" si="1590"/>
        <v>SPS1</v>
      </c>
      <c r="C1506" t="str">
        <f t="shared" si="1587"/>
        <v>CH</v>
      </c>
      <c r="D1506" t="s">
        <v>1496</v>
      </c>
      <c r="E1506" t="str">
        <f t="shared" si="1591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1.0847119719131742E-3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1.5227305828937972E-3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1.5321124222242579E-3</v>
      </c>
      <c r="N1506" s="1"/>
    </row>
    <row r="1507" spans="2:14" x14ac:dyDescent="0.35">
      <c r="B1507" t="str">
        <f t="shared" si="1590"/>
        <v>SPS1</v>
      </c>
      <c r="C1507" t="str">
        <f t="shared" si="1587"/>
        <v>CH</v>
      </c>
      <c r="D1507" t="s">
        <v>1497</v>
      </c>
      <c r="E1507" t="str">
        <f t="shared" si="1591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6.6224540515164585E-4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9.7097456192973364E-4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1.1932014951752566E-3</v>
      </c>
      <c r="N1507" s="1"/>
    </row>
    <row r="1508" spans="2:14" x14ac:dyDescent="0.35">
      <c r="B1508" s="5" t="str">
        <f>B1507</f>
        <v>SPS1</v>
      </c>
      <c r="C1508" t="str">
        <f t="shared" ref="C1508:C1518" si="1592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3">SUM(G1513:G1517)</f>
        <v>1.6327145691796365</v>
      </c>
      <c r="H1508" s="1">
        <f t="shared" si="1593"/>
        <v>1.338843534298124</v>
      </c>
      <c r="I1508" s="1">
        <f t="shared" si="1593"/>
        <v>1.0662240645766814</v>
      </c>
      <c r="J1508" s="1">
        <f t="shared" si="1593"/>
        <v>0.80760336365532204</v>
      </c>
      <c r="K1508" s="1">
        <f t="shared" si="1593"/>
        <v>0.43114129442469423</v>
      </c>
      <c r="L1508" s="1">
        <f t="shared" ref="L1508" si="1594">SUM(L1513:L1517)</f>
        <v>9.3663039268493564E-2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5">IF(G1508-G1510&lt;0,0,G1508-G1510)</f>
        <v>1.5433232945930579</v>
      </c>
      <c r="H1509" s="1">
        <f t="shared" si="1595"/>
        <v>1.2655373927250293</v>
      </c>
      <c r="I1509" s="1">
        <f t="shared" si="1595"/>
        <v>0.9728961373625129</v>
      </c>
      <c r="J1509" s="1">
        <f t="shared" si="1595"/>
        <v>0.75052575151640699</v>
      </c>
      <c r="K1509" s="1">
        <f t="shared" si="1595"/>
        <v>0.19485119006814711</v>
      </c>
      <c r="L1509" s="1">
        <f t="shared" si="1595"/>
        <v>0</v>
      </c>
      <c r="N1509" s="1"/>
    </row>
    <row r="1510" spans="2:14" x14ac:dyDescent="0.35">
      <c r="B1510" s="5" t="str">
        <f t="shared" ref="B1510:B1512" si="1596">B1509</f>
        <v>SPS1</v>
      </c>
      <c r="C1510" s="5" t="str">
        <f t="shared" ref="C1510:C1512" si="1597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598">SUM(G1511:G1512)</f>
        <v>8.9391274586578695E-2</v>
      </c>
      <c r="H1510" s="1">
        <f t="shared" ref="H1510" si="1599">SUM(H1511:H1512)</f>
        <v>7.3306141573094702E-2</v>
      </c>
      <c r="I1510" s="1">
        <f t="shared" ref="I1510" si="1600">SUM(I1511:I1512)</f>
        <v>9.3327927214168493E-2</v>
      </c>
      <c r="J1510" s="1">
        <f t="shared" ref="J1510" si="1601">SUM(J1511:J1512)</f>
        <v>5.7077612138915067E-2</v>
      </c>
      <c r="K1510" s="1">
        <f t="shared" ref="K1510:L1510" si="1602">SUM(K1511:K1512)</f>
        <v>0.23629010435654713</v>
      </c>
      <c r="L1510" s="1">
        <f t="shared" si="1602"/>
        <v>9.4797518296773367E-2</v>
      </c>
      <c r="N1510" s="1"/>
    </row>
    <row r="1511" spans="2:14" x14ac:dyDescent="0.35">
      <c r="B1511" s="5" t="str">
        <f t="shared" si="1596"/>
        <v>SPS1</v>
      </c>
      <c r="C1511" s="5" t="str">
        <f t="shared" si="1597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[1]Transport!F$25/SUM([1]Transport!F$21,[1]Transport!F$25)*J1508*(J$35+J$600)/(J$35+J$600+J$39)</f>
        <v>5.7077612138915067E-2</v>
      </c>
      <c r="K1511" s="1">
        <f>[1]Transport!G$25/SUM([1]Transport!G$21,[1]Transport!G$25)*K1508*(K$35+K$600)/(K$35+K$600+K$39)</f>
        <v>0.16351044656448049</v>
      </c>
      <c r="L1511" s="1">
        <f>[1]Transport!H$25/SUM([1]Transport!H$21,[1]Transport!H$25)*L1508*(L$35+L$600)/(L$35+L$600+L$39)</f>
        <v>1.770729328112269E-2</v>
      </c>
      <c r="N1511" s="1"/>
    </row>
    <row r="1512" spans="2:14" x14ac:dyDescent="0.35">
      <c r="B1512" s="5" t="str">
        <f t="shared" si="1596"/>
        <v>SPS1</v>
      </c>
      <c r="C1512" s="5" t="str">
        <f t="shared" si="1597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7.2779657792066618E-2</v>
      </c>
      <c r="L1512" s="1">
        <f>(L$39+L$719)/([1]Transport!H$21+[1]Transport!H$25)*L1508</f>
        <v>7.7090225015650674E-2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0.71040607294000147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0.37611200688053958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7.9387238030447851E-2</v>
      </c>
      <c r="N1514" s="1"/>
    </row>
    <row r="1515" spans="2:14" x14ac:dyDescent="0.35">
      <c r="B1515" t="str">
        <f t="shared" ref="B1515:B1518" si="1603">B1514</f>
        <v>SPS1</v>
      </c>
      <c r="C1515" t="str">
        <f t="shared" si="1592"/>
        <v>CH</v>
      </c>
      <c r="D1515" t="s">
        <v>1579</v>
      </c>
      <c r="E1515" t="str">
        <f t="shared" ref="E1515:E1517" si="1604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1.9857378488677888E-2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6.5267293503027974E-3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3.9238963336422185E-3</v>
      </c>
      <c r="N1515" s="1"/>
    </row>
    <row r="1516" spans="2:14" x14ac:dyDescent="0.35">
      <c r="B1516" t="str">
        <f t="shared" si="1603"/>
        <v>SPS1</v>
      </c>
      <c r="C1516" t="str">
        <f t="shared" si="1592"/>
        <v>CH</v>
      </c>
      <c r="D1516" t="s">
        <v>1580</v>
      </c>
      <c r="E1516" t="str">
        <f t="shared" si="1604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4.1255299393622005E-2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1.6289845665601477E-2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4.1432979795191539E-3</v>
      </c>
      <c r="N1516" s="1"/>
    </row>
    <row r="1517" spans="2:14" x14ac:dyDescent="0.35">
      <c r="B1517" t="str">
        <f t="shared" si="1603"/>
        <v>SPS1</v>
      </c>
      <c r="C1517" t="str">
        <f t="shared" si="1592"/>
        <v>CH</v>
      </c>
      <c r="D1517" t="s">
        <v>1581</v>
      </c>
      <c r="E1517" t="str">
        <f t="shared" si="1604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3.6084612833020668E-2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3.2212712528250378E-2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6.2086069248843473E-3</v>
      </c>
      <c r="N1517" s="1"/>
    </row>
    <row r="1518" spans="2:14" x14ac:dyDescent="0.35">
      <c r="B1518" s="9" t="str">
        <f t="shared" si="1603"/>
        <v>SPS1</v>
      </c>
      <c r="C1518" s="9" t="str">
        <f t="shared" si="1592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5">SUM(G1519:G1531)</f>
        <v>1.9527583401184743</v>
      </c>
      <c r="H1518" s="3">
        <f t="shared" si="1605"/>
        <v>1.9565750272708715</v>
      </c>
      <c r="I1518" s="3">
        <f t="shared" si="1605"/>
        <v>1.9627660231508688</v>
      </c>
      <c r="J1518" s="3">
        <f t="shared" si="1605"/>
        <v>1.9659484129940474</v>
      </c>
      <c r="K1518" s="3">
        <f t="shared" si="1605"/>
        <v>1.9660852208713826</v>
      </c>
      <c r="L1518" s="3">
        <f t="shared" ref="L1518" si="1606">SUM(L1519:L1531)</f>
        <v>1.9128348157287032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0.38311328144002782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1.082590910404184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1.6836842850984146</v>
      </c>
      <c r="N1519" s="1"/>
    </row>
    <row r="1520" spans="2:14" x14ac:dyDescent="0.35">
      <c r="B1520" t="str">
        <f t="shared" ref="B1520:B1545" si="1607">B1519</f>
        <v>SPS1</v>
      </c>
      <c r="C1520" t="str">
        <f t="shared" ref="C1520:C1545" si="1608">C1519</f>
        <v>CH</v>
      </c>
      <c r="D1520" t="s">
        <v>1505</v>
      </c>
      <c r="E1520" t="str">
        <f t="shared" ref="E1520:E1531" si="1609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2.5130552958550049E-2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2.2185839469183895E-2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1.505445544359185E-2</v>
      </c>
      <c r="N1520" s="1"/>
    </row>
    <row r="1521" spans="2:14" x14ac:dyDescent="0.35">
      <c r="B1521" t="str">
        <f t="shared" si="1607"/>
        <v>SPS1</v>
      </c>
      <c r="C1521" t="str">
        <f t="shared" si="1608"/>
        <v>CH</v>
      </c>
      <c r="D1521" t="s">
        <v>1506</v>
      </c>
      <c r="E1521" t="str">
        <f t="shared" si="1609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1.5365150787929259E-2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1.3755518389749949E-2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8.0427303033252587E-3</v>
      </c>
      <c r="N1521" s="1"/>
    </row>
    <row r="1522" spans="2:14" x14ac:dyDescent="0.35">
      <c r="B1522" t="str">
        <f t="shared" si="1607"/>
        <v>SPS1</v>
      </c>
      <c r="C1522" t="str">
        <f t="shared" si="1608"/>
        <v>CH</v>
      </c>
      <c r="D1522" t="s">
        <v>1507</v>
      </c>
      <c r="E1522" t="str">
        <f t="shared" si="1609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1.6077274775009687E-2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1.8243479011295281E-2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1.1397431297239399E-2</v>
      </c>
      <c r="N1522" s="1"/>
    </row>
    <row r="1523" spans="2:14" x14ac:dyDescent="0.35">
      <c r="B1523" t="str">
        <f t="shared" si="1607"/>
        <v>SPS1</v>
      </c>
      <c r="C1523" t="str">
        <f t="shared" si="1608"/>
        <v>CH</v>
      </c>
      <c r="D1523" t="s">
        <v>1508</v>
      </c>
      <c r="E1523" t="str">
        <f t="shared" si="1609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9.1314705091977508E-3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1.0597692267999991E-2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8.7866234716291961E-3</v>
      </c>
      <c r="N1523" s="1"/>
    </row>
    <row r="1524" spans="2:14" x14ac:dyDescent="0.35">
      <c r="B1524" t="str">
        <f t="shared" si="1607"/>
        <v>SPS1</v>
      </c>
      <c r="C1524" t="str">
        <f t="shared" si="1608"/>
        <v>CH</v>
      </c>
      <c r="D1524" t="s">
        <v>1509</v>
      </c>
      <c r="E1524" t="str">
        <f t="shared" si="1609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3.8603737249058977E-3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4.8267588168141471E-3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3.7486851581845625E-3</v>
      </c>
      <c r="N1524" s="1"/>
    </row>
    <row r="1525" spans="2:14" x14ac:dyDescent="0.35">
      <c r="B1525" t="str">
        <f t="shared" si="1607"/>
        <v>SPS1</v>
      </c>
      <c r="C1525" t="str">
        <f t="shared" si="1608"/>
        <v>CH</v>
      </c>
      <c r="D1525" t="s">
        <v>1510</v>
      </c>
      <c r="E1525" t="str">
        <f t="shared" si="1609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1.9257696189805497E-3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2.7228014399598428E-3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2.793128087148549E-3</v>
      </c>
      <c r="N1525" s="1"/>
    </row>
    <row r="1526" spans="2:14" x14ac:dyDescent="0.35">
      <c r="B1526" t="str">
        <f t="shared" si="1607"/>
        <v>SPS1</v>
      </c>
      <c r="C1526" t="str">
        <f t="shared" si="1608"/>
        <v>CH</v>
      </c>
      <c r="D1526" t="s">
        <v>1511</v>
      </c>
      <c r="E1526" t="str">
        <f t="shared" si="1609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1.0446720348649056E-3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1.545115808905376E-3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1.9297961709435979E-3</v>
      </c>
      <c r="N1526" s="1"/>
    </row>
    <row r="1527" spans="2:14" x14ac:dyDescent="0.35">
      <c r="B1527" t="str">
        <f t="shared" si="1607"/>
        <v>SPS1</v>
      </c>
      <c r="C1527" t="str">
        <f t="shared" si="1608"/>
        <v>CH</v>
      </c>
      <c r="D1527" t="s">
        <v>1512</v>
      </c>
      <c r="E1527" t="str">
        <f t="shared" si="1609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N1527" s="1"/>
    </row>
    <row r="1528" spans="2:14" x14ac:dyDescent="0.35">
      <c r="B1528" t="str">
        <f t="shared" si="1607"/>
        <v>SPS1</v>
      </c>
      <c r="C1528" t="str">
        <f t="shared" si="1608"/>
        <v>CH</v>
      </c>
      <c r="D1528" t="s">
        <v>1513</v>
      </c>
      <c r="E1528" t="str">
        <f t="shared" si="1609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1.4330369014484701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0.76779967140670491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0.16492503048864077</v>
      </c>
      <c r="N1528" s="1"/>
    </row>
    <row r="1529" spans="2:14" x14ac:dyDescent="0.35">
      <c r="B1529" t="str">
        <f t="shared" si="1607"/>
        <v>SPS1</v>
      </c>
      <c r="C1529" t="str">
        <f t="shared" si="1608"/>
        <v>CH</v>
      </c>
      <c r="D1529" t="s">
        <v>1514</v>
      </c>
      <c r="E1529" t="str">
        <f t="shared" si="1609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2.2423293560134793E-2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7.7074964188043249E-3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4.7765541243007855E-3</v>
      </c>
      <c r="N1529" s="1"/>
    </row>
    <row r="1530" spans="2:14" x14ac:dyDescent="0.35">
      <c r="B1530" t="str">
        <f t="shared" si="1607"/>
        <v>SPS1</v>
      </c>
      <c r="C1530" t="str">
        <f t="shared" si="1608"/>
        <v>CH</v>
      </c>
      <c r="D1530" t="s">
        <v>1515</v>
      </c>
      <c r="E1530" t="str">
        <f t="shared" si="1609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3.0317171397135322E-2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1.2158087898073917E-2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3.2970726884649559E-3</v>
      </c>
      <c r="N1530" s="1"/>
    </row>
    <row r="1531" spans="2:14" x14ac:dyDescent="0.35">
      <c r="B1531" t="str">
        <f t="shared" si="1607"/>
        <v>SPS1</v>
      </c>
      <c r="C1531" t="str">
        <f t="shared" si="1608"/>
        <v>CH</v>
      </c>
      <c r="D1531" t="s">
        <v>1516</v>
      </c>
      <c r="E1531" t="str">
        <f t="shared" si="1609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2.4522500738841459E-2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2.1951849539707035E-2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4.3990233968199269E-3</v>
      </c>
      <c r="N1531" s="1"/>
    </row>
    <row r="1532" spans="2:14" x14ac:dyDescent="0.35">
      <c r="B1532" s="9" t="str">
        <f t="shared" si="1607"/>
        <v>SPS1</v>
      </c>
      <c r="C1532" s="9" t="str">
        <f t="shared" si="1608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7"/>
        <v>SPS1</v>
      </c>
      <c r="C1533" t="str">
        <f t="shared" si="1608"/>
        <v>CH</v>
      </c>
      <c r="D1533" t="s">
        <v>1519</v>
      </c>
      <c r="E1533" t="s">
        <v>1229</v>
      </c>
      <c r="F1533" s="1">
        <f t="shared" ref="F1533:K1536" si="1610">IFERROR(F1519/F1499,"-")</f>
        <v>11.098927012431908</v>
      </c>
      <c r="G1533" s="1">
        <f t="shared" si="1610"/>
        <v>11.099500269730507</v>
      </c>
      <c r="H1533" s="1">
        <f t="shared" si="1610"/>
        <v>11.104615870871093</v>
      </c>
      <c r="I1533" s="1">
        <f t="shared" si="1610"/>
        <v>11.130765471585427</v>
      </c>
      <c r="J1533" s="1">
        <f t="shared" si="1610"/>
        <v>11.494665905085233</v>
      </c>
      <c r="K1533" s="1">
        <f t="shared" si="1610"/>
        <v>11.607210313563593</v>
      </c>
      <c r="L1533" s="1">
        <f t="shared" ref="L1533" si="1611">IFERROR(L1519/L1499,"-")</f>
        <v>11.848438584309728</v>
      </c>
      <c r="N1533" s="1"/>
    </row>
    <row r="1534" spans="2:14" x14ac:dyDescent="0.35">
      <c r="B1534" t="str">
        <f t="shared" si="1607"/>
        <v>SPS1</v>
      </c>
      <c r="C1534" t="str">
        <f t="shared" si="1608"/>
        <v>CH</v>
      </c>
      <c r="D1534" t="s">
        <v>1520</v>
      </c>
      <c r="E1534" t="s">
        <v>1229</v>
      </c>
      <c r="F1534" s="1">
        <f t="shared" si="1610"/>
        <v>6.284524362935997</v>
      </c>
      <c r="G1534" s="1">
        <f t="shared" si="1610"/>
        <v>6.2903742042983311</v>
      </c>
      <c r="H1534" s="1">
        <f t="shared" si="1610"/>
        <v>6.3132815336354673</v>
      </c>
      <c r="I1534" s="1">
        <f t="shared" si="1610"/>
        <v>6.3424058314516607</v>
      </c>
      <c r="J1534" s="1">
        <f t="shared" si="1610"/>
        <v>6.4588181348254849</v>
      </c>
      <c r="K1534" s="1">
        <f t="shared" si="1610"/>
        <v>6.5383970940564202</v>
      </c>
      <c r="L1534" s="1">
        <f t="shared" ref="L1534" si="1612">IFERROR(L1520/L1500,"-")</f>
        <v>6.6376133344826984</v>
      </c>
      <c r="N1534" s="1"/>
    </row>
    <row r="1535" spans="2:14" x14ac:dyDescent="0.35">
      <c r="B1535" t="str">
        <f t="shared" si="1607"/>
        <v>SPS1</v>
      </c>
      <c r="C1535" t="str">
        <f t="shared" si="1608"/>
        <v>CH</v>
      </c>
      <c r="D1535" t="s">
        <v>1521</v>
      </c>
      <c r="E1535" t="s">
        <v>1229</v>
      </c>
      <c r="F1535" s="1">
        <f t="shared" si="1610"/>
        <v>4.0901432735634922</v>
      </c>
      <c r="G1535" s="1">
        <f t="shared" si="1610"/>
        <v>4.0976302252336687</v>
      </c>
      <c r="H1535" s="1">
        <f t="shared" si="1610"/>
        <v>4.1146568046445404</v>
      </c>
      <c r="I1535" s="1">
        <f t="shared" si="1610"/>
        <v>4.1368880443476819</v>
      </c>
      <c r="J1535" s="1">
        <f t="shared" si="1610"/>
        <v>4.1642882421553473</v>
      </c>
      <c r="K1535" s="1">
        <f t="shared" si="1610"/>
        <v>4.2129600501383209</v>
      </c>
      <c r="L1535" s="1">
        <f t="shared" ref="L1535" si="1613">IFERROR(L1521/L1501,"-")</f>
        <v>4.3324396071070064</v>
      </c>
      <c r="N1535" s="1"/>
    </row>
    <row r="1536" spans="2:14" x14ac:dyDescent="0.35">
      <c r="B1536" t="str">
        <f t="shared" si="1607"/>
        <v>SPS1</v>
      </c>
      <c r="C1536" t="str">
        <f t="shared" si="1608"/>
        <v>CH</v>
      </c>
      <c r="D1536" t="s">
        <v>1522</v>
      </c>
      <c r="E1536" t="s">
        <v>1229</v>
      </c>
      <c r="F1536" s="1">
        <f t="shared" si="1610"/>
        <v>3.7650534829600395</v>
      </c>
      <c r="G1536" s="1">
        <f t="shared" si="1610"/>
        <v>3.7727468991100288</v>
      </c>
      <c r="H1536" s="1">
        <f t="shared" si="1610"/>
        <v>3.7900009489184798</v>
      </c>
      <c r="I1536" s="1">
        <f t="shared" si="1610"/>
        <v>3.8090315441035054</v>
      </c>
      <c r="J1536" s="1">
        <f t="shared" si="1610"/>
        <v>3.8359015834258829</v>
      </c>
      <c r="K1536" s="1">
        <f t="shared" si="1610"/>
        <v>3.8587288478890565</v>
      </c>
      <c r="L1536" s="1">
        <f t="shared" ref="L1536" si="1614">IFERROR(L1522/L1502,"-")</f>
        <v>3.9578542567368147</v>
      </c>
      <c r="N1536" s="1"/>
    </row>
    <row r="1537" spans="2:14" x14ac:dyDescent="0.35">
      <c r="B1537" t="str">
        <f t="shared" si="1607"/>
        <v>SPS1</v>
      </c>
      <c r="C1537" t="str">
        <f t="shared" si="1608"/>
        <v>CH</v>
      </c>
      <c r="D1537" t="s">
        <v>1523</v>
      </c>
      <c r="E1537" t="s">
        <v>1229</v>
      </c>
      <c r="F1537" s="1" t="str">
        <f t="shared" ref="F1537:K1540" si="1615">IFERROR(F1523/F1504,"-")</f>
        <v>-</v>
      </c>
      <c r="G1537" s="1" t="str">
        <f t="shared" si="1615"/>
        <v>-</v>
      </c>
      <c r="H1537" s="1" t="str">
        <f t="shared" si="1615"/>
        <v>-</v>
      </c>
      <c r="I1537" s="1">
        <f t="shared" si="1615"/>
        <v>4.6391179485367822</v>
      </c>
      <c r="J1537" s="1">
        <f t="shared" si="1615"/>
        <v>4.6844615878806408</v>
      </c>
      <c r="K1537" s="1">
        <f t="shared" si="1615"/>
        <v>4.741136103038345</v>
      </c>
      <c r="L1537" s="1">
        <f t="shared" ref="L1537" si="1616">IFERROR(L1523/L1504,"-")</f>
        <v>4.8718389705174054</v>
      </c>
      <c r="N1537" s="1"/>
    </row>
    <row r="1538" spans="2:14" x14ac:dyDescent="0.35">
      <c r="B1538" t="str">
        <f t="shared" si="1607"/>
        <v>SPS1</v>
      </c>
      <c r="C1538" t="str">
        <f t="shared" si="1608"/>
        <v>CH</v>
      </c>
      <c r="D1538" t="s">
        <v>1524</v>
      </c>
      <c r="E1538" t="s">
        <v>1229</v>
      </c>
      <c r="F1538" s="1" t="str">
        <f t="shared" si="1615"/>
        <v>-</v>
      </c>
      <c r="G1538" s="1" t="str">
        <f t="shared" si="1615"/>
        <v>-</v>
      </c>
      <c r="H1538" s="1" t="str">
        <f t="shared" si="1615"/>
        <v>-</v>
      </c>
      <c r="I1538" s="1">
        <f t="shared" si="1615"/>
        <v>2.7008868509993595</v>
      </c>
      <c r="J1538" s="1">
        <f t="shared" si="1615"/>
        <v>2.7241933392621767</v>
      </c>
      <c r="K1538" s="1">
        <f t="shared" si="1615"/>
        <v>2.7492013007965248</v>
      </c>
      <c r="L1538" s="1">
        <f t="shared" ref="L1538" si="1617">IFERROR(L1524/L1505,"-")</f>
        <v>2.8114250375171244</v>
      </c>
      <c r="N1538" s="1"/>
    </row>
    <row r="1539" spans="2:14" x14ac:dyDescent="0.35">
      <c r="B1539" t="str">
        <f t="shared" si="1607"/>
        <v>SPS1</v>
      </c>
      <c r="C1539" t="str">
        <f t="shared" si="1608"/>
        <v>CH</v>
      </c>
      <c r="D1539" t="s">
        <v>1525</v>
      </c>
      <c r="E1539" t="s">
        <v>1229</v>
      </c>
      <c r="F1539" s="1" t="str">
        <f t="shared" si="1615"/>
        <v>-</v>
      </c>
      <c r="G1539" s="1" t="str">
        <f t="shared" si="1615"/>
        <v>-</v>
      </c>
      <c r="H1539" s="1" t="str">
        <f t="shared" si="1615"/>
        <v>-</v>
      </c>
      <c r="I1539" s="1">
        <f t="shared" si="1615"/>
        <v>1.760648535172731</v>
      </c>
      <c r="J1539" s="1">
        <f t="shared" si="1615"/>
        <v>1.7753741719877485</v>
      </c>
      <c r="K1539" s="1">
        <f t="shared" si="1615"/>
        <v>1.7881045212774482</v>
      </c>
      <c r="L1539" s="1">
        <f t="shared" ref="L1539" si="1618">IFERROR(L1525/L1506,"-")</f>
        <v>1.8230568766576543</v>
      </c>
      <c r="N1539" s="1"/>
    </row>
    <row r="1540" spans="2:14" x14ac:dyDescent="0.35">
      <c r="B1540" t="str">
        <f t="shared" si="1607"/>
        <v>SPS1</v>
      </c>
      <c r="C1540" t="str">
        <f t="shared" si="1608"/>
        <v>CH</v>
      </c>
      <c r="D1540" t="s">
        <v>1526</v>
      </c>
      <c r="E1540" t="s">
        <v>1229</v>
      </c>
      <c r="F1540" s="1" t="str">
        <f t="shared" si="1615"/>
        <v>-</v>
      </c>
      <c r="G1540" s="1" t="str">
        <f t="shared" si="1615"/>
        <v>-</v>
      </c>
      <c r="H1540" s="1" t="str">
        <f t="shared" si="1615"/>
        <v>-</v>
      </c>
      <c r="I1540" s="1">
        <f t="shared" si="1615"/>
        <v>1.5620411785777204</v>
      </c>
      <c r="J1540" s="1">
        <f t="shared" si="1615"/>
        <v>1.5774696611533137</v>
      </c>
      <c r="K1540" s="1">
        <f t="shared" si="1615"/>
        <v>1.5913041077354106</v>
      </c>
      <c r="L1540" s="1">
        <f t="shared" ref="L1540" si="1619">IFERROR(L1526/L1507,"-")</f>
        <v>1.6173263097195087</v>
      </c>
      <c r="N1540" s="1"/>
    </row>
    <row r="1541" spans="2:14" x14ac:dyDescent="0.35">
      <c r="B1541" t="str">
        <f t="shared" si="1607"/>
        <v>SPS1</v>
      </c>
      <c r="C1541" t="str">
        <f t="shared" si="1608"/>
        <v>CH</v>
      </c>
      <c r="D1541" t="s">
        <v>1582</v>
      </c>
      <c r="E1541" t="s">
        <v>1229</v>
      </c>
      <c r="F1541" s="1">
        <f t="shared" ref="F1541:K1545" si="1620">IFERROR(F1527/F1513,"-")</f>
        <v>0.7711651053457772</v>
      </c>
      <c r="G1541" s="1">
        <f t="shared" si="1620"/>
        <v>0.78723832996732046</v>
      </c>
      <c r="H1541" s="1">
        <f t="shared" si="1620"/>
        <v>0.81134816689963307</v>
      </c>
      <c r="I1541" s="1">
        <f t="shared" si="1620"/>
        <v>0.85153122845348928</v>
      </c>
      <c r="J1541" s="1" t="str">
        <f t="shared" si="1620"/>
        <v>-</v>
      </c>
      <c r="K1541" s="1" t="str">
        <f t="shared" si="1620"/>
        <v>-</v>
      </c>
      <c r="L1541" s="1" t="str">
        <f t="shared" ref="L1541" si="1621">IFERROR(L1527/L1513,"-")</f>
        <v>-</v>
      </c>
      <c r="N1541" s="1"/>
    </row>
    <row r="1542" spans="2:14" x14ac:dyDescent="0.35">
      <c r="B1542" t="str">
        <f t="shared" si="1607"/>
        <v>SPS1</v>
      </c>
      <c r="C1542" t="str">
        <f t="shared" si="1608"/>
        <v>CH</v>
      </c>
      <c r="D1542" t="s">
        <v>1583</v>
      </c>
      <c r="E1542" t="s">
        <v>1229</v>
      </c>
      <c r="F1542" s="1">
        <f t="shared" si="1620"/>
        <v>1.907883633411088</v>
      </c>
      <c r="G1542" s="1">
        <f t="shared" si="1620"/>
        <v>1.9094479239580475</v>
      </c>
      <c r="H1542" s="1">
        <f t="shared" si="1620"/>
        <v>1.9422488866615137</v>
      </c>
      <c r="I1542" s="1">
        <f t="shared" si="1620"/>
        <v>1.9800733381948761</v>
      </c>
      <c r="J1542" s="1">
        <f t="shared" si="1620"/>
        <v>2.0172081236832269</v>
      </c>
      <c r="K1542" s="1">
        <f t="shared" si="1620"/>
        <v>2.0414122850658498</v>
      </c>
      <c r="L1542" s="1">
        <f t="shared" ref="L1542" si="1622">IFERROR(L1528/L1514,"-")</f>
        <v>2.0774753547337936</v>
      </c>
      <c r="N1542" s="1"/>
    </row>
    <row r="1543" spans="2:14" x14ac:dyDescent="0.35">
      <c r="B1543" t="str">
        <f t="shared" si="1607"/>
        <v>SPS1</v>
      </c>
      <c r="C1543" t="str">
        <f t="shared" si="1608"/>
        <v>CH</v>
      </c>
      <c r="D1543" t="s">
        <v>1584</v>
      </c>
      <c r="E1543" t="s">
        <v>1229</v>
      </c>
      <c r="F1543" s="1">
        <f t="shared" si="1620"/>
        <v>1.1027629847473186</v>
      </c>
      <c r="G1543" s="1">
        <f t="shared" si="1620"/>
        <v>1.1050191842826376</v>
      </c>
      <c r="H1543" s="1">
        <f t="shared" si="1620"/>
        <v>1.1057099384720861</v>
      </c>
      <c r="I1543" s="1">
        <f t="shared" si="1620"/>
        <v>1.1075047907142146</v>
      </c>
      <c r="J1543" s="1">
        <f t="shared" si="1620"/>
        <v>1.1292172112708592</v>
      </c>
      <c r="K1543" s="1">
        <f t="shared" si="1620"/>
        <v>1.1809125222032912</v>
      </c>
      <c r="L1543" s="1">
        <f t="shared" ref="L1543" si="1623">IFERROR(L1529/L1515,"-")</f>
        <v>1.2172987556649126</v>
      </c>
      <c r="N1543" s="1"/>
    </row>
    <row r="1544" spans="2:14" x14ac:dyDescent="0.35">
      <c r="B1544" t="str">
        <f t="shared" si="1607"/>
        <v>SPS1</v>
      </c>
      <c r="C1544" t="str">
        <f t="shared" si="1608"/>
        <v>CH</v>
      </c>
      <c r="D1544" t="s">
        <v>1585</v>
      </c>
      <c r="E1544" t="s">
        <v>1229</v>
      </c>
      <c r="F1544" s="1">
        <f t="shared" si="1620"/>
        <v>0.72942698043637011</v>
      </c>
      <c r="G1544" s="1">
        <f t="shared" si="1620"/>
        <v>0.73052241197071599</v>
      </c>
      <c r="H1544" s="1">
        <f t="shared" si="1620"/>
        <v>0.73128974811804781</v>
      </c>
      <c r="I1544" s="1">
        <f t="shared" si="1620"/>
        <v>0.73281932392731264</v>
      </c>
      <c r="J1544" s="1">
        <f t="shared" si="1620"/>
        <v>0.73486732232568164</v>
      </c>
      <c r="K1544" s="1">
        <f t="shared" si="1620"/>
        <v>0.74635991940350888</v>
      </c>
      <c r="L1544" s="1">
        <f t="shared" ref="L1544" si="1624">IFERROR(L1530/L1516,"-")</f>
        <v>0.79576045574390331</v>
      </c>
      <c r="N1544" s="1"/>
    </row>
    <row r="1545" spans="2:14" x14ac:dyDescent="0.35">
      <c r="B1545" t="str">
        <f t="shared" si="1607"/>
        <v>SPS1</v>
      </c>
      <c r="C1545" t="str">
        <f t="shared" si="1608"/>
        <v>CH</v>
      </c>
      <c r="D1545" t="s">
        <v>1586</v>
      </c>
      <c r="E1545" t="s">
        <v>1229</v>
      </c>
      <c r="F1545" s="1">
        <f t="shared" si="1620"/>
        <v>0.67580166525687302</v>
      </c>
      <c r="G1545" s="1">
        <f t="shared" si="1620"/>
        <v>0.67679399410138485</v>
      </c>
      <c r="H1545" s="1">
        <f t="shared" si="1620"/>
        <v>0.67735325944947478</v>
      </c>
      <c r="I1545" s="1">
        <f t="shared" si="1620"/>
        <v>0.67832723395646011</v>
      </c>
      <c r="J1545" s="1">
        <f t="shared" si="1620"/>
        <v>0.67958331304032071</v>
      </c>
      <c r="K1545" s="1">
        <f t="shared" si="1620"/>
        <v>0.68146541588062104</v>
      </c>
      <c r="L1545" s="1">
        <f t="shared" ref="L1545" si="1625">IFERROR(L1531/L1517,"-")</f>
        <v>0.70853630291659531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6">G1547+G1550+G1552+G1559+G1567</f>
        <v>15.627497973858221</v>
      </c>
      <c r="H1546" s="3">
        <f t="shared" si="1626"/>
        <v>14.028188506814873</v>
      </c>
      <c r="I1546" s="3">
        <f t="shared" si="1626"/>
        <v>10.779874618999813</v>
      </c>
      <c r="J1546" s="3">
        <f t="shared" si="1626"/>
        <v>7.7995299705961649</v>
      </c>
      <c r="K1546" s="3">
        <f t="shared" si="1626"/>
        <v>7.3337644118755678</v>
      </c>
      <c r="L1546" s="3">
        <f t="shared" ref="L1546" si="1627">L1547+L1550+L1552+L1559+L1567</f>
        <v>7.9391568448786307</v>
      </c>
      <c r="N1546" s="1"/>
    </row>
    <row r="1547" spans="2:14" x14ac:dyDescent="0.35">
      <c r="B1547" t="str">
        <f t="shared" ref="B1547:B1592" si="1628">B1546</f>
        <v>SPS1</v>
      </c>
      <c r="C1547" t="str">
        <f t="shared" ref="C1547:C1592" si="1629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0">SUM(G1548:G1549)</f>
        <v>0.16481656189411104</v>
      </c>
      <c r="H1547" s="1">
        <f t="shared" si="1630"/>
        <v>0.21460273354552603</v>
      </c>
      <c r="I1547" s="1">
        <f t="shared" si="1630"/>
        <v>2.9037451050604095</v>
      </c>
      <c r="J1547" s="1">
        <f t="shared" si="1630"/>
        <v>6.1261348968746114</v>
      </c>
      <c r="K1547" s="1">
        <f t="shared" si="1630"/>
        <v>7.3265541877179938</v>
      </c>
      <c r="L1547" s="1">
        <f t="shared" ref="L1547" si="1631">SUM(L1548:L1549)</f>
        <v>7.9388971785685154</v>
      </c>
      <c r="N1547" s="1"/>
    </row>
    <row r="1548" spans="2:14" x14ac:dyDescent="0.35">
      <c r="B1548" t="str">
        <f t="shared" si="1628"/>
        <v>SPS1</v>
      </c>
      <c r="C1548" t="str">
        <f t="shared" si="1629"/>
        <v>CH</v>
      </c>
      <c r="D1548" t="s">
        <v>1543</v>
      </c>
      <c r="E1548" t="str">
        <f t="shared" ref="E1548:E1572" si="1632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N1548" s="1"/>
    </row>
    <row r="1549" spans="2:14" x14ac:dyDescent="0.35">
      <c r="B1549" t="str">
        <f t="shared" si="1628"/>
        <v>SPS1</v>
      </c>
      <c r="C1549" t="str">
        <f t="shared" si="1629"/>
        <v>CH</v>
      </c>
      <c r="D1549" t="s">
        <v>1544</v>
      </c>
      <c r="E1549" t="str">
        <f t="shared" si="1632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6.1261348968746114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7.3265541877179938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7.9388971785685154</v>
      </c>
      <c r="N1549" s="1"/>
    </row>
    <row r="1550" spans="2:14" x14ac:dyDescent="0.35">
      <c r="B1550" t="str">
        <f t="shared" si="1628"/>
        <v>SPS1</v>
      </c>
      <c r="C1550" t="str">
        <f t="shared" si="1629"/>
        <v>CH</v>
      </c>
      <c r="D1550" t="s">
        <v>1537</v>
      </c>
      <c r="E1550" t="str">
        <f t="shared" si="1632"/>
        <v>PJ/yr.</v>
      </c>
      <c r="F1550" s="1">
        <f>F1551</f>
        <v>0</v>
      </c>
      <c r="G1550" s="1">
        <f t="shared" ref="G1550:L1550" si="1633">G1551</f>
        <v>8.5705334089631626E-4</v>
      </c>
      <c r="H1550" s="1">
        <f t="shared" si="1633"/>
        <v>1.268651043729762E-3</v>
      </c>
      <c r="I1550" s="1">
        <f t="shared" si="1633"/>
        <v>4.0119301108514343E-4</v>
      </c>
      <c r="J1550" s="1">
        <f t="shared" si="1633"/>
        <v>3.5986556309624819E-4</v>
      </c>
      <c r="K1550" s="1">
        <f t="shared" si="1633"/>
        <v>3.0596088622748455E-4</v>
      </c>
      <c r="L1550" s="1">
        <f t="shared" si="1633"/>
        <v>2.596663101153038E-4</v>
      </c>
      <c r="N1550" s="1"/>
    </row>
    <row r="1551" spans="2:14" x14ac:dyDescent="0.35">
      <c r="B1551" t="str">
        <f t="shared" si="1628"/>
        <v>SPS1</v>
      </c>
      <c r="C1551" t="str">
        <f t="shared" si="1629"/>
        <v>CH</v>
      </c>
      <c r="D1551" t="s">
        <v>1545</v>
      </c>
      <c r="E1551" t="str">
        <f t="shared" si="1632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3.5986556309624819E-4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3.0596088622748455E-4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2.596663101153038E-4</v>
      </c>
      <c r="N1551" s="1"/>
    </row>
    <row r="1552" spans="2:14" x14ac:dyDescent="0.35">
      <c r="B1552" t="str">
        <f t="shared" si="1628"/>
        <v>SPS1</v>
      </c>
      <c r="C1552" t="str">
        <f t="shared" si="1629"/>
        <v>CH</v>
      </c>
      <c r="D1552" t="s">
        <v>1538</v>
      </c>
      <c r="E1552" t="str">
        <f t="shared" si="1632"/>
        <v>PJ/yr.</v>
      </c>
      <c r="F1552" s="1">
        <f>SUM(F1557:F1558)</f>
        <v>1.1426045680673971</v>
      </c>
      <c r="G1552" s="1">
        <f t="shared" ref="G1552:K1552" si="1634">SUM(G1557:G1558)</f>
        <v>2.4847566615095085</v>
      </c>
      <c r="H1552" s="1">
        <f t="shared" si="1634"/>
        <v>1.531234194045543</v>
      </c>
      <c r="I1552" s="1">
        <f t="shared" si="1634"/>
        <v>1.7782985166803342</v>
      </c>
      <c r="J1552" s="1">
        <f t="shared" si="1634"/>
        <v>0.98411629771383324</v>
      </c>
      <c r="K1552" s="1">
        <f t="shared" si="1634"/>
        <v>2.6003522597664317E-3</v>
      </c>
      <c r="L1552" s="1">
        <f t="shared" ref="L1552" si="1635">SUM(L1557:L1558)</f>
        <v>0</v>
      </c>
      <c r="N1552" s="1"/>
    </row>
    <row r="1553" spans="2:14" x14ac:dyDescent="0.35">
      <c r="B1553" t="str">
        <f t="shared" si="1628"/>
        <v>SPS1</v>
      </c>
      <c r="C1553" t="str">
        <f t="shared" si="1629"/>
        <v>CH</v>
      </c>
      <c r="D1553" t="s">
        <v>1539</v>
      </c>
      <c r="E1553" t="str">
        <f t="shared" si="1632"/>
        <v>PJ/yr.</v>
      </c>
      <c r="F1553" s="1">
        <f>F1552-F1554</f>
        <v>1.0800577174111838</v>
      </c>
      <c r="G1553" s="1">
        <f t="shared" ref="G1553:K1553" si="1636">G1552-G1554</f>
        <v>2.3487160030854031</v>
      </c>
      <c r="H1553" s="1">
        <f t="shared" si="1636"/>
        <v>1.4473940232304285</v>
      </c>
      <c r="I1553" s="1">
        <f t="shared" si="1636"/>
        <v>1.622641821203574</v>
      </c>
      <c r="J1553" s="1">
        <f t="shared" si="1636"/>
        <v>0.9145635805405693</v>
      </c>
      <c r="K1553" s="1">
        <f t="shared" si="1636"/>
        <v>1.1752103984564741E-3</v>
      </c>
      <c r="L1553" s="1">
        <f t="shared" ref="L1553" si="1637">L1552-L1554</f>
        <v>0</v>
      </c>
      <c r="N1553" s="1"/>
    </row>
    <row r="1554" spans="2:14" x14ac:dyDescent="0.35">
      <c r="B1554" t="str">
        <f t="shared" si="1628"/>
        <v>SPS1</v>
      </c>
      <c r="C1554" t="str">
        <f t="shared" si="1629"/>
        <v>CH</v>
      </c>
      <c r="D1554" t="s">
        <v>1540</v>
      </c>
      <c r="E1554" t="str">
        <f t="shared" si="1632"/>
        <v>PJ/yr.</v>
      </c>
      <c r="F1554" s="1">
        <f>SUM(F1555:F1556)</f>
        <v>6.254685065621321E-2</v>
      </c>
      <c r="G1554" s="1">
        <f t="shared" ref="G1554:K1554" si="1638">SUM(G1555:G1556)</f>
        <v>0.13604065842410523</v>
      </c>
      <c r="H1554" s="1">
        <f t="shared" si="1638"/>
        <v>8.3840170815114357E-2</v>
      </c>
      <c r="I1554" s="1">
        <f t="shared" si="1638"/>
        <v>0.15565669547676023</v>
      </c>
      <c r="J1554" s="1">
        <f t="shared" si="1638"/>
        <v>6.9552717173263945E-2</v>
      </c>
      <c r="K1554" s="1">
        <f t="shared" si="1638"/>
        <v>1.4251418613099576E-3</v>
      </c>
      <c r="L1554" s="1">
        <f t="shared" ref="L1554" si="1639">SUM(L1555:L1556)</f>
        <v>0</v>
      </c>
      <c r="N1554" s="1"/>
    </row>
    <row r="1555" spans="2:14" x14ac:dyDescent="0.35">
      <c r="B1555" t="str">
        <f t="shared" si="1628"/>
        <v>SPS1</v>
      </c>
      <c r="C1555" t="str">
        <f t="shared" si="1629"/>
        <v>CH</v>
      </c>
      <c r="D1555" t="s">
        <v>1541</v>
      </c>
      <c r="E1555" t="str">
        <f t="shared" si="1632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[1]Transport!F$25/SUM([1]Transport!F$21,[1]Transport!F$25)*J1552*(J$35+J$600)/(J$35+J$600+J$39)</f>
        <v>6.9552717173263945E-2</v>
      </c>
      <c r="K1555" s="1">
        <f>[1]Transport!G$25/SUM([1]Transport!G$21,[1]Transport!G$25)*K1552*(K$35+K$600)/(K$35+K$600+K$39)</f>
        <v>9.8618426190588563E-4</v>
      </c>
      <c r="L1555" s="1">
        <f>[1]Transport!H$25/SUM([1]Transport!H$21,[1]Transport!H$25)*L1552*(L$35+L$600)/(L$35+L$600+L$39)</f>
        <v>0</v>
      </c>
      <c r="N1555" s="1"/>
    </row>
    <row r="1556" spans="2:14" x14ac:dyDescent="0.35">
      <c r="B1556" t="str">
        <f t="shared" si="1628"/>
        <v>SPS1</v>
      </c>
      <c r="C1556" t="str">
        <f t="shared" si="1629"/>
        <v>CH</v>
      </c>
      <c r="D1556" t="s">
        <v>1542</v>
      </c>
      <c r="E1556" t="str">
        <f t="shared" si="1632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4.3895759940407202E-4</v>
      </c>
      <c r="L1556" s="1">
        <f>(L$39+L$719)/([1]Transport!H$21+[1]Transport!H$25)*L1552</f>
        <v>0</v>
      </c>
      <c r="N1556" s="1"/>
    </row>
    <row r="1557" spans="2:14" x14ac:dyDescent="0.35">
      <c r="B1557" t="str">
        <f t="shared" si="1628"/>
        <v>SPS1</v>
      </c>
      <c r="C1557" t="str">
        <f t="shared" si="1629"/>
        <v>CH</v>
      </c>
      <c r="D1557" t="s">
        <v>1588</v>
      </c>
      <c r="E1557" t="str">
        <f t="shared" si="1632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N1557" s="1"/>
    </row>
    <row r="1558" spans="2:14" x14ac:dyDescent="0.35">
      <c r="B1558" t="str">
        <f t="shared" si="1628"/>
        <v>SPS1</v>
      </c>
      <c r="C1558" t="str">
        <f t="shared" si="1629"/>
        <v>CH</v>
      </c>
      <c r="D1558" t="s">
        <v>1587</v>
      </c>
      <c r="E1558" t="str">
        <f t="shared" si="1632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0.98411629771383324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2.6003522597664317E-3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N1558" s="1"/>
    </row>
    <row r="1559" spans="2:14" x14ac:dyDescent="0.35">
      <c r="B1559" t="str">
        <f t="shared" si="1628"/>
        <v>SPS1</v>
      </c>
      <c r="C1559" t="str">
        <f t="shared" si="1629"/>
        <v>CH</v>
      </c>
      <c r="D1559" t="s">
        <v>1546</v>
      </c>
      <c r="E1559" t="str">
        <f t="shared" si="1632"/>
        <v>PJ/yr.</v>
      </c>
      <c r="F1559" s="1">
        <f>SUM(F1564:F1566)</f>
        <v>15.505105359707931</v>
      </c>
      <c r="G1559" s="1">
        <f t="shared" ref="G1559:K1559" si="1640">SUM(G1564:G1566)</f>
        <v>12.950275711406938</v>
      </c>
      <c r="H1559" s="1">
        <f t="shared" si="1640"/>
        <v>12.247283116217471</v>
      </c>
      <c r="I1559" s="1">
        <f t="shared" si="1640"/>
        <v>6.0928916622375153</v>
      </c>
      <c r="J1559" s="1">
        <f t="shared" si="1640"/>
        <v>0.68711136913320614</v>
      </c>
      <c r="K1559" s="1">
        <f t="shared" si="1640"/>
        <v>4.0369634232609603E-3</v>
      </c>
      <c r="L1559" s="1">
        <f t="shared" ref="L1559" si="1641">SUM(L1564:L1566)</f>
        <v>0</v>
      </c>
      <c r="N1559" s="1"/>
    </row>
    <row r="1560" spans="2:14" x14ac:dyDescent="0.35">
      <c r="B1560" t="str">
        <f t="shared" si="1628"/>
        <v>SPS1</v>
      </c>
      <c r="C1560" t="str">
        <f t="shared" si="1629"/>
        <v>CH</v>
      </c>
      <c r="D1560" t="s">
        <v>1547</v>
      </c>
      <c r="E1560" t="str">
        <f t="shared" si="1632"/>
        <v>PJ/yr.</v>
      </c>
      <c r="F1560" s="1">
        <f>F1559-F1561</f>
        <v>15.130817414322925</v>
      </c>
      <c r="G1560" s="1">
        <f t="shared" ref="G1560:K1560" si="1642">G1559-G1561</f>
        <v>12.612645559863992</v>
      </c>
      <c r="H1560" s="1">
        <f t="shared" si="1642"/>
        <v>11.700006341135857</v>
      </c>
      <c r="I1560" s="1">
        <f t="shared" si="1642"/>
        <v>5.7862831776059975</v>
      </c>
      <c r="J1560" s="1">
        <f t="shared" si="1642"/>
        <v>0.62675635964825138</v>
      </c>
      <c r="K1560" s="1">
        <f t="shared" si="1642"/>
        <v>3.3362366619010321E-3</v>
      </c>
      <c r="L1560" s="1">
        <f t="shared" ref="L1560" si="1643">L1559-L1561</f>
        <v>0</v>
      </c>
      <c r="N1560" s="1"/>
    </row>
    <row r="1561" spans="2:14" x14ac:dyDescent="0.35">
      <c r="B1561" t="str">
        <f t="shared" si="1628"/>
        <v>SPS1</v>
      </c>
      <c r="C1561" t="str">
        <f t="shared" si="1629"/>
        <v>CH</v>
      </c>
      <c r="D1561" t="s">
        <v>1548</v>
      </c>
      <c r="E1561" t="str">
        <f t="shared" si="1632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6.0355009484954786E-2</v>
      </c>
      <c r="K1561" s="1">
        <f t="shared" si="1644"/>
        <v>7.0072676135992827E-4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28"/>
        <v>SPS1</v>
      </c>
      <c r="C1562" t="str">
        <f t="shared" si="1629"/>
        <v>CH</v>
      </c>
      <c r="D1562" t="s">
        <v>1549</v>
      </c>
      <c r="E1562" t="str">
        <f t="shared" si="1632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[1]Transport!F$26/SUM([1]Transport!F$22,[1]Transport!F$26)*J1559*(J$34+J$582)/(J$34+J$582+J$38)</f>
        <v>6.0355009484954786E-2</v>
      </c>
      <c r="K1562" s="1">
        <f>[1]Transport!G$26/SUM([1]Transport!G$22,[1]Transport!G$26)*K1559*(K$34+K$582)/(K$34+K$582+K$38)</f>
        <v>6.8914472911917133E-4</v>
      </c>
      <c r="L1562" s="1">
        <f>[1]Transport!H$26/SUM([1]Transport!H$22,[1]Transport!H$26)*L1559*(L$34+L$582)/(L$34+L$582+L$38)</f>
        <v>0</v>
      </c>
      <c r="N1562" s="1"/>
    </row>
    <row r="1563" spans="2:14" x14ac:dyDescent="0.35">
      <c r="B1563" t="str">
        <f t="shared" si="1628"/>
        <v>SPS1</v>
      </c>
      <c r="C1563" t="str">
        <f t="shared" si="1629"/>
        <v>CH</v>
      </c>
      <c r="D1563" t="s">
        <v>1550</v>
      </c>
      <c r="E1563" t="str">
        <f t="shared" si="1632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1.1582032240756924E-5</v>
      </c>
      <c r="L1563" s="1">
        <f>(L$38+L$718)/([1]Transport!H$22+[1]Transport!H$26)*L1559</f>
        <v>0</v>
      </c>
      <c r="N1563" s="1"/>
    </row>
    <row r="1564" spans="2:14" x14ac:dyDescent="0.35">
      <c r="B1564" t="str">
        <f t="shared" si="1628"/>
        <v>SPS1</v>
      </c>
      <c r="C1564" t="str">
        <f t="shared" si="1629"/>
        <v>CH</v>
      </c>
      <c r="D1564" t="s">
        <v>1551</v>
      </c>
      <c r="E1564" t="str">
        <f t="shared" si="1632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N1564" s="1"/>
    </row>
    <row r="1565" spans="2:14" x14ac:dyDescent="0.35">
      <c r="B1565" t="str">
        <f t="shared" si="1628"/>
        <v>SPS1</v>
      </c>
      <c r="C1565" t="str">
        <f t="shared" si="1629"/>
        <v>CH</v>
      </c>
      <c r="D1565" t="s">
        <v>1552</v>
      </c>
      <c r="E1565" t="str">
        <f t="shared" si="1632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5.3757431105916693E-2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1.9122979866528771E-3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N1565" s="1"/>
    </row>
    <row r="1566" spans="2:14" x14ac:dyDescent="0.35">
      <c r="B1566" t="str">
        <f t="shared" si="1628"/>
        <v>SPS1</v>
      </c>
      <c r="C1566" t="str">
        <f t="shared" si="1629"/>
        <v>CH</v>
      </c>
      <c r="D1566" t="s">
        <v>1553</v>
      </c>
      <c r="E1566" t="str">
        <f t="shared" si="1632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0.63335393802728945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2.1246654366080834E-3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N1566" s="1"/>
    </row>
    <row r="1567" spans="2:14" x14ac:dyDescent="0.35">
      <c r="B1567" t="str">
        <f t="shared" si="1628"/>
        <v>SPS1</v>
      </c>
      <c r="C1567" t="str">
        <f t="shared" si="1629"/>
        <v>CH</v>
      </c>
      <c r="D1567" t="s">
        <v>1554</v>
      </c>
      <c r="E1567" t="str">
        <f t="shared" si="1632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1.8075413114170521E-3</v>
      </c>
      <c r="K1567" s="1">
        <f t="shared" si="1646"/>
        <v>2.6694758831850179E-4</v>
      </c>
      <c r="L1567" s="1">
        <f t="shared" ref="L1567" si="1647">L1572</f>
        <v>0</v>
      </c>
      <c r="N1567" s="1"/>
    </row>
    <row r="1568" spans="2:14" x14ac:dyDescent="0.35">
      <c r="B1568" t="str">
        <f t="shared" si="1628"/>
        <v>SPS1</v>
      </c>
      <c r="C1568" t="str">
        <f t="shared" si="1629"/>
        <v>CH</v>
      </c>
      <c r="D1568" t="s">
        <v>1555</v>
      </c>
      <c r="E1568" t="str">
        <f t="shared" si="1632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28"/>
        <v>SPS1</v>
      </c>
      <c r="C1569" t="str">
        <f t="shared" si="1629"/>
        <v>CH</v>
      </c>
      <c r="D1569" t="s">
        <v>1556</v>
      </c>
      <c r="E1569" t="str">
        <f t="shared" si="1632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2.8993909048627801E-2</v>
      </c>
      <c r="K1569" s="1">
        <f t="shared" si="1649"/>
        <v>0.11835820103822667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28"/>
        <v>SPS1</v>
      </c>
      <c r="C1570" t="str">
        <f t="shared" si="1629"/>
        <v>CH</v>
      </c>
      <c r="D1570" t="s">
        <v>1557</v>
      </c>
      <c r="E1570" t="str">
        <f t="shared" si="1632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[1]Transport!F$27/SUM([1]Transport!F$24,[1]Transport!F$27)*J1567*(J$47+J$614)/(J$47+J$614+J$49)</f>
        <v>3.7742167450853737E-4</v>
      </c>
      <c r="K1570" s="1">
        <f>[1]Transport!G$27/SUM([1]Transport!G$24,[1]Transport!G$27)*K1567*(K$47+K$614)/(K$47+K$614+K$49)</f>
        <v>7.5932623126130153E-5</v>
      </c>
      <c r="L1570" s="1">
        <f>[1]Transport!H$27/SUM([1]Transport!H$24,[1]Transport!H$27)*L1567*(L$47+L$614)/(L$47+L$614+L$49)</f>
        <v>0</v>
      </c>
      <c r="N1570" s="1"/>
    </row>
    <row r="1571" spans="2:14" x14ac:dyDescent="0.35">
      <c r="B1571" t="str">
        <f t="shared" si="1628"/>
        <v>SPS1</v>
      </c>
      <c r="C1571" t="str">
        <f t="shared" si="1629"/>
        <v>CH</v>
      </c>
      <c r="D1571" t="s">
        <v>1558</v>
      </c>
      <c r="E1571" t="str">
        <f t="shared" si="1632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(J$49+J$716)/([1]Transport!F$24+[1]Transport!F$27)*J1567</f>
        <v>2.8616487374119263E-2</v>
      </c>
      <c r="K1571" s="1">
        <f>(K$49+K$716)/([1]Transport!G$24+[1]Transport!G$27)*K1567</f>
        <v>0.11828226841510053</v>
      </c>
      <c r="L1571" s="1">
        <f>(L$49+L$716)/([1]Transport!H$24+[1]Transport!H$27)*L1567</f>
        <v>0</v>
      </c>
      <c r="N1571" s="1"/>
    </row>
    <row r="1572" spans="2:14" x14ac:dyDescent="0.35">
      <c r="B1572" t="str">
        <f t="shared" si="1628"/>
        <v>SPS1</v>
      </c>
      <c r="C1572" t="str">
        <f t="shared" si="1629"/>
        <v>CH</v>
      </c>
      <c r="D1572" t="s">
        <v>1559</v>
      </c>
      <c r="E1572" t="str">
        <f t="shared" si="1632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1.8075413114170521E-3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2.6694758831850179E-4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N1572" s="1"/>
    </row>
    <row r="1573" spans="2:14" x14ac:dyDescent="0.35">
      <c r="B1573" s="2" t="str">
        <f t="shared" si="1628"/>
        <v>SPS1</v>
      </c>
      <c r="C1573" s="2" t="str">
        <f t="shared" si="1629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4.8307290572227908</v>
      </c>
      <c r="K1573" s="3">
        <f t="shared" si="1651"/>
        <v>4.994807482578449</v>
      </c>
      <c r="L1573" s="3">
        <f t="shared" ref="L1573" si="1652">SUM(L1574:L1582)</f>
        <v>5.4093808331116335</v>
      </c>
      <c r="N1573" s="1"/>
    </row>
    <row r="1574" spans="2:14" x14ac:dyDescent="0.35">
      <c r="B1574" t="str">
        <f t="shared" si="1628"/>
        <v>SPS1</v>
      </c>
      <c r="C1574" t="str">
        <f t="shared" si="1629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N1574" s="1"/>
    </row>
    <row r="1575" spans="2:14" x14ac:dyDescent="0.35">
      <c r="B1575" t="str">
        <f t="shared" si="1628"/>
        <v>SPS1</v>
      </c>
      <c r="C1575" t="str">
        <f t="shared" si="1629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4.1740883865434908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4.992003157478174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5.409227689702309</v>
      </c>
      <c r="N1575" s="1"/>
    </row>
    <row r="1576" spans="2:14" x14ac:dyDescent="0.35">
      <c r="B1576" t="str">
        <f t="shared" si="1628"/>
        <v>SPS1</v>
      </c>
      <c r="C1576" t="str">
        <f t="shared" si="1629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1.9026237267829845E-4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1.7222527331382372E-4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1.5314340932474834E-4</v>
      </c>
      <c r="N1576" s="1"/>
    </row>
    <row r="1577" spans="2:14" x14ac:dyDescent="0.35">
      <c r="B1577" t="str">
        <f t="shared" si="1628"/>
        <v>SPS1</v>
      </c>
      <c r="C1577" t="str">
        <f t="shared" si="1629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N1577" s="1"/>
    </row>
    <row r="1578" spans="2:14" x14ac:dyDescent="0.35">
      <c r="B1578" t="str">
        <f t="shared" si="1628"/>
        <v>SPS1</v>
      </c>
      <c r="C1578" t="str">
        <f t="shared" si="1629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0.3456507855626455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9.1332071566731688E-4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N1578" s="1"/>
    </row>
    <row r="1579" spans="2:14" x14ac:dyDescent="0.35">
      <c r="B1579" t="str">
        <f t="shared" si="1628"/>
        <v>SPS1</v>
      </c>
      <c r="C1579" t="str">
        <f t="shared" si="1629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N1579" s="1"/>
    </row>
    <row r="1580" spans="2:14" x14ac:dyDescent="0.35">
      <c r="B1580" t="str">
        <f t="shared" si="1628"/>
        <v>SPS1</v>
      </c>
      <c r="C1580" t="str">
        <f t="shared" si="1629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1.8391197386129807E-2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6.542248952398469E-4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N1580" s="1"/>
    </row>
    <row r="1581" spans="2:14" x14ac:dyDescent="0.35">
      <c r="B1581" t="str">
        <f t="shared" si="1628"/>
        <v>SPS1</v>
      </c>
      <c r="C1581" t="str">
        <f t="shared" si="1629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0.29182896931801988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9.7897697840514998E-4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N1581" s="1"/>
    </row>
    <row r="1582" spans="2:14" x14ac:dyDescent="0.35">
      <c r="B1582" t="str">
        <f t="shared" si="1628"/>
        <v>SPS1</v>
      </c>
      <c r="C1582" t="str">
        <f t="shared" si="1629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5.7945603982623509E-4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8.5577237649376656E-5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N1582" s="1"/>
    </row>
    <row r="1583" spans="2:14" x14ac:dyDescent="0.35">
      <c r="B1583" s="2" t="str">
        <f t="shared" si="1628"/>
        <v>SPS1</v>
      </c>
      <c r="C1583" s="2" t="str">
        <f t="shared" si="1629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28"/>
        <v>SPS1</v>
      </c>
      <c r="C1584" t="str">
        <f t="shared" si="1629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28"/>
        <v>SPS1</v>
      </c>
      <c r="C1585" t="str">
        <f t="shared" si="1629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0.68135756995377261</v>
      </c>
      <c r="K1585" s="1">
        <f t="shared" si="1655"/>
        <v>0.68135756995377339</v>
      </c>
      <c r="L1585" s="1">
        <f t="shared" ref="L1585" si="1656">IFERROR(L1575/L1549,"-")</f>
        <v>0.68135756995377306</v>
      </c>
      <c r="N1585" s="1"/>
    </row>
    <row r="1586" spans="2:14" x14ac:dyDescent="0.35">
      <c r="B1586" t="str">
        <f t="shared" si="1628"/>
        <v>SPS1</v>
      </c>
      <c r="C1586" t="str">
        <f t="shared" si="1629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0.52870402780777237</v>
      </c>
      <c r="K1586" s="1">
        <f t="shared" si="1657"/>
        <v>0.56289964196852516</v>
      </c>
      <c r="L1586" s="1">
        <f t="shared" ref="L1586" si="1658">IFERROR(L1576/L1551,"-")</f>
        <v>0.58977003700151021</v>
      </c>
      <c r="N1586" s="1"/>
    </row>
    <row r="1587" spans="2:14" x14ac:dyDescent="0.35">
      <c r="B1587" t="str">
        <f t="shared" si="1628"/>
        <v>SPS1</v>
      </c>
      <c r="C1587" t="str">
        <f t="shared" si="1629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28"/>
        <v>SPS1</v>
      </c>
      <c r="C1588" t="str">
        <f t="shared" si="1629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0.35122961215622073</v>
      </c>
      <c r="K1588" s="1">
        <f t="shared" si="1661"/>
        <v>0.35122961215622112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28"/>
        <v>SPS1</v>
      </c>
      <c r="C1589" t="str">
        <f t="shared" si="1629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28"/>
        <v>SPS1</v>
      </c>
      <c r="C1590" t="str">
        <f t="shared" si="1629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0.34211451343153226</v>
      </c>
      <c r="K1590" s="1">
        <f t="shared" si="1665"/>
        <v>0.34211451343153176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28"/>
        <v>SPS1</v>
      </c>
      <c r="C1591" t="str">
        <f t="shared" si="1629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0.46076759264650818</v>
      </c>
      <c r="K1591" s="1">
        <f t="shared" si="1667"/>
        <v>0.46076759264650874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28"/>
        <v>SPS1</v>
      </c>
      <c r="C1592" t="str">
        <f t="shared" si="1629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0.3205769274351804</v>
      </c>
      <c r="K1592" s="1">
        <f t="shared" si="1669"/>
        <v>0.32057692743518001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12.988245587207899</v>
      </c>
      <c r="K1593" s="3">
        <f t="shared" ref="K1593:L1593" si="1675">K1594+K1597+K1599+K1606+K1614</f>
        <v>11.109098248971518</v>
      </c>
      <c r="L1593" s="3">
        <f t="shared" si="1675"/>
        <v>8.0259433962800824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2.1164519014688796</v>
      </c>
      <c r="K1594" s="1">
        <f t="shared" ref="K1594:L1594" si="1682">SUM(K1595:K1596)</f>
        <v>4.6072767151392968</v>
      </c>
      <c r="L1594" s="1">
        <f t="shared" si="1682"/>
        <v>8.0180216625512966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2.1164519014688796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4.6072767151392968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8.0180216625512966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4.2383524909910186E-3</v>
      </c>
      <c r="K1597" s="1">
        <f t="shared" ref="K1597:L1597" si="1688">K1598</f>
        <v>4.1023086132467674E-3</v>
      </c>
      <c r="L1597" s="1">
        <f t="shared" si="1688"/>
        <v>3.4692556124776863E-3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4.2383524909910186E-3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4.1023086132467674E-3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3.4692556124776863E-3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10.829492104890722</v>
      </c>
      <c r="K1606" s="1">
        <f t="shared" si="1695"/>
        <v>6.4692321197794058</v>
      </c>
      <c r="L1606" s="1">
        <f t="shared" ref="L1606" si="1696">SUM(L1611:L1613)</f>
        <v>2.4215078122307005E-3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9.8782429652753212</v>
      </c>
      <c r="K1607" s="1">
        <f t="shared" si="1697"/>
        <v>5.3463177912376656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0.95124913961540092</v>
      </c>
      <c r="K1608" s="1">
        <f t="shared" si="1698"/>
        <v>1.12291432854174</v>
      </c>
      <c r="L1608" s="1">
        <f t="shared" ref="L1608" si="1699">SUM(L1609:L1610)</f>
        <v>2.4349667271130054E-3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[1]Transport!F$26/SUM([1]Transport!F$22,[1]Transport!F$26)*J1606*(J$34+J$582)/(J$34+J$582+J$38)</f>
        <v>0.95124913961540092</v>
      </c>
      <c r="K1609" s="1">
        <f>[1]Transport!G$26/SUM([1]Transport!G$22,[1]Transport!G$26)*K1606*(K$34+K$582)/(K$34+K$582+K$38)</f>
        <v>1.1043541269425634</v>
      </c>
      <c r="L1609" s="1">
        <f>[1]Transport!H$26/SUM([1]Transport!H$22,[1]Transport!H$26)*L1606*(L$34+L$582)/(L$34+L$582+L$38)</f>
        <v>1.519151609450677E-3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1.8560201599176554E-2</v>
      </c>
      <c r="L1610" s="1">
        <f>(L$38+L$718)/([1]Transport!H$22+[1]Transport!H$26)*L1606</f>
        <v>9.1581511766232861E-4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1.5797584979504536E-2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1.3360927663619427E-2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9.0741428239113396E-4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10.813694519911218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6.4558711921157865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1.5140935298395665E-3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3.806322835730578E-2</v>
      </c>
      <c r="K1614" s="1">
        <f t="shared" si="1700"/>
        <v>2.8487105439568852E-2</v>
      </c>
      <c r="L1614" s="1">
        <f t="shared" ref="L1614" si="1701">L1619</f>
        <v>2.0309703040774785E-3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4.6010978869604063E-2</v>
      </c>
      <c r="K1616" s="1">
        <f t="shared" si="1703"/>
        <v>3.6590196592863951E-2</v>
      </c>
      <c r="L1616" s="1">
        <f t="shared" ref="L1616" si="1704">SUM(L1617:L1618)</f>
        <v>3.0194120039685529E-3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[1]Transport!F$27/SUM([1]Transport!F$24,[1]Transport!F$27)*J1614*(J$47+J$614)/(J$47+J$614+J$49)</f>
        <v>7.9477505122982871E-3</v>
      </c>
      <c r="K1617" s="1">
        <f>[1]Transport!G$27/SUM([1]Transport!G$24,[1]Transport!G$27)*K1614*(K$47+K$614)/(K$47+K$614+K$49)</f>
        <v>8.1030911532950986E-3</v>
      </c>
      <c r="L1617" s="1">
        <f>[1]Transport!H$27/SUM([1]Transport!H$24,[1]Transport!H$27)*L1614*(L$47+L$614)/(L$47+L$614+L$49)</f>
        <v>9.8844169989107419E-4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IF((J$49+J$716)/([1]Transport!F$24+[1]Transport!F$27)*J1614&gt;J1614,J1614,(J$49+J$716)/([1]Transport!F$24+[1]Transport!F$27)*J1614)</f>
        <v>3.806322835730578E-2</v>
      </c>
      <c r="K1618" s="1">
        <f>IF((K$49+K$716)/([1]Transport!G$24+[1]Transport!G$27)*K1614&gt;K1614,K1614,(K$49+K$716)/([1]Transport!G$24+[1]Transport!G$27)*K1614)</f>
        <v>2.8487105439568852E-2</v>
      </c>
      <c r="L1618" s="1">
        <f>IF((L$49+L$716)/([1]Transport!H$24+[1]Transport!H$27)*L1614&gt;L1614,L1614,(L$49+L$716)/([1]Transport!H$24+[1]Transport!H$27)*L1614)</f>
        <v>2.0309703040774785E-3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3.806322835730578E-2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2.8487105439568852E-2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2.0309703040774785E-3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2.4121565394192106</v>
      </c>
      <c r="K1620" s="3">
        <f t="shared" ref="K1620:L1620" si="1709">SUM(K1621:K1629)</f>
        <v>2.5102110303417566</v>
      </c>
      <c r="L1620" s="3">
        <f t="shared" si="1709"/>
        <v>2.7127979849833674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0.63738524303905175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1.4491225937585543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2.7114426306154806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8.2187945518870636E-4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8.1537100237467073E-4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7.5429072004347462E-4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1.8752288649549393E-3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1.5859890768050765E-3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1.0771326484521904E-4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1.7676806027058494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1.0553209413173135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2.4750410310294269E-4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4.3935853541659606E-3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3.3661351867092042E-3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2.4584627989501719E-4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0.30115744307569081</v>
      </c>
      <c r="K1632" s="1">
        <f t="shared" si="1713"/>
        <v>0.31452909893534392</v>
      </c>
      <c r="L1632" s="1">
        <f t="shared" ref="L1632" si="1714">IFERROR(L1622/L1596,"-")</f>
        <v>0.33816853392644891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0.19391484236756654</v>
      </c>
      <c r="K1633" s="1">
        <f t="shared" si="1715"/>
        <v>0.1987590596528393</v>
      </c>
      <c r="L1633" s="1">
        <f t="shared" ref="L1633" si="1716">IFERROR(L1623/L1598,"-")</f>
        <v>0.21742148872817485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0.11870351496053497</v>
      </c>
      <c r="K1637" s="1">
        <f t="shared" si="1723"/>
        <v>0.11870351496053515</v>
      </c>
      <c r="L1637" s="1">
        <f t="shared" ref="L1637" si="1724">IFERROR(L1627/L1612,"-")</f>
        <v>0.11870351496053494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0.16346685209675799</v>
      </c>
      <c r="K1638" s="1">
        <f t="shared" si="1725"/>
        <v>0.16346685209675824</v>
      </c>
      <c r="L1638" s="1">
        <f t="shared" ref="L1638" si="1726">IFERROR(L1628/L1613,"-")</f>
        <v>0.16346685209675801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0.11542860508106809</v>
      </c>
      <c r="K1639" s="1">
        <f t="shared" si="1727"/>
        <v>0.11816346851560465</v>
      </c>
      <c r="L1639" s="1">
        <f t="shared" ref="L1639" si="1728">IFERROR(L1629/L1619,"-")</f>
        <v>0.12104868269193488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25.75171154109033</v>
      </c>
      <c r="K1640" s="1">
        <f t="shared" si="1729"/>
        <v>22.886559378141861</v>
      </c>
      <c r="L1640" s="1">
        <f t="shared" ref="L1640" si="1730">L1641+L1645+L1649+L1655</f>
        <v>20.479294455641931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12.390088534053284</v>
      </c>
      <c r="K1641" s="1">
        <f t="shared" si="1733"/>
        <v>15.248492743735758</v>
      </c>
      <c r="L1641" s="1">
        <f t="shared" ref="L1641" si="1734">SUM(L1642:L1644)</f>
        <v>18.338974968679405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9.7080125039220526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10.450546682288163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1.9802052624572091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2.026270972543871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2.1788889325562546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1.1996778946654738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3.5142092672698335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5.7095393538349875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8.1866479426622081E-4</v>
      </c>
      <c r="K1645" s="1">
        <f t="shared" si="1736"/>
        <v>9.4342167486090922E-2</v>
      </c>
      <c r="L1645" s="1">
        <f t="shared" ref="L1645" si="1737">SUM(L1646:L1648)</f>
        <v>9.5904724709886979E-2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1.8403708954921241E-3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2.6618985847828586E-3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2.4886952304841534E-3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3.1958105402799726E-3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8.1866479426622081E-4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9.0013101360114645E-2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9.0047015584824155E-2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5.9784711129882172E-2</v>
      </c>
      <c r="K1649" s="1">
        <f t="shared" si="1739"/>
        <v>6.8789003473780475E-2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5.5559408577570288E-2</v>
      </c>
      <c r="K1650" s="1">
        <f t="shared" si="1742"/>
        <v>3.1088692648551644E-2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4.2253025523118822E-3</v>
      </c>
      <c r="K1651" s="1">
        <f t="shared" si="1744"/>
        <v>3.770031082522883E-2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[1]Transport!F$25/SUM([1]Transport!F$21,[1]Transport!F$25)*J1649*(J$35+J$600)/(J$35+J$600+J$39)</f>
        <v>4.2253025523118822E-3</v>
      </c>
      <c r="K1652" s="1">
        <f>[1]Transport!G$25/SUM([1]Transport!G$21,[1]Transport!G$25)*K1649*(K$35+K$600)/(K$35+K$600+K$39)</f>
        <v>2.6088247222368632E-2</v>
      </c>
      <c r="L1652" s="1">
        <f>[1]Transport!H$25/SUM([1]Transport!H$21,[1]Transport!H$25)*L1649*(L$35+L$600)/(L$35+L$600+L$39)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1.1612063602860198E-2</v>
      </c>
      <c r="L1653" s="1">
        <f>(L$39+L$719)/([1]Transport!H$21+[1]Transport!H$25)*L1649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5.9784711129882172E-2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6.8789003473780475E-2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[1]TRA_FuelByFleet!J$99</f>
        <v>13.301019631112899</v>
      </c>
      <c r="K1655" s="1">
        <f>[1]TRA_FuelByFleet!K$99</f>
        <v>7.4749354634462311</v>
      </c>
      <c r="L1655" s="1">
        <f>[1]TRA_FuelByFleet!L$99</f>
        <v>2.0444147622526385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12.13267458246656</v>
      </c>
      <c r="K1656" s="1">
        <f t="shared" si="1746"/>
        <v>6.1988990382811906</v>
      </c>
      <c r="L1656" s="1">
        <f t="shared" ref="L1656" si="1747">L1655-L1657</f>
        <v>0.76183538721450117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1.1683450486463398</v>
      </c>
      <c r="K1657" s="1">
        <f t="shared" si="1748"/>
        <v>1.27603642516504</v>
      </c>
      <c r="L1657" s="1">
        <f t="shared" ref="L1657" si="1749">SUM(L1658:L1659)</f>
        <v>1.2825793750381373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[1]Transport!F$26/SUM([1]Transport!F$22,[1]Transport!F$26)*J1655*(J$34+J$582)/(J$34+J$582+J$38)</f>
        <v>1.1683450486463398</v>
      </c>
      <c r="K1658" s="1">
        <f>[1]Transport!G$26/SUM([1]Transport!G$22,[1]Transport!G$26)*K1655*(K$34+K$582)/(K$34+K$582+K$38)</f>
        <v>1.27603642516504</v>
      </c>
      <c r="L1658" s="1">
        <f>[1]Transport!H$26/SUM([1]Transport!H$22,[1]Transport!H$26)*L1655*(L$34+L$582)/(L$34+L$582+L$38)</f>
        <v>1.2825793750381373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5.4449160152024645E-3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4.5199021312749329E-3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2.4888911443080542E-3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13.295574715097697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7.4704155613149563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2.0419258711083303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IF([1]Transport!F$23+[1]Transport_Aviation_Intl!F$11&lt;0,0,[1]Transport!F$23+[1]Transport_Aviation_Intl!F$11)</f>
        <v>68.386223844709619</v>
      </c>
      <c r="K1663" s="1">
        <f>IF([1]Transport!G$23+[1]Transport_Aviation_Intl!G$11&lt;0,0,[1]Transport!G$23+[1]Transport_Aviation_Intl!G$11)</f>
        <v>53.784105659890756</v>
      </c>
      <c r="L1663" s="1">
        <f>IF([1]Transport!H$23+[1]Transport_Aviation_Intl!H$11&lt;0,0,[1]Transport!H$23+[1]Transport_Aviation_Intl!H$11)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16.504018572160177</v>
      </c>
      <c r="L1664" s="1">
        <f t="shared" ref="L1664" si="1752">L36</f>
        <v>26.651945155423043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11.352214863142507</v>
      </c>
      <c r="K1665" s="1">
        <f t="shared" si="1753"/>
        <v>10.147926583262866</v>
      </c>
      <c r="L1665" s="1">
        <f t="shared" ref="L1665" si="1754">L40</f>
        <v>49.180266723570249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0.24499259091017528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0.26334962662511546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3.3077412505113223E-2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3.3846895610610418E-2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3.6396230931916566E-2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2.9557076566223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8.5436454468553293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13.9644940304619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3.3019720765303646E-5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5.142808663402009E-5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1.8159693018525233E-5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1.8964258770133058E-5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1.4682575114557299E-3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0.161436540482815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0.161497364907565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5.4189595669883697E-2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6.2351196724528102E-2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2.2068646916957336E-5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1.8319497299096588E-5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1.0087659704046696E-5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13.1396147006741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7.3827859444191999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2.0179736317253698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2.523612230734127E-2</v>
      </c>
      <c r="L1678" s="7">
        <f t="shared" ref="L1678" si="1759">IFERROR(L1667/L1642,"-")</f>
        <v>2.519960291373529E-2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1.6704032219401296E-2</v>
      </c>
      <c r="K1679" s="7">
        <f t="shared" si="1758"/>
        <v>1.6704032219401296E-2</v>
      </c>
      <c r="L1679" s="7">
        <f t="shared" ref="L1679" si="1760">IFERROR(L1668/L1643,"-")</f>
        <v>1.6704032219401293E-2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2.4637510366451232</v>
      </c>
      <c r="K1680">
        <f t="shared" si="1758"/>
        <v>2.43117150888764</v>
      </c>
      <c r="L1680">
        <f t="shared" ref="L1680" si="1761">IFERROR(L1669/L1644,"-")</f>
        <v>2.4458179837366774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1.7941883805152228E-2</v>
      </c>
      <c r="L1681">
        <f t="shared" ref="L1681" si="1763">IFERROR(L1670/L1646,"-")</f>
        <v>1.9320077379362401E-2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7.2968729943651747E-3</v>
      </c>
      <c r="L1682">
        <f t="shared" ref="L1682" si="1764">IFERROR(L1671/L1647,"-")</f>
        <v>5.9340998257273641E-3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1.7934782608695747</v>
      </c>
      <c r="K1683">
        <f t="shared" si="1762"/>
        <v>1.793478260869573</v>
      </c>
      <c r="L1683">
        <f t="shared" ref="L1683" si="1765">IFERROR(L1672/L1648,"-")</f>
        <v>1.7934782608695645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0.9064122690524824</v>
      </c>
      <c r="K1684" s="4">
        <f t="shared" si="1766"/>
        <v>0.90641226905247729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>
        <f t="shared" si="1768"/>
        <v>4.0530738867855121E-3</v>
      </c>
      <c r="K1686">
        <f t="shared" si="1768"/>
        <v>4.0530738867855069E-3</v>
      </c>
      <c r="L1686">
        <f t="shared" ref="L1686" si="1770">IFERROR(L1675/L1661,"-")</f>
        <v>4.0530738867855156E-3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0.98826978015124856</v>
      </c>
      <c r="K1687" s="4">
        <f t="shared" si="1768"/>
        <v>0.98826978015124878</v>
      </c>
      <c r="L1687" s="4">
        <f t="shared" ref="L1687" si="1771">IFERROR(L1676/L1662,"-")</f>
        <v>0.98826978015124534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14.593703171397481</v>
      </c>
      <c r="K1688" s="3">
        <f t="shared" si="1772"/>
        <v>8.3358029302733971</v>
      </c>
      <c r="L1688" s="3">
        <f t="shared" ref="L1688" si="1773">SUM(L1689:L1691,L1694:L1696,-L1701)</f>
        <v>1.014783037024523E-5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[1]Summary!F53+[1]Summary!F59</f>
        <v>2.2540697032177386</v>
      </c>
      <c r="K1689" s="1">
        <f>[1]Summary!G53+[1]Summary!G59</f>
        <v>1.1212267253511239</v>
      </c>
      <c r="L1689" s="1">
        <f>[1]Summary!H53+[1]Summary!H59</f>
        <v>-2.532368868405189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-2.1139091231912177E-4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[1]Summary!F55+[1]Summary!F60</f>
        <v>4.1058290977414984</v>
      </c>
      <c r="K1691" s="1">
        <f>[1]Summary!G55+[1]Summary!G60</f>
        <v>3.2437039087675346</v>
      </c>
      <c r="L1691" s="1">
        <f>[1]Summary!H55+[1]Summary!H60</f>
        <v>1.5046314527779108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2.0202847397370887</v>
      </c>
      <c r="K1692" s="1">
        <f t="shared" si="1778"/>
        <v>1.1674181085407129</v>
      </c>
      <c r="L1692" s="1">
        <f t="shared" ref="L1692" si="1779">L1691-L1693</f>
        <v>0.33810213149216595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2.0855443580044097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2.0762858002268216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1.1665293212857448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[1]Summary!F56</f>
        <v>1.6699481836458969</v>
      </c>
      <c r="K1694" s="1">
        <f>[1]Summary!G56</f>
        <v>0.94978380040028498</v>
      </c>
      <c r="L1694" s="1">
        <f>[1]Summary!H56</f>
        <v>0.26371159798894206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[1]Summary!F57</f>
        <v>2.8284392394206401</v>
      </c>
      <c r="K1695" s="1">
        <f>[1]Summary!G57</f>
        <v>1.5058266080710259</v>
      </c>
      <c r="L1695" s="1">
        <f>[1]Summary!H57</f>
        <v>0.63582330759305972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[1]Summary!F58</f>
        <v>3.7354169473717058</v>
      </c>
      <c r="K1696" s="1">
        <f>[1]Summary!G58</f>
        <v>1.5153459740944459</v>
      </c>
      <c r="L1696" s="1">
        <f>[1]Summary!H58</f>
        <v>0.1287581676086389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1.3497107986262351</v>
      </c>
      <c r="L1697" s="1">
        <f>-[1]Summary!H59</f>
        <v>5.0854870430864176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0.31419411293913424</v>
      </c>
      <c r="L1698" s="1">
        <f>-[1]Summary!H60</f>
        <v>1.7267437951613578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2.1139091231912177E-4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8.4086411018913899E-5</v>
      </c>
      <c r="L1701" s="1">
        <f>-[1]Summary!H63</f>
        <v>3.3411882067301159E-4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6.8124114257384036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3.4615454820411427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1.1091342826580615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2.2417316610392004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6.757055332676171E-4</v>
      </c>
      <c r="L1707" s="1">
        <f t="shared" ref="L1707" si="1786">SUM(L1708:L1709)</f>
        <v>2.433644806774193E-3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1.1659982327956053E-4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3.0404812681244072E-4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5.5910570998805658E-4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2.1295966799617524E-3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8.4086411018913899E-5</v>
      </c>
      <c r="L1710" s="1">
        <f t="shared" ref="L1710" si="1788">L1701</f>
        <v>3.3411882067301159E-4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770.37680084893714</v>
      </c>
      <c r="K1711" s="3">
        <f t="shared" si="1789"/>
        <v>706.98349726024139</v>
      </c>
      <c r="L1711" s="3">
        <f t="shared" ref="L1711" si="1790">SUM(L1712:L1713,L1730,L1739:L1740,L1741,L1742,L1747,L1750,,L1755:L1758,L1751)</f>
        <v>673.78752494572075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3.876612328033311E-2</v>
      </c>
      <c r="K1712" s="1">
        <f t="shared" si="1792"/>
        <v>6.0437062319505354E-3</v>
      </c>
      <c r="L1712" s="1">
        <f t="shared" ref="L1712" si="1793">L21</f>
        <v>3.5054025893484758E-5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105.19161123405294</v>
      </c>
      <c r="K1713" s="1">
        <f t="shared" si="1792"/>
        <v>66.432987539239406</v>
      </c>
      <c r="L1713" s="1">
        <f t="shared" ref="L1713" si="1797">L22</f>
        <v>78.92793870688628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84.140571300922929</v>
      </c>
      <c r="K1714" s="1">
        <f t="shared" si="1792"/>
        <v>34.238702662843394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33.245196155575577</v>
      </c>
      <c r="K1715" s="1">
        <f t="shared" si="1792"/>
        <v>14.650573313341594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6.36955196411991E-2</v>
      </c>
      <c r="K1716" s="1">
        <f t="shared" si="1792"/>
        <v>6.2118688702177049E-3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31.383999616774684</v>
      </c>
      <c r="K1717" s="1">
        <f t="shared" si="1792"/>
        <v>14.71478330887083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16.895739346649503</v>
      </c>
      <c r="K1718" s="1">
        <f t="shared" si="1792"/>
        <v>2.7459052193073843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2.55194066228196</v>
      </c>
      <c r="K1719" s="1">
        <f t="shared" si="1792"/>
        <v>2.1212289524533681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21.051039933130006</v>
      </c>
      <c r="K1720" s="1">
        <f t="shared" si="1792"/>
        <v>32.194284876396004</v>
      </c>
      <c r="L1720" s="1">
        <f t="shared" ref="L1720" si="1804">L29</f>
        <v>78.92793870688628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3.2660039187817773</v>
      </c>
      <c r="K1721" s="1">
        <f t="shared" si="1792"/>
        <v>3.255314909565314</v>
      </c>
      <c r="L1721" s="1">
        <f t="shared" ref="L1721" si="1805">L30</f>
        <v>2.9218308807634941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1.2810174421880534</v>
      </c>
      <c r="K1722" s="1">
        <f t="shared" si="1792"/>
        <v>2.2870248114076479</v>
      </c>
      <c r="L1722" s="1">
        <f t="shared" ref="L1722" si="1806">L31</f>
        <v>0.17389594712948933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9.6988250699875014</v>
      </c>
      <c r="K1723" s="1">
        <f t="shared" si="1807"/>
        <v>22.046358293133139</v>
      </c>
      <c r="L1723" s="1">
        <f t="shared" ref="L1723" si="1808">L33</f>
        <v>29.747671983316025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3.2660039187817773</v>
      </c>
      <c r="K1724" s="1">
        <f t="shared" si="1807"/>
        <v>3.255314909565314</v>
      </c>
      <c r="L1724" s="1">
        <f t="shared" ref="L1724" si="1809">L34</f>
        <v>2.9218308807634941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1.2810174421880534</v>
      </c>
      <c r="K1725" s="1">
        <f t="shared" si="1807"/>
        <v>2.2870248114076479</v>
      </c>
      <c r="L1725" s="1">
        <f t="shared" ref="L1725" si="1810">L35</f>
        <v>0.17389594712948933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11.352214863142507</v>
      </c>
      <c r="K1726" s="1">
        <f t="shared" si="1811"/>
        <v>10.147926583262866</v>
      </c>
      <c r="L1726" s="1">
        <f t="shared" ref="L1726" si="1812">L37</f>
        <v>49.180266723570249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11.352214863142507</v>
      </c>
      <c r="K1729" s="1">
        <f t="shared" si="1811"/>
        <v>10.147926583262866</v>
      </c>
      <c r="L1729" s="1">
        <f t="shared" ref="L1729" si="1815">L40</f>
        <v>49.180266723570249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55.924546577984266</v>
      </c>
      <c r="K1730" s="1">
        <f t="shared" si="1811"/>
        <v>18.790642588220877</v>
      </c>
      <c r="L1730" s="1">
        <f t="shared" ref="L1730" si="1816">L41</f>
        <v>1.0743390562796347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54.623218878497866</v>
      </c>
      <c r="K1731" s="1">
        <f t="shared" si="1811"/>
        <v>18.486247347794986</v>
      </c>
      <c r="L1731" s="1">
        <f t="shared" ref="L1731" si="1817">L42</f>
        <v>1.1416143211754836E-4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54.559061237037241</v>
      </c>
      <c r="K1732" s="1">
        <f t="shared" si="1811"/>
        <v>18.443004433415666</v>
      </c>
      <c r="L1732" s="1">
        <f t="shared" ref="L1732" si="1818">L43</f>
        <v>3.0198696258824573E-5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6.4157641460626566E-2</v>
      </c>
      <c r="K1733" s="1">
        <f t="shared" si="1811"/>
        <v>4.324291437932145E-2</v>
      </c>
      <c r="L1733" s="1">
        <f t="shared" ref="L1733" si="1819">L44</f>
        <v>8.3962735858723788E-5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1.3013276994864003</v>
      </c>
      <c r="K1734" s="1">
        <f t="shared" si="1811"/>
        <v>0.3043952404258895</v>
      </c>
      <c r="L1734" s="1">
        <f t="shared" ref="L1734" si="1820">L45</f>
        <v>1.074224894847517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0.3043952404258895</v>
      </c>
      <c r="L1735" s="1">
        <f t="shared" ref="L1735" si="1821">L46</f>
        <v>1.074224894847517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0.3043952404258895</v>
      </c>
      <c r="L1736" s="1">
        <f t="shared" ref="L1736" si="1822">L47</f>
        <v>1.074224894847517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0.77410480478932786</v>
      </c>
      <c r="K1737" s="1">
        <f t="shared" si="1811"/>
        <v>0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0.77410480478932786</v>
      </c>
      <c r="K1738" s="1">
        <f t="shared" si="1811"/>
        <v>0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167.59897973558125</v>
      </c>
      <c r="K1739" s="1">
        <f t="shared" si="1811"/>
        <v>98.94557769258337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17.071509512878976</v>
      </c>
      <c r="K1740" s="1">
        <f t="shared" si="1826"/>
        <v>-1.9998547891639618</v>
      </c>
      <c r="L1740" s="1">
        <f t="shared" ref="L1740" si="1827">-L58+L51</f>
        <v>-2.0000091133296749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6.216300683510439E-5</v>
      </c>
      <c r="L1741" s="1">
        <f t="shared" ref="L1741" si="1829">L56</f>
        <v>5.6948935417625273E-5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53.547037372477945</v>
      </c>
      <c r="K1742" s="1">
        <f t="shared" si="1830"/>
        <v>53.552569163783431</v>
      </c>
      <c r="L1742" s="1">
        <f t="shared" ref="L1742" si="1831">L3</f>
        <v>53.553830841230535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16.424584143284815</v>
      </c>
      <c r="K1743" s="1">
        <f t="shared" si="1830"/>
        <v>17.113636845777538</v>
      </c>
      <c r="L1743" s="1">
        <f t="shared" ref="L1743" si="1832">L4</f>
        <v>18.429679033914773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7.6690447777123971</v>
      </c>
      <c r="K1744" s="1">
        <f t="shared" si="1830"/>
        <v>7.6690240318698546</v>
      </c>
      <c r="L1744" s="1">
        <f t="shared" ref="L1744" si="1833">L5</f>
        <v>7.6690377041336681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4.805372032876341</v>
      </c>
      <c r="K1745" s="1">
        <f t="shared" si="1830"/>
        <v>4.8053733093186235</v>
      </c>
      <c r="L1745" s="1">
        <f t="shared" ref="L1745" si="1834">L6</f>
        <v>4.8053756334387661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24.648036418604388</v>
      </c>
      <c r="K1746" s="1">
        <f t="shared" si="1830"/>
        <v>23.964534976817411</v>
      </c>
      <c r="L1746" s="1">
        <f t="shared" ref="L1746" si="1835">L7</f>
        <v>22.649738469743323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72.17631609124814</v>
      </c>
      <c r="K1747" s="1">
        <f t="shared" si="1830"/>
        <v>79.195686574728796</v>
      </c>
      <c r="L1747" s="1">
        <f t="shared" ref="L1747" si="1836">L8</f>
        <v>83.828176225220517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34.937706195037237</v>
      </c>
      <c r="K1748" s="1">
        <f t="shared" si="1830"/>
        <v>38.08248340245337</v>
      </c>
      <c r="L1748" s="1">
        <f t="shared" ref="L1748" si="1837">L9</f>
        <v>39.22173703108411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37.238609896210896</v>
      </c>
      <c r="K1749" s="1">
        <f t="shared" si="1830"/>
        <v>41.113203172275419</v>
      </c>
      <c r="L1749" s="1">
        <f t="shared" ref="L1749" si="1838">L10</f>
        <v>44.606439194136406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12.540510057899459</v>
      </c>
      <c r="K1750" s="1">
        <f t="shared" si="1830"/>
        <v>17.360172130824516</v>
      </c>
      <c r="L1750" s="1">
        <f t="shared" ref="L1750" si="1839">L11</f>
        <v>17.403477112873922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152.54916846554528</v>
      </c>
      <c r="K1751" s="1">
        <f t="shared" si="1830"/>
        <v>155.14722244709517</v>
      </c>
      <c r="L1751" s="1">
        <f t="shared" ref="L1751" si="1840">L12</f>
        <v>159.23926942512739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72.618890089220969</v>
      </c>
      <c r="K1752" s="1">
        <f t="shared" si="1841"/>
        <v>73.884756640317192</v>
      </c>
      <c r="L1752" s="1">
        <f t="shared" ref="L1752" si="1842">L13</f>
        <v>74.836113801873609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63.867520885666366</v>
      </c>
      <c r="K1753" s="1">
        <f t="shared" si="1841"/>
        <v>64.429970484622743</v>
      </c>
      <c r="L1753" s="1">
        <f t="shared" ref="L1753" si="1843">L14</f>
        <v>67.135042511979819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16.062757490657923</v>
      </c>
      <c r="K1754" s="1">
        <f t="shared" si="1841"/>
        <v>16.832495322155236</v>
      </c>
      <c r="L1754" s="1">
        <f t="shared" ref="L1754" si="1844">L15</f>
        <v>17.268113111273937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62.181031565852507</v>
      </c>
      <c r="K1755" s="1">
        <f t="shared" si="1841"/>
        <v>128.40564794418628</v>
      </c>
      <c r="L1755" s="1">
        <f t="shared" ref="L1755" si="1845">L16</f>
        <v>150.78715024420396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3.6364015426184944</v>
      </c>
      <c r="K1756" s="1">
        <f t="shared" si="1841"/>
        <v>7.1996751815451026</v>
      </c>
      <c r="L1756" s="1">
        <f t="shared" ref="L1756" si="1846">L17</f>
        <v>15.677632659600286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67.920922569517572</v>
      </c>
      <c r="K1757" s="1">
        <f t="shared" si="1841"/>
        <v>82.923983882604858</v>
      </c>
      <c r="L1757" s="1">
        <f t="shared" ref="L1757" si="1847">L18</f>
        <v>93.24307524033631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1.0230810353547033</v>
      </c>
      <c r="L1758" s="1">
        <f t="shared" ref="L1758" si="1848">L19</f>
        <v>22.052552544330162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37.700383016138247</v>
      </c>
      <c r="K1759" s="3">
        <f t="shared" si="1849"/>
        <v>58.364900425134145</v>
      </c>
      <c r="L1759" s="3">
        <f t="shared" ref="L1759" si="1850">SUM(L1760,L1762,L1766,L1770,L1786,L1793,L1801,L1803,L1811,L1815,L1809)</f>
        <v>65.742952672805359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2.0753303686787739</v>
      </c>
      <c r="K1760" s="1">
        <f t="shared" si="1851"/>
        <v>1.2356861763805942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'[1]Electricity and CHPs_CAP'!F$14</f>
        <v>2.0753303686787739</v>
      </c>
      <c r="K1761" s="1">
        <f>'[1]Electricity and CHPs_CAP'!G$14</f>
        <v>1.2356861763805942</v>
      </c>
      <c r="L1761" s="1">
        <f>'[1]Electricity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16.748389415856202</v>
      </c>
      <c r="K1762" s="1">
        <f t="shared" si="1853"/>
        <v>17.013137106005949</v>
      </c>
      <c r="L1762" s="1">
        <f t="shared" ref="L1762" si="1854">SUM(L1763:L1765)</f>
        <v>17.464612323776429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'[1]Electricity and CHPs_CAP'!F$15</f>
        <v>7.4734410775930904</v>
      </c>
      <c r="K1763" s="1">
        <f>'[1]Electricity and CHPs_CAP'!G$15</f>
        <v>7.6221806804039725</v>
      </c>
      <c r="L1763" s="1">
        <f>'[1]Electricity and CHPs_CAP'!H$15</f>
        <v>7.7275017087609017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'[1]Electricity and CHPs_CAP'!F$16</f>
        <v>4.9106238575998606</v>
      </c>
      <c r="K1764" s="1">
        <f>'[1]Electricity and CHPs_CAP'!G$16</f>
        <v>5.0266299712300162</v>
      </c>
      <c r="L1764" s="1">
        <f>'[1]Electricity and CHPs_CAP'!H$16</f>
        <v>5.3727776202696438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'[1]Electricity and CHPs_CAP'!F$17</f>
        <v>4.3643244806632522</v>
      </c>
      <c r="K1765" s="1">
        <f>'[1]Electricity and CHPs_CAP'!G$17</f>
        <v>4.3643264543719607</v>
      </c>
      <c r="L1765" s="1">
        <f>'[1]Electricity and CHPs_CAP'!H$17</f>
        <v>4.3643329947458831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5.773659082057303E-2</v>
      </c>
      <c r="K1766" s="1">
        <f t="shared" si="1855"/>
        <v>4.2702444846160849E-2</v>
      </c>
      <c r="L1766" s="1">
        <f t="shared" ref="L1766" si="1856">SUM(L1767:L1769)</f>
        <v>1.1397799958112333E-2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'[1]Electricity and CHPs_CAP'!F$18</f>
        <v>4.0421957375681425E-2</v>
      </c>
      <c r="K1767" s="1">
        <f>'[1]Electricity and CHPs_CAP'!G$18</f>
        <v>4.017020889679835E-2</v>
      </c>
      <c r="L1767" s="1">
        <f>'[1]Electricity and CHPs_CAP'!H$18</f>
        <v>9.7392571727999179E-3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'[1]Electricity and CHPs_CAP'!F$28</f>
        <v>5.4101565024212662E-3</v>
      </c>
      <c r="K1768" s="1">
        <f>'[1]Electricity and CHPs_CAP'!G$28</f>
        <v>2.5322359493624982E-3</v>
      </c>
      <c r="L1768" s="1">
        <f>'[1]Electricity and CHPs_CAP'!H$28</f>
        <v>1.6585427853124148E-3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'[1]Electricity and CHPs_CAP'!F$41</f>
        <v>1.190447694247034E-2</v>
      </c>
      <c r="K1769" s="1">
        <f>'[1]Electricity and CHPs_CAP'!G$41</f>
        <v>0</v>
      </c>
      <c r="L1769" s="1">
        <f>'[1]Electricity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0.13237906266142357</v>
      </c>
      <c r="K1770" s="1">
        <f t="shared" si="1858"/>
        <v>0.1405162413497362</v>
      </c>
      <c r="L1770" s="1">
        <f t="shared" ref="L1770" si="1859">SUM(L1771:L1785)</f>
        <v>0.20961705932715047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4.7845431381232602E-5</v>
      </c>
      <c r="L1771" s="1">
        <f>'[1]Electricity and CHPs_CAP'!H$21</f>
        <v>5.9850176817321963E-3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2.6303736771403699E-3</v>
      </c>
      <c r="K1772" s="1">
        <f>'[1]Electricity and CHPs_CAP'!G$22</f>
        <v>1.0954707899943315E-2</v>
      </c>
      <c r="L1772" s="1">
        <f>'[1]Electricity and CHPs_CAP'!H$22</f>
        <v>4.8762738635217628E-2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'[1]Electricity and CHPs_CAP'!F$39</f>
        <v>3.2584099268885079E-2</v>
      </c>
      <c r="K1776" s="1">
        <f>'[1]Electricity and CHPs_CAP'!G$39</f>
        <v>2.9313373259832999E-2</v>
      </c>
      <c r="L1776" s="1">
        <f>'[1]Electricity and CHPs_CAP'!H$39</f>
        <v>4.1361289606748855E-2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7.8520998961936293E-3</v>
      </c>
      <c r="L1777" s="1">
        <f>'[1]Electricity and CHPs_CAP'!H$40</f>
        <v>2.7155616276223357E-2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'[1]Electricity and CHPs_CAP'!F$47</f>
        <v>3.1635555395582199E-3</v>
      </c>
      <c r="K1778" s="1">
        <f>'[1]Electricity and CHPs_CAP'!G$47</f>
        <v>3.1877657749021307E-3</v>
      </c>
      <c r="L1778" s="1">
        <f>'[1]Electricity and CHPs_CAP'!H$47</f>
        <v>1.438320326605851E-3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'[1]Electricity and CHPs_CAP'!F$48</f>
        <v>1.3436176072465977E-3</v>
      </c>
      <c r="K1779" s="1">
        <f>'[1]Electricity and CHPs_CAP'!G$48</f>
        <v>6.1727633443759203E-4</v>
      </c>
      <c r="L1779" s="1">
        <f>'[1]Electricity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'[1]Electricity and CHPs_CAP'!F$51</f>
        <v>3.4301106702471478E-3</v>
      </c>
      <c r="K1781" s="1">
        <f>'[1]Electricity and CHPs_CAP'!G$51</f>
        <v>1.4337951102047857E-3</v>
      </c>
      <c r="L1781" s="1">
        <f>'[1]Electricity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'[1]Electricity and CHPs_CAP'!F$54</f>
        <v>8.4992457195302629E-2</v>
      </c>
      <c r="K1783" s="1">
        <f>'[1]Electricity and CHPs_CAP'!G$54</f>
        <v>8.492741324768413E-2</v>
      </c>
      <c r="L1783" s="1">
        <f>'[1]Electricity and CHPs_CAP'!H$54</f>
        <v>8.4914076800622573E-2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'[1]Electricity and CHPs_CAP'!F$55</f>
        <v>4.2348487030435394E-3</v>
      </c>
      <c r="K1784" s="1">
        <f>'[1]Electricity and CHPs_CAP'!G$55</f>
        <v>2.1819643951564004E-3</v>
      </c>
      <c r="L1784" s="1">
        <f>'[1]Electricity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0.35365684833087357</v>
      </c>
      <c r="K1786" s="1">
        <f t="shared" si="1862"/>
        <v>0.45803625373014129</v>
      </c>
      <c r="L1786" s="1">
        <f t="shared" ref="L1786" si="1863">SUM(L1787:L1792)</f>
        <v>0.48863985524283859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'[1]Electricity and CHPs_CAP'!F$19</f>
        <v>0.27956661873706845</v>
      </c>
      <c r="K1787" s="1">
        <f>'[1]Electricity and CHPs_CAP'!G$19</f>
        <v>0.24067691584068535</v>
      </c>
      <c r="L1787" s="1">
        <f>'[1]Electricity and CHPs_CAP'!H$19</f>
        <v>2.1430180369656771E-3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0.104275490592505</v>
      </c>
      <c r="L1788" s="1">
        <f>'[1]Electricity and CHPs_CAP'!H$20</f>
        <v>0.37816258210636661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'[1]Electricity and CHPs_CAP'!F$26</f>
        <v>6.9939670992402489E-2</v>
      </c>
      <c r="K1789" s="1">
        <f>'[1]Electricity and CHPs_CAP'!G$26</f>
        <v>5.3185107947213962E-2</v>
      </c>
      <c r="L1789" s="1">
        <f>'[1]Electricity and CHPs_CAP'!H$26</f>
        <v>8.4804665406883542E-4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4.19043150048347E-2</v>
      </c>
      <c r="L1790" s="1">
        <f>'[1]Electricity and CHPs_CAP'!H$27</f>
        <v>7.4287557331899998E-2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'[1]Electricity and CHPs_CAP'!F$44</f>
        <v>4.1505586014026E-3</v>
      </c>
      <c r="K1791" s="1">
        <f>'[1]Electricity and CHPs_CAP'!G$44</f>
        <v>3.455745585151332E-3</v>
      </c>
      <c r="L1791" s="1">
        <f>'[1]Electricity and CHPs_CAP'!H$44</f>
        <v>1.1288421860965439E-3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1.45386787597509E-2</v>
      </c>
      <c r="L1792" s="1">
        <f>'[1]Electricity and CHPs_CAP'!H$45</f>
        <v>3.2069808927440921E-2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0.17784361422772924</v>
      </c>
      <c r="K1793" s="1">
        <f t="shared" si="1865"/>
        <v>0.2388236280231035</v>
      </c>
      <c r="L1793" s="1">
        <f t="shared" ref="L1793" si="1866">SUM(L1794:L1800)</f>
        <v>0.37866031793042076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'[1]Electricity and CHPs_CAP'!F$25</f>
        <v>2.7077213337389813E-2</v>
      </c>
      <c r="K1794" s="1">
        <f>'[1]Electricity and CHPs_CAP'!G$25</f>
        <v>6.2028603460130297E-2</v>
      </c>
      <c r="L1794" s="1">
        <f>'[1]Electricity and CHPs_CAP'!H$25</f>
        <v>0.10444716417374753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2.1595694231158402E-3</v>
      </c>
      <c r="L1795" s="1">
        <f>'[1]Electricity and CHPs_CAP'!H$31</f>
        <v>9.6730294301649672E-2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'[1]Electricity and CHPs_CAP'!F$42</f>
        <v>0.14958476537363813</v>
      </c>
      <c r="K1796" s="1">
        <f>'[1]Electricity and CHPs_CAP'!G$42</f>
        <v>0.14267830097606982</v>
      </c>
      <c r="L1796" s="1">
        <f>'[1]Electricity and CHPs_CAP'!H$42</f>
        <v>0.11566477171575644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3.0912959543070901E-2</v>
      </c>
      <c r="L1797" s="1">
        <f>'[1]Electricity and CHPs_CAP'!H$43</f>
        <v>6.1241901055793198E-2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'[1]Electricity and CHPs_CAP'!F$50</f>
        <v>2.6441023143981178E-4</v>
      </c>
      <c r="K1798" s="1">
        <f>'[1]Electricity and CHPs_CAP'!G$50</f>
        <v>2.3769126286746003E-4</v>
      </c>
      <c r="L1798" s="1">
        <f>'[1]Electricity and CHPs_CAP'!H$50</f>
        <v>1.3425563306306427E-4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'[1]Electricity and CHPs_CAP'!F$53</f>
        <v>5.1568738562168272E-4</v>
      </c>
      <c r="K1799" s="1">
        <f>'[1]Electricity and CHPs_CAP'!G$53</f>
        <v>4.6930987225773631E-4</v>
      </c>
      <c r="L1799" s="1">
        <f>'[1]Electricity and CHPs_CAP'!H$53</f>
        <v>2.5961786251100919E-4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'[1]Electricity and CHPs_CAP'!F$56</f>
        <v>4.0153789963978063E-4</v>
      </c>
      <c r="K1800" s="1">
        <f>'[1]Electricity and CHPs_CAP'!G$56</f>
        <v>3.3719348559145171E-4</v>
      </c>
      <c r="L1800" s="1">
        <f>'[1]Electricity and CHPs_CAP'!H$56</f>
        <v>1.8231318789987125E-4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0.6045182943333548</v>
      </c>
      <c r="K1801" s="1">
        <f t="shared" si="1868"/>
        <v>1.1969776754075667</v>
      </c>
      <c r="L1801" s="1">
        <f t="shared" si="1868"/>
        <v>2.6065253590170698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'[1]Electricity and CHPs_CAP'!F$33</f>
        <v>0.6045182943333548</v>
      </c>
      <c r="K1802" s="1">
        <f>'[1]Electricity and CHPs_CAP'!G$33</f>
        <v>1.1969776754075667</v>
      </c>
      <c r="L1802" s="1">
        <f>'[1]Electricity and CHPs_CAP'!H$33</f>
        <v>2.6065253590170698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16.572831787938092</v>
      </c>
      <c r="K1803" s="1">
        <f t="shared" si="1869"/>
        <v>35.403844831556285</v>
      </c>
      <c r="L1803" s="1">
        <f t="shared" ref="L1803" si="1870">SUM(L1804:L1808)</f>
        <v>41.010093923093955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'[1]Electricity and CHPs_CAP'!F$34</f>
        <v>0.43600180508865083</v>
      </c>
      <c r="K1804" s="1">
        <f>'[1]Electricity and CHPs_CAP'!G$34</f>
        <v>5.2084704107445683</v>
      </c>
      <c r="L1804" s="1">
        <f>'[1]Electricity and CHPs_CAP'!H$34</f>
        <v>7.6027011627654799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'[1]Electricity and CHPs_CAP'!F$35</f>
        <v>6.35087922140454</v>
      </c>
      <c r="K1805" s="1">
        <f>'[1]Electricity and CHPs_CAP'!G$35</f>
        <v>11.775190537933437</v>
      </c>
      <c r="L1805" s="1">
        <f>'[1]Electricity and CHPs_CAP'!H$35</f>
        <v>13.0288314538181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'[1]Electricity and CHPs_CAP'!F$36</f>
        <v>3.4026250462509919</v>
      </c>
      <c r="K1806" s="1">
        <f>'[1]Electricity and CHPs_CAP'!G$36</f>
        <v>3.5902402155741782</v>
      </c>
      <c r="L1806" s="1">
        <f>'[1]Electricity and CHPs_CAP'!H$36</f>
        <v>3.99706284941812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'[1]Electricity and CHPs_CAP'!F$37</f>
        <v>0.95907180462160002</v>
      </c>
      <c r="K1807" s="1">
        <f>'[1]Electricity and CHPs_CAP'!G$37</f>
        <v>3.1618853539773122</v>
      </c>
      <c r="L1807" s="1">
        <f>'[1]Electricity and CHPs_CAP'!H$37</f>
        <v>3.4926931944455499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'[1]Electricity and CHPs_CAP'!F$38</f>
        <v>5.4242539105723084</v>
      </c>
      <c r="K1808" s="1">
        <f>'[1]Electricity and CHPs_CAP'!G$38</f>
        <v>11.668058313326789</v>
      </c>
      <c r="L1808" s="1">
        <f>'[1]Electricity and CHPs_CAP'!H$38</f>
        <v>12.8888052626467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6.06485220147388E-3</v>
      </c>
      <c r="L1809" s="1">
        <f>'[1]Electricity and CHPs_CAP'!H$32</f>
        <v>0.13148472081067286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6.06485220147388E-3</v>
      </c>
      <c r="L1810" s="1">
        <f t="shared" ref="L1810" si="1874">L1809</f>
        <v>0.13148472081067286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1.2694815143851651E-2</v>
      </c>
      <c r="K1811" s="1">
        <f t="shared" si="1875"/>
        <v>5.6934448494672323E-2</v>
      </c>
      <c r="L1811" s="1">
        <f t="shared" ref="L1811" si="1876">SUM(L1812:L1814)</f>
        <v>6.3953070627852854E-2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3.1957810513894298E-2</v>
      </c>
      <c r="L1812" s="1">
        <f>'[1]Electricity and CHPs_CAP'!H$30</f>
        <v>3.3305032800860959E-2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9.1434651464004507E-3</v>
      </c>
      <c r="K1813" s="1">
        <f>'[1]Electricity and CHPs_CAP'!G$46</f>
        <v>2.1872144221438319E-2</v>
      </c>
      <c r="L1813" s="1">
        <f>'[1]Electricity and CHPs_CAP'!H$46</f>
        <v>2.8432910494421166E-2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'[1]Electricity and CHPs_CAP'!F$57</f>
        <v>3.5513499974512007E-3</v>
      </c>
      <c r="K1814" s="1">
        <f>'[1]Electricity and CHPs_CAP'!G$57</f>
        <v>3.104493759339706E-3</v>
      </c>
      <c r="L1814" s="1">
        <f>'[1]Electricity and CHPs_CAP'!H$57</f>
        <v>2.2151273325707291E-3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0.96500221814736831</v>
      </c>
      <c r="K1815" s="1">
        <f t="shared" si="1877"/>
        <v>2.5721767671384654</v>
      </c>
      <c r="L1815" s="1">
        <f t="shared" ref="L1815" si="1878">SUM(L1816:L1822)</f>
        <v>3.3779682430208484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'[1]Electricity and CHPs_CAP'!F$63</f>
        <v>9.9971635838239439E-2</v>
      </c>
      <c r="K1816" s="1">
        <f>'[1]Electricity and CHPs_CAP'!G$63</f>
        <v>9.9976412373431314E-2</v>
      </c>
      <c r="L1816" s="1">
        <f>'[1]Electricity and CHPs_CAP'!H$63</f>
        <v>9.9977425325151026E-2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'[1]Electricity and CHPs_CAP'!F$64</f>
        <v>5.6982845087896035E-2</v>
      </c>
      <c r="K1817" s="1">
        <f>'[1]Electricity and CHPs_CAP'!G$64</f>
        <v>0.94260557156285751</v>
      </c>
      <c r="L1817" s="1">
        <f>'[1]Electricity and CHPs_CAP'!H$64</f>
        <v>0.94523031398624779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'[1]Electricity and CHPs_CAP'!F$65</f>
        <v>4.4582527884066935E-2</v>
      </c>
      <c r="K1818" s="1">
        <f>'[1]Electricity and CHPs_CAP'!G$65</f>
        <v>0.22841199654922234</v>
      </c>
      <c r="L1818" s="1">
        <f>'[1]Electricity and CHPs_CAP'!H$65</f>
        <v>0.75164071046588921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'[1]Electricity and CHPs_CAP'!F$66</f>
        <v>0.13413330401820167</v>
      </c>
      <c r="K1819" s="1">
        <f>'[1]Electricity and CHPs_CAP'!G$66</f>
        <v>0.25923053919456135</v>
      </c>
      <c r="L1819" s="1">
        <f>'[1]Electricity and CHPs_CAP'!H$66</f>
        <v>0.31280494133834486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'[1]Electricity and CHPs_CAP'!F$67</f>
        <v>0.36183911175188221</v>
      </c>
      <c r="K1820" s="1">
        <f>'[1]Electricity and CHPs_CAP'!G$67</f>
        <v>0.39936565871086455</v>
      </c>
      <c r="L1820" s="1">
        <f>'[1]Electricity and CHPs_CAP'!H$67</f>
        <v>0.49166569078935596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'[1]Electricity and CHPs_CAP'!F$68</f>
        <v>4.0870568801239376E-2</v>
      </c>
      <c r="K1821" s="1">
        <f>'[1]Electricity and CHPs_CAP'!G$68</f>
        <v>0.13700328747917653</v>
      </c>
      <c r="L1821" s="1">
        <f>'[1]Electricity and CHPs_CAP'!H$68</f>
        <v>0.16530031821075403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'[1]Electricity and CHPs_CAP'!F$69</f>
        <v>0.22662222476584262</v>
      </c>
      <c r="K1822" s="1">
        <f>'[1]Electricity and CHPs_CAP'!G$69</f>
        <v>0.50558330126835171</v>
      </c>
      <c r="L1822" s="1">
        <f>'[1]Electricity and CHPs_CAP'!H$69</f>
        <v>0.61134884290510572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9.3973217906653179</v>
      </c>
      <c r="K1823" s="3">
        <f t="shared" si="1881"/>
        <v>8.9577945576801987</v>
      </c>
      <c r="L1823" s="3">
        <f t="shared" ref="L1823" si="1882">SUM(L1824,L1843)</f>
        <v>8.2214435125451715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7.6819707482607722</v>
      </c>
      <c r="K1824" s="1">
        <f t="shared" si="1883"/>
        <v>7.0393389868203506</v>
      </c>
      <c r="L1824" s="1">
        <f t="shared" ref="L1824" si="1884">SUM(L1825,L1828,L1830,L1833,L1835,L1837,L1839,L1841)</f>
        <v>6.1936368088810463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3.7166442593231737</v>
      </c>
      <c r="K1825" s="1">
        <f t="shared" si="1885"/>
        <v>4.1888305755976996</v>
      </c>
      <c r="L1825" s="1">
        <f t="shared" ref="L1825" si="1886">SUM(L1826:L1827)</f>
        <v>4.1709501026883826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SUMPRODUCT(([1]OUT_FinalEnergyCons!$B$4:$B$10000="var_cap")*1,(ISNUMBER(SEARCH("RH*-SHELCBR",[1]OUT_FinalEnergyCons!$A$4:$A$10000)))*1,[1]OUT_FinalEnergyCons!H$4:H$10000)</f>
        <v>6.049775368967579E-2</v>
      </c>
      <c r="K1826" s="1" cm="1">
        <f t="array" ref="K1826">SUMPRODUCT(([1]OUT_FinalEnergyCons!$B$4:$B$10000="var_cap")*1,(ISNUMBER(SEARCH("RH*-SHELCBR",[1]OUT_FinalEnergyCons!$A$4:$A$10000)))*1,[1]OUT_FinalEnergyCons!I$4:I$10000)</f>
        <v>3.6089920343865906E-2</v>
      </c>
      <c r="L1826" s="1" cm="1">
        <f t="array" ref="L1826">SUMPRODUCT(([1]OUT_FinalEnergyCons!$B$4:$B$10000="var_cap")*1,(ISNUMBER(SEARCH("RH*-SHELCBR",[1]OUT_FinalEnergyCons!$A$4:$A$10000)))*1,[1]OUT_FinalEnergyCons!J$4:J$10000)</f>
        <v>1.5510748614527531E-2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SUMPRODUCT(([1]OUT_FinalEnergyCons!$B$4:$B$10000="var_cap")*1,ISNUMBER(SEARCH("RH*-SHELCHP",[1]OUT_FinalEnergyCons!$A$4:$A$10000))*1,[1]OUT_FinalEnergyCons!H$4:H$10000)</f>
        <v>3.6561465056334979</v>
      </c>
      <c r="K1827" s="1" cm="1">
        <f t="array" ref="K1827">SUMPRODUCT(([1]OUT_FinalEnergyCons!$B$4:$B$10000="var_cap")*1,ISNUMBER(SEARCH("RH*-SHELCHP",[1]OUT_FinalEnergyCons!$A$4:$A$10000))*1,[1]OUT_FinalEnergyCons!I$4:I$10000)</f>
        <v>4.152740655253834</v>
      </c>
      <c r="L1827" s="1" cm="1">
        <f t="array" ref="L1827">SUMPRODUCT(([1]OUT_FinalEnergyCons!$B$4:$B$10000="var_cap")*1,ISNUMBER(SEARCH("RH*-SHELCHP",[1]OUT_FinalEnergyCons!$A$4:$A$10000))*1,[1]OUT_FinalEnergyCons!J$4:J$10000)</f>
        <v>4.155439354073855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0.89003344253129468</v>
      </c>
      <c r="K1828" s="1">
        <f t="shared" si="1891"/>
        <v>0.30470445611749852</v>
      </c>
      <c r="L1828" s="1">
        <f t="shared" si="1891"/>
        <v>4.8679491415287601E-2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SUMPRODUCT(([1]OUT_FinalEnergyCons!$B$4:$B$10000="var_cap")*1, (ISNUMBER(SEARCH("RH*-SHLFOBR",[1]OUT_FinalEnergyCons!$A$4:$A$10000)))*1,[1]OUT_FinalEnergyCons!H$4:H$10000)</f>
        <v>0.89003344253129468</v>
      </c>
      <c r="K1829" s="1" cm="1">
        <f t="array" ref="K1829">SUMPRODUCT(([1]OUT_FinalEnergyCons!$B$4:$B$10000="var_cap")*1, (ISNUMBER(SEARCH("RH*-SHLFOBR",[1]OUT_FinalEnergyCons!$A$4:$A$10000)))*1,[1]OUT_FinalEnergyCons!I$4:I$10000)</f>
        <v>0.30470445611749852</v>
      </c>
      <c r="L1829" s="1" cm="1">
        <f t="array" ref="L1829">SUMPRODUCT(([1]OUT_FinalEnergyCons!$B$4:$B$10000="var_cap")*1, (ISNUMBER(SEARCH("RH*-SHLFOBR",[1]OUT_FinalEnergyCons!$A$4:$A$10000)))*1,[1]OUT_FinalEnergyCons!J$4:J$10000)</f>
        <v>4.8679491415287601E-2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2.3919461475284458</v>
      </c>
      <c r="K1830" s="1">
        <f t="shared" si="1894"/>
        <v>2.008583878258237</v>
      </c>
      <c r="L1830" s="1">
        <f t="shared" ref="L1830" si="1895">SUM(L1831:L1832)</f>
        <v>1.6689297915488917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SUMPRODUCT(([1]OUT_FinalEnergyCons!$B$4:$B$10000="var_cap")*1, (ISNUMBER(SEARCH("RH*-SHNGABR",[1]OUT_FinalEnergyCons!$A$4:$A$10000)))*1,[1]OUT_FinalEnergyCons!H$4:H$10000)</f>
        <v>1.119685258341049</v>
      </c>
      <c r="K1831" s="1" cm="1">
        <f t="array" ref="K1831">SUMPRODUCT(([1]OUT_FinalEnergyCons!$B$4:$B$10000="var_cap")*1, (ISNUMBER(SEARCH("RH*-SHNGABR",[1]OUT_FinalEnergyCons!$A$4:$A$10000)))*1,[1]OUT_FinalEnergyCons!I$4:I$10000)</f>
        <v>0.48056996600102403</v>
      </c>
      <c r="L1831" s="1" cm="1">
        <f t="array" ref="L1831">SUMPRODUCT(([1]OUT_FinalEnergyCons!$B$4:$B$10000="var_cap")*1, (ISNUMBER(SEARCH("RH*-SHNGABR",[1]OUT_FinalEnergyCons!$A$4:$A$10000)))*1,[1]OUT_FinalEnergyCons!J$4:J$10000)</f>
        <v>0.24014373778477976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SUMPRODUCT(([1]OUT_FinalEnergyCons!$B$4:$B$10000="var_cap")*1,ISNUMBER(SEARCH("RH*-SHngahp",[1]OUT_FinalEnergyCons!$A$4:$A$10000))*1,[1]OUT_FinalEnergyCons!H$4:H$10000)</f>
        <v>1.2722608891873968</v>
      </c>
      <c r="K1832" s="1" cm="1">
        <f t="array" ref="K1832">SUMPRODUCT(([1]OUT_FinalEnergyCons!$B$4:$B$10000="var_cap")*1,ISNUMBER(SEARCH("RH*-SHngahp",[1]OUT_FinalEnergyCons!$A$4:$A$10000))*1,[1]OUT_FinalEnergyCons!I$4:I$10000)</f>
        <v>1.5280139122572132</v>
      </c>
      <c r="L1832" s="1" cm="1">
        <f t="array" ref="L1832">SUMPRODUCT(([1]OUT_FinalEnergyCons!$B$4:$B$10000="var_cap")*1,ISNUMBER(SEARCH("RH*-SHngahp",[1]OUT_FinalEnergyCons!$A$4:$A$10000))*1,[1]OUT_FinalEnergyCons!J$4:J$10000)</f>
        <v>1.4287860537641119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0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0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0.59938242364359329</v>
      </c>
      <c r="K1835" s="1">
        <f t="shared" si="1901"/>
        <v>0.48903482062691328</v>
      </c>
      <c r="L1835" s="1">
        <f t="shared" si="1901"/>
        <v>0.2668947101110587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SUMPRODUCT(([1]OUT_FinalEnergyCons!$B$4:$B$10000="var_cap")*1, (ISNUMBER(SEARCH("RH*-SHWODBR",[1]OUT_FinalEnergyCons!$A$4:$A$10000)))*1,[1]OUT_FinalEnergyCons!H$4:H$10000)</f>
        <v>0.59938242364359329</v>
      </c>
      <c r="K1836" s="1" cm="1">
        <f t="array" ref="K1836">SUMPRODUCT(([1]OUT_FinalEnergyCons!$B$4:$B$10000="var_cap")*1, (ISNUMBER(SEARCH("RH*-SHWODBR",[1]OUT_FinalEnergyCons!$A$4:$A$10000)))*1,[1]OUT_FinalEnergyCons!I$4:I$10000)</f>
        <v>0.48903482062691328</v>
      </c>
      <c r="L1836" s="1" cm="1">
        <f t="array" ref="L1836">SUMPRODUCT(([1]OUT_FinalEnergyCons!$B$4:$B$10000="var_cap")*1, (ISNUMBER(SEARCH("RH*-SHWODBR",[1]OUT_FinalEnergyCons!$A$4:$A$10000)))*1,[1]OUT_FinalEnergyCons!J$4:J$10000)</f>
        <v>0.2668947101110587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3.4382486497782735E-2</v>
      </c>
      <c r="K1837" s="1">
        <f t="shared" si="1904"/>
        <v>3.4233038138364744E-2</v>
      </c>
      <c r="L1837" s="1">
        <f t="shared" si="1904"/>
        <v>2.7792006693327861E-2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SUMPRODUCT(([1]OUT_FinalEnergyCons!$B$4:$B$10000="var_cap")*1, (ISNUMBER(SEARCH("RH*-SHPLTBR",[1]OUT_FinalEnergyCons!$A$4:$A$10000)))*1,[1]OUT_FinalEnergyCons!H$4:H$10000)</f>
        <v>3.4382486497782735E-2</v>
      </c>
      <c r="K1838" s="1" cm="1">
        <f t="array" ref="K1838">SUMPRODUCT(([1]OUT_FinalEnergyCons!$B$4:$B$10000="var_cap")*1, (ISNUMBER(SEARCH("RH*-SHPLTBR",[1]OUT_FinalEnergyCons!$A$4:$A$10000)))*1,[1]OUT_FinalEnergyCons!I$4:I$10000)</f>
        <v>3.4233038138364744E-2</v>
      </c>
      <c r="L1838" s="1" cm="1">
        <f t="array" ref="L1838">SUMPRODUCT(([1]OUT_FinalEnergyCons!$B$4:$B$10000="var_cap")*1, (ISNUMBER(SEARCH("RH*-SHPLTBR",[1]OUT_FinalEnergyCons!$A$4:$A$10000)))*1,[1]OUT_FinalEnergyCons!J$4:J$10000)</f>
        <v>2.7792006693327861E-2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4.9581988736481689E-2</v>
      </c>
      <c r="K1839" s="1">
        <f t="shared" si="1907"/>
        <v>1.3952218081637543E-2</v>
      </c>
      <c r="L1839" s="1">
        <f t="shared" si="1907"/>
        <v>1.039070642409819E-2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SUMPRODUCT(([1]OUT_FinalEnergyCons!$B$4:$B$10000="var_cap")*1, (ISNUMBER(SEARCH("RH*-SHSOLBR",[1]OUT_FinalEnergyCons!$A$4:$A$10000)))*1,[1]OUT_FinalEnergyCons!H$4:H$10000)</f>
        <v>4.9581988736481689E-2</v>
      </c>
      <c r="K1840" s="1" cm="1">
        <f t="array" ref="K1840">SUMPRODUCT(([1]OUT_FinalEnergyCons!$B$4:$B$10000="var_cap")*1, (ISNUMBER(SEARCH("RH*-SHSOLBR",[1]OUT_FinalEnergyCons!$A$4:$A$10000)))*1,[1]OUT_FinalEnergyCons!I$4:I$10000)</f>
        <v>1.3952218081637543E-2</v>
      </c>
      <c r="L1840" s="1" cm="1">
        <f t="array" ref="L1840">SUMPRODUCT(([1]OUT_FinalEnergyCons!$B$4:$B$10000="var_cap")*1, (ISNUMBER(SEARCH("RH*-SHSOLBR",[1]OUT_FinalEnergyCons!$A$4:$A$10000)))*1,[1]OUT_FinalEnergyCons!J$4:J$10000)</f>
        <v>1.039070642409819E-2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1.7153510424045451</v>
      </c>
      <c r="K1843" s="1">
        <f t="shared" ref="K1843:L1843" si="1917">SUM(K1844,K1847,K1849,K1852,K1854,K1856,K1858,K1860)</f>
        <v>1.9184555708598481</v>
      </c>
      <c r="L1843" s="1">
        <f t="shared" si="1917"/>
        <v>2.0278067036641261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0.80513999728203522</v>
      </c>
      <c r="K1844" s="1">
        <f t="shared" ref="K1844:L1844" si="1923">SUM(K1845:K1846)</f>
        <v>1.0047075307125739</v>
      </c>
      <c r="L1844" s="1">
        <f t="shared" si="1923"/>
        <v>1.1813322567507691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SUMPRODUCT(([1]OUT_FinalEnergyCons!$B$4:$B$10000="var_cap")*1,(ISNUMBER(SEARCH("RH*-WHELCBR",[1]OUT_FinalEnergyCons!$A$4:$A$10000)))*1,[1]OUT_FinalEnergyCons!H$4:H$10000)</f>
        <v>0.13406737786247211</v>
      </c>
      <c r="K1845" s="1" cm="1">
        <f t="array" ref="K1845">SUMPRODUCT(([1]OUT_FinalEnergyCons!$B$4:$B$10000="var_cap")*1,(ISNUMBER(SEARCH("RH*-WHELCBR",[1]OUT_FinalEnergyCons!$A$4:$A$10000)))*1,[1]OUT_FinalEnergyCons!I$4:I$10000)</f>
        <v>0.14831721474331847</v>
      </c>
      <c r="L1845" s="1" cm="1">
        <f t="array" ref="L1845">SUMPRODUCT(([1]OUT_FinalEnergyCons!$B$4:$B$10000="var_cap")*1,(ISNUMBER(SEARCH("RH*-WHELCBR",[1]OUT_FinalEnergyCons!$A$4:$A$10000)))*1,[1]OUT_FinalEnergyCons!J$4:J$10000)</f>
        <v>0.13820878016960519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SUMPRODUCT(([1]OUT_FinalEnergyCons!$B$4:$B$10000="var_cap")*1,ISNUMBER(SEARCH("RH*-WHELCHP",[1]OUT_FinalEnergyCons!$A$4:$A$10000))*1,[1]OUT_FinalEnergyCons!H$4:H$10000)</f>
        <v>0.67107261941956309</v>
      </c>
      <c r="K1846" s="1" cm="1">
        <f t="array" ref="K1846">SUMPRODUCT(([1]OUT_FinalEnergyCons!$B$4:$B$10000="var_cap")*1,ISNUMBER(SEARCH("RH*-WHELCHP",[1]OUT_FinalEnergyCons!$A$4:$A$10000))*1,[1]OUT_FinalEnergyCons!I$4:I$10000)</f>
        <v>0.85639031596925552</v>
      </c>
      <c r="L1846" s="1" cm="1">
        <f t="array" ref="L1846">SUMPRODUCT(([1]OUT_FinalEnergyCons!$B$4:$B$10000="var_cap")*1,ISNUMBER(SEARCH("RH*-WHELCHP",[1]OUT_FinalEnergyCons!$A$4:$A$10000))*1,[1]OUT_FinalEnergyCons!J$4:J$10000)</f>
        <v>1.0431234765811639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0.10444688192184001</v>
      </c>
      <c r="K1847" s="1">
        <f t="shared" ref="K1847:L1847" si="1931">K1848</f>
        <v>5.0396972234560015E-2</v>
      </c>
      <c r="L1847" s="1">
        <f t="shared" si="1931"/>
        <v>5.7820951305594011E-3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SUMPRODUCT(([1]OUT_FinalEnergyCons!$B$4:$B$10000="var_cap")*1, (ISNUMBER(SEARCH("RH*-WHLFOBR",[1]OUT_FinalEnergyCons!$A$4:$A$10000)))*1,[1]OUT_FinalEnergyCons!H$4:H$10000)</f>
        <v>0.10444688192184001</v>
      </c>
      <c r="K1848" s="1" cm="1">
        <f t="array" ref="K1848">SUMPRODUCT(([1]OUT_FinalEnergyCons!$B$4:$B$10000="var_cap")*1, (ISNUMBER(SEARCH("RH*-WHLFOBR",[1]OUT_FinalEnergyCons!$A$4:$A$10000)))*1,[1]OUT_FinalEnergyCons!I$4:I$10000)</f>
        <v>5.0396972234560015E-2</v>
      </c>
      <c r="L1848" s="1" cm="1">
        <f t="array" ref="L1848">SUMPRODUCT(([1]OUT_FinalEnergyCons!$B$4:$B$10000="var_cap")*1, (ISNUMBER(SEARCH("RH*-WHLFOBR",[1]OUT_FinalEnergyCons!$A$4:$A$10000)))*1,[1]OUT_FinalEnergyCons!J$4:J$10000)</f>
        <v>5.7820951305594011E-3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0.47755793851949768</v>
      </c>
      <c r="K1849" s="1">
        <f t="shared" ref="K1849:L1849" si="1938">SUM(K1850:K1851)</f>
        <v>0.51077624753372541</v>
      </c>
      <c r="L1849" s="1">
        <f t="shared" si="1938"/>
        <v>0.5176409720411046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SUMPRODUCT(([1]OUT_FinalEnergyCons!$B$4:$B$10000="var_cap")*1, (ISNUMBER(SEARCH("RH*-WHNGABR",[1]OUT_FinalEnergyCons!$A$4:$A$10000)))*1,[1]OUT_FinalEnergyCons!H$4:H$10000)</f>
        <v>0.16477732685106797</v>
      </c>
      <c r="K1850" s="1" cm="1">
        <f t="array" ref="K1850">SUMPRODUCT(([1]OUT_FinalEnergyCons!$B$4:$B$10000="var_cap")*1, (ISNUMBER(SEARCH("RH*-WHNGABR",[1]OUT_FinalEnergyCons!$A$4:$A$10000)))*1,[1]OUT_FinalEnergyCons!I$4:I$10000)</f>
        <v>0.10214673738134948</v>
      </c>
      <c r="L1850" s="1" cm="1">
        <f t="array" ref="L1850">SUMPRODUCT(([1]OUT_FinalEnergyCons!$B$4:$B$10000="var_cap")*1, (ISNUMBER(SEARCH("RH*-WHNGABR",[1]OUT_FinalEnergyCons!$A$4:$A$10000)))*1,[1]OUT_FinalEnergyCons!J$4:J$10000)</f>
        <v>5.8328135227309556E-2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SUMPRODUCT(([1]OUT_FinalEnergyCons!$B$4:$B$10000="var_cap")*1,ISNUMBER(SEARCH("RH*-WHngahp",[1]OUT_FinalEnergyCons!$A$4:$A$10000))*1,[1]OUT_FinalEnergyCons!H$4:H$10000)</f>
        <v>0.31278061166842974</v>
      </c>
      <c r="K1851" s="1" cm="1">
        <f t="array" ref="K1851">SUMPRODUCT(([1]OUT_FinalEnergyCons!$B$4:$B$10000="var_cap")*1,ISNUMBER(SEARCH("RH*-WHngahp",[1]OUT_FinalEnergyCons!$A$4:$A$10000))*1,[1]OUT_FinalEnergyCons!I$4:I$10000)</f>
        <v>0.40862951015237597</v>
      </c>
      <c r="L1851" s="1" cm="1">
        <f t="array" ref="L1851">SUMPRODUCT(([1]OUT_FinalEnergyCons!$B$4:$B$10000="var_cap")*1,ISNUMBER(SEARCH("RH*-WHngahp",[1]OUT_FinalEnergyCons!$A$4:$A$10000))*1,[1]OUT_FinalEnergyCons!J$4:J$10000)</f>
        <v>0.45931283681379509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7.4056700208753434E-2</v>
      </c>
      <c r="K1854" s="1">
        <f t="shared" ref="K1854:L1854" si="1953">K1855</f>
        <v>7.1790880105837257E-2</v>
      </c>
      <c r="L1854" s="1">
        <f t="shared" si="1953"/>
        <v>5.283823408616671E-2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SUMPRODUCT(([1]OUT_FinalEnergyCons!$B$4:$B$10000="var_cap")*1, (ISNUMBER(SEARCH("RH*-WHWODBR",[1]OUT_FinalEnergyCons!$A$4:$A$10000)))*1,[1]OUT_FinalEnergyCons!H$4:H$10000)</f>
        <v>7.4056700208753434E-2</v>
      </c>
      <c r="K1855" s="1" cm="1">
        <f t="array" ref="K1855">SUMPRODUCT(([1]OUT_FinalEnergyCons!$B$4:$B$10000="var_cap")*1, (ISNUMBER(SEARCH("RH*-WHWODBR",[1]OUT_FinalEnergyCons!$A$4:$A$10000)))*1,[1]OUT_FinalEnergyCons!I$4:I$10000)</f>
        <v>7.1790880105837257E-2</v>
      </c>
      <c r="L1855" s="1" cm="1">
        <f t="array" ref="L1855">SUMPRODUCT(([1]OUT_FinalEnergyCons!$B$4:$B$10000="var_cap")*1, (ISNUMBER(SEARCH("RH*-WHWODBR",[1]OUT_FinalEnergyCons!$A$4:$A$10000)))*1,[1]OUT_FinalEnergyCons!J$4:J$10000)</f>
        <v>5.283823408616671E-2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8.2405302738208803E-3</v>
      </c>
      <c r="K1856" s="1">
        <f t="shared" ref="K1856:L1856" si="1960">K1857</f>
        <v>9.4459368275739818E-3</v>
      </c>
      <c r="L1856" s="1">
        <f t="shared" si="1960"/>
        <v>9.3520477860262186E-3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SUMPRODUCT(([1]OUT_FinalEnergyCons!$B$4:$B$10000="var_cap")*1, (ISNUMBER(SEARCH("RH*-WHPLTBR",[1]OUT_FinalEnergyCons!$A$4:$A$10000)))*1,[1]OUT_FinalEnergyCons!H$4:H$10000)</f>
        <v>8.2405302738208803E-3</v>
      </c>
      <c r="K1857" s="1" cm="1">
        <f t="array" ref="K1857">SUMPRODUCT(([1]OUT_FinalEnergyCons!$B$4:$B$10000="var_cap")*1, (ISNUMBER(SEARCH("RH*-WHPLTBR",[1]OUT_FinalEnergyCons!$A$4:$A$10000)))*1,[1]OUT_FinalEnergyCons!I$4:I$10000)</f>
        <v>9.4459368275739818E-3</v>
      </c>
      <c r="L1857" s="1" cm="1">
        <f t="array" ref="L1857">SUMPRODUCT(([1]OUT_FinalEnergyCons!$B$4:$B$10000="var_cap")*1, (ISNUMBER(SEARCH("RH*-WHPLTBR",[1]OUT_FinalEnergyCons!$A$4:$A$10000)))*1,[1]OUT_FinalEnergyCons!J$4:J$10000)</f>
        <v>9.3520477860262186E-3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0.24590899419859774</v>
      </c>
      <c r="K1858" s="1">
        <f t="shared" ref="K1858:L1858" si="1967">K1859</f>
        <v>0.27133800344557746</v>
      </c>
      <c r="L1858" s="1">
        <f t="shared" si="1967"/>
        <v>0.26086109786950001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SUMPRODUCT(([1]OUT_FinalEnergyCons!$B$4:$B$10000="var_cap")*1, (ISNUMBER(SEARCH("RH*-WHSOLBR",[1]OUT_FinalEnergyCons!$A$4:$A$10000)))*1,[1]OUT_FinalEnergyCons!H$4:H$10000)</f>
        <v>0.24590899419859774</v>
      </c>
      <c r="K1859" s="1" cm="1">
        <f t="array" ref="K1859">SUMPRODUCT(([1]OUT_FinalEnergyCons!$B$4:$B$10000="var_cap")*1, (ISNUMBER(SEARCH("RH*-WHSOLBR",[1]OUT_FinalEnergyCons!$A$4:$A$10000)))*1,[1]OUT_FinalEnergyCons!I$4:I$10000)</f>
        <v>0.27133800344557746</v>
      </c>
      <c r="L1859" s="1" cm="1">
        <f t="array" ref="L1859">SUMPRODUCT(([1]OUT_FinalEnergyCons!$B$4:$B$10000="var_cap")*1, (ISNUMBER(SEARCH("RH*-WHSOLBR",[1]OUT_FinalEnergyCons!$A$4:$A$10000)))*1,[1]OUT_FinalEnergyCons!J$4:J$10000)</f>
        <v>0.26086109786950001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4.1290168077795686</v>
      </c>
      <c r="K1862" s="17">
        <f t="shared" si="1976"/>
        <v>3.8661901728470323</v>
      </c>
      <c r="L1862" s="17">
        <f t="shared" ref="L1862" si="1977">SUM(L1863,L1866,L1869,L1873,L1875,L1877,L1879,L1881,L1883)</f>
        <v>3.6914972601637821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1.5121483995623386</v>
      </c>
      <c r="K1863" s="18">
        <f t="shared" si="1978"/>
        <v>1.4713490636352609</v>
      </c>
      <c r="L1863" s="18">
        <f t="shared" ref="L1863" si="1979">SUM(L1864:L1865)</f>
        <v>1.7216127566111559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SUMPRODUCT(([1]OUT_FinalEnergyCons!$B$4:$B$10000="Var_cap")*1,  (ISNUMBER(SEARCH("ITOT-SWHELCBR",[1]OUT_FinalEnergyCons!$A$4:$A$10000)))*1,[1]OUT_FinalEnergyCons!H$4:H$10000)</f>
        <v>1.1213503201232524</v>
      </c>
      <c r="K1864" s="1" cm="1">
        <f t="array" ref="K1864">SUMPRODUCT(([1]OUT_FinalEnergyCons!$B$4:$B$10000="Var_cap")*1,  (ISNUMBER(SEARCH("ITOT-SWHELCBR",[1]OUT_FinalEnergyCons!$A$4:$A$10000)))*1,[1]OUT_FinalEnergyCons!I$4:I$10000)</f>
        <v>1.0709697990591704</v>
      </c>
      <c r="L1864" s="1" cm="1">
        <f t="array" ref="L1864">SUMPRODUCT(([1]OUT_FinalEnergyCons!$B$4:$B$10000="Var_cap")*1,  (ISNUMBER(SEARCH("ITOT-SWHELCBR",[1]OUT_FinalEnergyCons!$A$4:$A$10000)))*1,[1]OUT_FinalEnergyCons!J$4:J$10000)</f>
        <v>1.1112193367177079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SUMPRODUCT(([1]OUT_FinalEnergyCons!$B$4:$B$10000="Var_cap")*1,  (ISNUMBER(SEARCH("ITOT-SWHELCHP",[1]OUT_FinalEnergyCons!$A$4:$A$10000)))*1,[1]OUT_FinalEnergyCons!H$4:H$10000)</f>
        <v>0.39079807943908618</v>
      </c>
      <c r="K1865" s="1" cm="1">
        <f t="array" ref="K1865">SUMPRODUCT(([1]OUT_FinalEnergyCons!$B$4:$B$10000="Var_cap")*1,  (ISNUMBER(SEARCH("ITOT-SWHELCHP",[1]OUT_FinalEnergyCons!$A$4:$A$10000)))*1,[1]OUT_FinalEnergyCons!I$4:I$10000)</f>
        <v>0.40037926457609035</v>
      </c>
      <c r="L1865" s="1" cm="1">
        <f t="array" ref="L1865">SUMPRODUCT(([1]OUT_FinalEnergyCons!$B$4:$B$10000="Var_cap")*1,  (ISNUMBER(SEARCH("ITOT-SWHELCHP",[1]OUT_FinalEnergyCons!$A$4:$A$10000)))*1,[1]OUT_FinalEnergyCons!J$4:J$10000)</f>
        <v>0.61039341989344797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0.27665255445269171</v>
      </c>
      <c r="K1866" s="18">
        <f t="shared" si="1981"/>
        <v>0.18046028303551134</v>
      </c>
      <c r="L1866" s="18">
        <f t="shared" ref="L1866" si="1982">SUM(L1867:L1868)</f>
        <v>1.6924111506060699E-2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SUMPRODUCT(([1]OUT_FinalEnergyCons!$B$4:$B$10000="Var_cap")*1,  (ISNUMBER(SEARCH("ITOT-SWHLFOBR",[1]OUT_FinalEnergyCons!$A$4:$A$10000)))*1,[1]OUT_FinalEnergyCons!H$4:H$10000)</f>
        <v>0.27258679426036481</v>
      </c>
      <c r="K1867" s="1" cm="1">
        <f t="array" ref="K1867">SUMPRODUCT(([1]OUT_FinalEnergyCons!$B$4:$B$10000="Var_cap")*1,  (ISNUMBER(SEARCH("ITOT-SWHLFOBR",[1]OUT_FinalEnergyCons!$A$4:$A$10000)))*1,[1]OUT_FinalEnergyCons!I$4:I$10000)</f>
        <v>0.18004565938802874</v>
      </c>
      <c r="L1867" s="1" cm="1">
        <f t="array" ref="L1867">SUMPRODUCT(([1]OUT_FinalEnergyCons!$B$4:$B$10000="Var_cap")*1,  (ISNUMBER(SEARCH("ITOT-SWHLFOBR",[1]OUT_FinalEnergyCons!$A$4:$A$10000)))*1,[1]OUT_FinalEnergyCons!J$4:J$10000)</f>
        <v>1.6924111506060699E-2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4.0657601923268956E-3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4.1462364748260944E-4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0.54915040147403904</v>
      </c>
      <c r="K1869" s="18">
        <f t="shared" si="1985"/>
        <v>0.28269665096206548</v>
      </c>
      <c r="L1869" s="18">
        <f t="shared" ref="L1869" si="1986">SUM(L1870:L1871)</f>
        <v>8.1880922067529324E-2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SUMPRODUCT(([1]OUT_FinalEnergyCons!$B$4:$B$10000="Var_cap")*1,  (ISNUMBER(SEARCH("ITOT-SWHNGA*BR",[1]OUT_FinalEnergyCons!$A$4:$A$10000)))*1,[1]OUT_FinalEnergyCons!H$4:H$10000)</f>
        <v>0.54387398736021442</v>
      </c>
      <c r="K1870" s="1" cm="1">
        <f t="array" ref="K1870">SUMPRODUCT(([1]OUT_FinalEnergyCons!$B$4:$B$10000="Var_cap")*1,  (ISNUMBER(SEARCH("ITOT-SWHNGA*BR",[1]OUT_FinalEnergyCons!$A$4:$A$10000)))*1,[1]OUT_FinalEnergyCons!I$4:I$10000)</f>
        <v>0.27936084837777359</v>
      </c>
      <c r="L1870" s="1" cm="1">
        <f t="array" ref="L1870">SUMPRODUCT(([1]OUT_FinalEnergyCons!$B$4:$B$10000="Var_cap")*1,  (ISNUMBER(SEARCH("ITOT-SWHNGA*BR",[1]OUT_FinalEnergyCons!$A$4:$A$10000)))*1,[1]OUT_FinalEnergyCons!J$4:J$10000)</f>
        <v>7.9892069102764807E-2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SUMPRODUCT(([1]OUT_FinalEnergyCons!$B$4:$B$10000="Var_cap")*1,  (ISNUMBER(SEARCH("ITOT-SWHNGAHP",[1]OUT_FinalEnergyCons!$A$4:$A$10000)))*1,[1]OUT_FinalEnergyCons!H$4:H$10000)</f>
        <v>5.2764141138245801E-3</v>
      </c>
      <c r="K1871" s="1" cm="1">
        <f t="array" ref="K1871">SUMPRODUCT(([1]OUT_FinalEnergyCons!$B$4:$B$10000="Var_cap")*1,  (ISNUMBER(SEARCH("ITOT-SWHNGAHP",[1]OUT_FinalEnergyCons!$A$4:$A$10000)))*1,[1]OUT_FinalEnergyCons!I$4:I$10000)</f>
        <v>3.3358025842918958E-3</v>
      </c>
      <c r="L1871" s="1" cm="1">
        <f t="array" ref="L1871">SUMPRODUCT(([1]OUT_FinalEnergyCons!$B$4:$B$10000="Var_cap")*1,  (ISNUMBER(SEARCH("ITOT-SWHNGAHP",[1]OUT_FinalEnergyCons!$A$4:$A$10000)))*1,[1]OUT_FinalEnergyCons!J$4:J$10000)</f>
        <v>1.9888529647645158E-3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0.1672733120733072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0.20371676834368141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0.21917142598048475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2.4215894081341116E-3</v>
      </c>
      <c r="K1873" s="1">
        <f t="shared" si="1987"/>
        <v>3.8660272659986989E-4</v>
      </c>
      <c r="L1873" s="1">
        <f t="shared" si="1987"/>
        <v>3.4319143262298828E-6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SUMPRODUCT(([1]OUT_FinalEnergyCons!$B$4:$B$10000="Var_cap")*1,  (ISNUMBER(SEARCH("ITOT-SWHCOA*BR",[1]OUT_FinalEnergyCons!$A$4:$A$10000)))*1,[1]OUT_FinalEnergyCons!H$4:H$10000)</f>
        <v>2.4215894081341116E-3</v>
      </c>
      <c r="K1874" s="1" cm="1">
        <f t="array" ref="K1874">SUMPRODUCT(([1]OUT_FinalEnergyCons!$B$4:$B$10000="Var_cap")*1,  (ISNUMBER(SEARCH("ITOT-SWHCOA*BR",[1]OUT_FinalEnergyCons!$A$4:$A$10000)))*1,[1]OUT_FinalEnergyCons!I$4:I$10000)</f>
        <v>3.8660272659986989E-4</v>
      </c>
      <c r="L1874" s="1" cm="1">
        <f t="array" ref="L1874">SUMPRODUCT(([1]OUT_FinalEnergyCons!$B$4:$B$10000="Var_cap")*1,  (ISNUMBER(SEARCH("ITOT-SWHCOA*BR",[1]OUT_FinalEnergyCons!$A$4:$A$10000)))*1,[1]OUT_FinalEnergyCons!J$4:J$10000)</f>
        <v>3.4319143262298828E-6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0.44235244097533616</v>
      </c>
      <c r="K1875" s="1">
        <f t="shared" si="1988"/>
        <v>0.48425973877798723</v>
      </c>
      <c r="L1875" s="1">
        <f t="shared" si="1988"/>
        <v>0.57647280824812142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SUMPRODUCT(([1]OUT_FinalEnergyCons!$B$4:$B$10000="Var_cap")*1,  (ISNUMBER(SEARCH("ITOT-SWHWOD*BR",[1]OUT_FinalEnergyCons!$A$4:$A$10000)))*1,[1]OUT_FinalEnergyCons!H$4:H$10000)</f>
        <v>0.44235244097533616</v>
      </c>
      <c r="K1876" s="1" cm="1">
        <f t="array" ref="K1876">SUMPRODUCT(([1]OUT_FinalEnergyCons!$B$4:$B$10000="Var_cap")*1,  (ISNUMBER(SEARCH("ITOT-SWHWOD*BR",[1]OUT_FinalEnergyCons!$A$4:$A$10000)))*1,[1]OUT_FinalEnergyCons!I$4:I$10000)</f>
        <v>0.48425973877798723</v>
      </c>
      <c r="L1876" s="1" cm="1">
        <f t="array" ref="L1876">SUMPRODUCT(([1]OUT_FinalEnergyCons!$B$4:$B$10000="Var_cap")*1,  (ISNUMBER(SEARCH("ITOT-SWHWOD*BR",[1]OUT_FinalEnergyCons!$A$4:$A$10000)))*1,[1]OUT_FinalEnergyCons!J$4:J$10000)</f>
        <v>0.57647280824812142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4.547407517617006E-2</v>
      </c>
      <c r="K1877" s="1">
        <f t="shared" si="1989"/>
        <v>4.7990090879960104E-2</v>
      </c>
      <c r="L1877" s="1">
        <f t="shared" si="1989"/>
        <v>4.6522657992711096E-2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SUMPRODUCT(([1]OUT_FinalEnergyCons!$B$4:$B$10000="Var_cap")*1,  (ISNUMBER(SEARCH("ITOT-SWHPLT*BR",[1]OUT_FinalEnergyCons!$A$4:$A$10000)))*1,[1]OUT_FinalEnergyCons!H$4:H$10000)</f>
        <v>4.547407517617006E-2</v>
      </c>
      <c r="K1878" s="1" cm="1">
        <f t="array" ref="K1878">SUMPRODUCT(([1]OUT_FinalEnergyCons!$B$4:$B$10000="Var_cap")*1,  (ISNUMBER(SEARCH("ITOT-SWHPLT*BR",[1]OUT_FinalEnergyCons!$A$4:$A$10000)))*1,[1]OUT_FinalEnergyCons!I$4:I$10000)</f>
        <v>4.7990090879960104E-2</v>
      </c>
      <c r="L1878" s="1" cm="1">
        <f t="array" ref="L1878">SUMPRODUCT(([1]OUT_FinalEnergyCons!$B$4:$B$10000="Var_cap")*1,  (ISNUMBER(SEARCH("ITOT-SWHPLT*BR",[1]OUT_FinalEnergyCons!$A$4:$A$10000)))*1,[1]OUT_FinalEnergyCons!J$4:J$10000)</f>
        <v>4.6522657992711096E-2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0.32833685575226623</v>
      </c>
      <c r="K1879" s="1">
        <f t="shared" si="1990"/>
        <v>0.34288020154806803</v>
      </c>
      <c r="L1879" s="1">
        <f t="shared" si="1990"/>
        <v>0.23012417435644186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SUMPRODUCT(([1]OUT_FinalEnergyCons!$B$4:$B$10000="Var_cap")*1,  (ISNUMBER(SEARCH("ITOT-SWHWST*BR",[1]OUT_FinalEnergyCons!$A$4:$A$10000)))*1,[1]OUT_FinalEnergyCons!H$4:H$10000)</f>
        <v>0.32833685575226623</v>
      </c>
      <c r="K1880" s="1" cm="1">
        <f t="array" ref="K1880">SUMPRODUCT(([1]OUT_FinalEnergyCons!$B$4:$B$10000="Var_cap")*1,  (ISNUMBER(SEARCH("ITOT-SWHWST*BR",[1]OUT_FinalEnergyCons!$A$4:$A$10000)))*1,[1]OUT_FinalEnergyCons!I$4:I$10000)</f>
        <v>0.34288020154806803</v>
      </c>
      <c r="L1880" s="1" cm="1">
        <f t="array" ref="L1880">SUMPRODUCT(([1]OUT_FinalEnergyCons!$B$4:$B$10000="Var_cap")*1,  (ISNUMBER(SEARCH("ITOT-SWHWST*BR",[1]OUT_FinalEnergyCons!$A$4:$A$10000)))*1,[1]OUT_FinalEnergyCons!J$4:J$10000)</f>
        <v>0.23012417435644186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0.35293586525050258</v>
      </c>
      <c r="K1881" s="1">
        <f t="shared" si="1991"/>
        <v>0.352915229273015</v>
      </c>
      <c r="L1881" s="1">
        <f t="shared" si="1991"/>
        <v>0.35502652860238598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SUMPRODUCT(([1]OUT_FinalEnergyCons!$B$4:$B$10000="Var_cap")*1, (ISNUMBER(SEARCH("ITOT-SWHSOLBR",[1]OUT_FinalEnergyCons!$A$4:$A$10000)))*1,[1]OUT_FinalEnergyCons!H$4:H$10000)</f>
        <v>0.35293586525050258</v>
      </c>
      <c r="K1882" s="1" cm="1">
        <f t="array" ref="K1882">SUMPRODUCT(([1]OUT_FinalEnergyCons!$B$4:$B$10000="Var_cap")*1, (ISNUMBER(SEARCH("ITOT-SWHSOLBR",[1]OUT_FinalEnergyCons!$A$4:$A$10000)))*1,[1]OUT_FinalEnergyCons!I$4:I$10000)</f>
        <v>0.352915229273015</v>
      </c>
      <c r="L1882" s="1" cm="1">
        <f t="array" ref="L1882">SUMPRODUCT(([1]OUT_FinalEnergyCons!$B$4:$B$10000="Var_cap")*1, (ISNUMBER(SEARCH("ITOT-SWHSOLBR",[1]OUT_FinalEnergyCons!$A$4:$A$10000)))*1,[1]OUT_FinalEnergyCons!J$4:J$10000)</f>
        <v>0.35502652860238598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0.61954462572808999</v>
      </c>
      <c r="K1883" s="1">
        <f t="shared" si="1992"/>
        <v>0.70325231200856431</v>
      </c>
      <c r="L1883" s="1">
        <f t="shared" si="1992"/>
        <v>0.66292986886504957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0.61954462572808999</v>
      </c>
      <c r="K1884" s="1" cm="1">
        <f t="array" ref="K1884">SUMPRODUCT(([1]OUT_FinalEnergyCons!$B$4:$B$10000="Var_cap")*1, (ISNUMBER(SEARCH("ITOT-SWHH2BR",[1]OUT_FinalEnergyCons!$A$4:$A$10000)))*1,[1]OUT_FinalEnergyCons!I$4:I$10000)</f>
        <v>0.70325231200856431</v>
      </c>
      <c r="L1884" s="1" cm="1">
        <f t="array" ref="L1884">SUMPRODUCT(([1]OUT_FinalEnergyCons!$B$4:$B$10000="Var_cap")*1, (ISNUMBER(SEARCH("ITOT-SWHH2BR",[1]OUT_FinalEnergyCons!$A$4:$A$10000)))*1,[1]OUT_FinalEnergyCons!J$4:J$10000)</f>
        <v>0.66292986886504957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4.4727123766976504</v>
      </c>
      <c r="K1885" s="17">
        <f t="shared" si="1993"/>
        <v>4.5698866127272151</v>
      </c>
      <c r="L1885" s="17">
        <f t="shared" ref="L1885" si="1994">SUM(L1886,L1889,L1891,L1895,L1897,L1899,L1901)</f>
        <v>4.1204305728780488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0.93083058169991861</v>
      </c>
      <c r="K1886" s="1">
        <f t="shared" si="1995"/>
        <v>1.2526557865397667</v>
      </c>
      <c r="L1886" s="1">
        <f t="shared" ref="L1886" si="1996">SUM(L1887:L1888)</f>
        <v>1.4526291338044088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SUMPRODUCT(([1]OUT_FinalEnergyCons!$B$4:$B$10000="Var_cap")*1, (ISNUMBER(SEARCH("SCOM-SHELCBR",[1]OUT_FinalEnergyCons!$A$4:$A$10000)))*1,[1]OUT_FinalEnergyCons!H$4:H$10000)</f>
        <v>3.4297845137172496E-2</v>
      </c>
      <c r="K1887" s="1" cm="1">
        <f t="array" ref="K1887">SUMPRODUCT(([1]OUT_FinalEnergyCons!$B$4:$B$10000="Var_cap")*1, (ISNUMBER(SEARCH("SCOM-SHELCBR",[1]OUT_FinalEnergyCons!$A$4:$A$10000)))*1,[1]OUT_FinalEnergyCons!I$4:I$10000)</f>
        <v>2.6149793098811405E-2</v>
      </c>
      <c r="L1887" s="1" cm="1">
        <f t="array" ref="L1887">SUMPRODUCT(([1]OUT_FinalEnergyCons!$B$4:$B$10000="Var_cap")*1, (ISNUMBER(SEARCH("SCOM-SHELCBR",[1]OUT_FinalEnergyCons!$A$4:$A$10000)))*1,[1]OUT_FinalEnergyCons!J$4:J$10000)</f>
        <v>1.8046855112669357E-2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SUMPRODUCT(([1]OUT_FinalEnergyCons!$B$4:$B$10000="Var_cap")*1, (ISNUMBER(SEARCH("SCOM-SHELCHP",[1]OUT_FinalEnergyCons!$A$4:$A$10000)))*1,[1]OUT_FinalEnergyCons!H$4:H$10000)</f>
        <v>0.89653273656274612</v>
      </c>
      <c r="K1888" s="1" cm="1">
        <f t="array" ref="K1888">SUMPRODUCT(([1]OUT_FinalEnergyCons!$B$4:$B$10000="Var_cap")*1, (ISNUMBER(SEARCH("SCOM-SHELCHP",[1]OUT_FinalEnergyCons!$A$4:$A$10000)))*1,[1]OUT_FinalEnergyCons!I$4:I$10000)</f>
        <v>1.2265059934409552</v>
      </c>
      <c r="L1888" s="1" cm="1">
        <f t="array" ref="L1888">SUMPRODUCT(([1]OUT_FinalEnergyCons!$B$4:$B$10000="Var_cap")*1, (ISNUMBER(SEARCH("SCOM-SHELCHP",[1]OUT_FinalEnergyCons!$A$4:$A$10000)))*1,[1]OUT_FinalEnergyCons!J$4:J$10000)</f>
        <v>1.4345822786917395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0.79741275366331599</v>
      </c>
      <c r="K1889" s="1">
        <f t="shared" si="1999"/>
        <v>0.34716280022267326</v>
      </c>
      <c r="L1889" s="1">
        <f t="shared" si="1999"/>
        <v>5.7531663360244192E-2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SUMPRODUCT(([1]OUT_FinalEnergyCons!$B$4:$B$10000="Var_cap")*1,(ISNUMBER(SEARCH("SCOM-SHLFOBR",[1]OUT_FinalEnergyCons!$A$4:$A$10000)))*1,[1]OUT_FinalEnergyCons!H$4:H$10000)</f>
        <v>0.79741275366331599</v>
      </c>
      <c r="K1890" s="1" cm="1">
        <f t="array" ref="K1890">SUMPRODUCT(([1]OUT_FinalEnergyCons!$B$4:$B$10000="Var_cap")*1,(ISNUMBER(SEARCH("SCOM-SHLFOBR",[1]OUT_FinalEnergyCons!$A$4:$A$10000)))*1,[1]OUT_FinalEnergyCons!I$4:I$10000)</f>
        <v>0.34716280022267326</v>
      </c>
      <c r="L1890" s="1" cm="1">
        <f t="array" ref="L1890">SUMPRODUCT(([1]OUT_FinalEnergyCons!$B$4:$B$10000="Var_cap")*1,(ISNUMBER(SEARCH("SCOM-SHLFOBR",[1]OUT_FinalEnergyCons!$A$4:$A$10000)))*1,[1]OUT_FinalEnergyCons!J$4:J$10000)</f>
        <v>5.7531663360244192E-2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1.7998358995242316</v>
      </c>
      <c r="K1891" s="1">
        <f t="shared" si="2003"/>
        <v>1.3868571586522005</v>
      </c>
      <c r="L1891" s="1">
        <f t="shared" ref="L1891" si="2004">SUM(L1892:L1894)</f>
        <v>1.1316041728957043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SUMPRODUCT(([1]OUT_FinalEnergyCons!$B$4:$B$10000="Var_cap")*1, (ISNUMBER(SEARCH("SCOM-SHNGABR",[1]OUT_FinalEnergyCons!$A$4:$A$10000)))*1,[1]OUT_FinalEnergyCons!H$4:H$10000)</f>
        <v>1.1022930684524039</v>
      </c>
      <c r="K1892" s="1" cm="1">
        <f t="array" ref="K1892">SUMPRODUCT(([1]OUT_FinalEnergyCons!$B$4:$B$10000="Var_cap")*1, (ISNUMBER(SEARCH("SCOM-SHNGABR",[1]OUT_FinalEnergyCons!$A$4:$A$10000)))*1,[1]OUT_FinalEnergyCons!I$4:I$10000)</f>
        <v>0.5232476899220404</v>
      </c>
      <c r="L1892" s="1" cm="1">
        <f t="array" ref="L1892">SUMPRODUCT(([1]OUT_FinalEnergyCons!$B$4:$B$10000="Var_cap")*1, (ISNUMBER(SEARCH("SCOM-SHNGABR",[1]OUT_FinalEnergyCons!$A$4:$A$10000)))*1,[1]OUT_FinalEnergyCons!J$4:J$10000)</f>
        <v>0.23876433598385777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SUMPRODUCT(([1]OUT_FinalEnergyCons!$B$4:$B$10000="Var_cap")*1, (ISNUMBER(SEARCH("SCOM-SHngahp",[1]OUT_FinalEnergyCons!$A$4:$A$10000)))*1,[1]OUT_FinalEnergyCons!H$4:H$10000)</f>
        <v>0.66931594286762641</v>
      </c>
      <c r="K1893" s="1" cm="1">
        <f t="array" ref="K1893">SUMPRODUCT(([1]OUT_FinalEnergyCons!$B$4:$B$10000="Var_cap")*1, (ISNUMBER(SEARCH("SCOM-SHngahp",[1]OUT_FinalEnergyCons!$A$4:$A$10000)))*1,[1]OUT_FinalEnergyCons!I$4:I$10000)</f>
        <v>0.86051782019620926</v>
      </c>
      <c r="L1893" s="1" cm="1">
        <f t="array" ref="L1893">SUMPRODUCT(([1]OUT_FinalEnergyCons!$B$4:$B$10000="Var_cap")*1, (ISNUMBER(SEARCH("SCOM-SHngahp",[1]OUT_FinalEnergyCons!$A$4:$A$10000)))*1,[1]OUT_FinalEnergyCons!J$4:J$10000)</f>
        <v>0.89023581513732908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2.8226888204201064E-2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3.0916485339507888E-3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2.6040217745173272E-3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0.44791902829591013</v>
      </c>
      <c r="K1895" s="1">
        <f t="shared" si="2009"/>
        <v>0.3829195118442158</v>
      </c>
      <c r="L1895" s="1">
        <f t="shared" si="2009"/>
        <v>0.2702931228575805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SUMPRODUCT(([1]OUT_FinalEnergyCons!$B$4:$B$10000="Var_cap")*1, (ISNUMBER(SEARCH("SCOM-SHWODBR",[1]OUT_FinalEnergyCons!$A$4:$A$10000)))*1,[1]OUT_FinalEnergyCons!H$4:H$10000)</f>
        <v>0.44791902829591013</v>
      </c>
      <c r="K1896" s="1" cm="1">
        <f t="array" ref="K1896">SUMPRODUCT(([1]OUT_FinalEnergyCons!$B$4:$B$10000="Var_cap")*1, (ISNUMBER(SEARCH("SCOM-SHWODBR",[1]OUT_FinalEnergyCons!$A$4:$A$10000)))*1,[1]OUT_FinalEnergyCons!I$4:I$10000)</f>
        <v>0.3829195118442158</v>
      </c>
      <c r="L1896" s="1" cm="1">
        <f t="array" ref="L1896">SUMPRODUCT(([1]OUT_FinalEnergyCons!$B$4:$B$10000="Var_cap")*1, (ISNUMBER(SEARCH("SCOM-SHWODBR",[1]OUT_FinalEnergyCons!$A$4:$A$10000)))*1,[1]OUT_FinalEnergyCons!J$4:J$10000)</f>
        <v>0.2702931228575805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4.7128038551611295E-2</v>
      </c>
      <c r="K1897" s="1">
        <f t="shared" si="2012"/>
        <v>6.0727610019926763E-2</v>
      </c>
      <c r="L1897" s="1">
        <f t="shared" si="2012"/>
        <v>6.2100770636975236E-2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SUMPRODUCT(([1]OUT_FinalEnergyCons!$B$4:$B$10000="Var_cap")*1,(ISNUMBER(SEARCH("SCOM-SHPLTBR",[1]OUT_FinalEnergyCons!$A$4:$A$10000)))*1,[1]OUT_FinalEnergyCons!H$4:H$10000)</f>
        <v>4.7128038551611295E-2</v>
      </c>
      <c r="K1898" s="1" cm="1">
        <f t="array" ref="K1898">SUMPRODUCT(([1]OUT_FinalEnergyCons!$B$4:$B$10000="Var_cap")*1,(ISNUMBER(SEARCH("SCOM-SHPLTBR",[1]OUT_FinalEnergyCons!$A$4:$A$10000)))*1,[1]OUT_FinalEnergyCons!I$4:I$10000)</f>
        <v>6.0727610019926763E-2</v>
      </c>
      <c r="L1898" s="1" cm="1">
        <f t="array" ref="L1898">SUMPRODUCT(([1]OUT_FinalEnergyCons!$B$4:$B$10000="Var_cap")*1,(ISNUMBER(SEARCH("SCOM-SHPLTBR",[1]OUT_FinalEnergyCons!$A$4:$A$10000)))*1,[1]OUT_FinalEnergyCons!J$4:J$10000)</f>
        <v>6.2100770636975236E-2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9.7876502091108583E-2</v>
      </c>
      <c r="K1899" s="1">
        <f t="shared" si="2015"/>
        <v>0.11470307687506973</v>
      </c>
      <c r="L1899" s="1">
        <f t="shared" si="2015"/>
        <v>0.12653623644960343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SUMPRODUCT(([1]OUT_FinalEnergyCons!$B$4:$B$10000="Var_cap")*1, (ISNUMBER(SEARCH("SCOM-SHSOLBR",[1]OUT_FinalEnergyCons!$A$4:$A$10000)))*1,[1]OUT_FinalEnergyCons!H$4:H$10000)</f>
        <v>9.7876502091108583E-2</v>
      </c>
      <c r="K1900" s="1" cm="1">
        <f t="array" ref="K1900">SUMPRODUCT(([1]OUT_FinalEnergyCons!$B$4:$B$10000="Var_cap")*1, (ISNUMBER(SEARCH("SCOM-SHSOLBR",[1]OUT_FinalEnergyCons!$A$4:$A$10000)))*1,[1]OUT_FinalEnergyCons!I$4:I$10000)</f>
        <v>0.11470307687506973</v>
      </c>
      <c r="L1900" s="1" cm="1">
        <f t="array" ref="L1900">SUMPRODUCT(([1]OUT_FinalEnergyCons!$B$4:$B$10000="Var_cap")*1, (ISNUMBER(SEARCH("SCOM-SHSOLBR",[1]OUT_FinalEnergyCons!$A$4:$A$10000)))*1,[1]OUT_FinalEnergyCons!J$4:J$10000)</f>
        <v>0.12653623644960343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0.35170957287155408</v>
      </c>
      <c r="K1901" s="1">
        <f t="shared" si="2018"/>
        <v>1.0248606685733626</v>
      </c>
      <c r="L1901" s="1">
        <f t="shared" si="2018"/>
        <v>1.0197354728735319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SUMPRODUCT(([1]OUT_FinalEnergyCons!$B$4:$B$10000="Var_cap")*1, (ISNUMBER(SEARCH("SCOM-SHH2BR",[1]OUT_FinalEnergyCons!$A$4:$A$10000)))*1,[1]OUT_FinalEnergyCons!H$4:H$10000)</f>
        <v>0.35170957287155408</v>
      </c>
      <c r="K1902" s="1" cm="1">
        <f t="array" ref="K1902">SUMPRODUCT(([1]OUT_FinalEnergyCons!$B$4:$B$10000="Var_cap")*1, (ISNUMBER(SEARCH("SCOM-SHH2BR",[1]OUT_FinalEnergyCons!$A$4:$A$10000)))*1,[1]OUT_FinalEnergyCons!I$4:I$10000)</f>
        <v>1.0248606685733626</v>
      </c>
      <c r="L1902" s="1" cm="1">
        <f t="array" ref="L1902">SUMPRODUCT(([1]OUT_FinalEnergyCons!$B$4:$B$10000="Var_cap")*1, (ISNUMBER(SEARCH("SCOM-SHH2BR",[1]OUT_FinalEnergyCons!$A$4:$A$10000)))*1,[1]OUT_FinalEnergyCons!J$4:J$10000)</f>
        <v>1.0197354728735319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5.3831159259502641</v>
      </c>
      <c r="K1903" s="3">
        <f t="shared" si="2020"/>
        <v>5.548288870114888</v>
      </c>
      <c r="L1903" s="3">
        <f t="shared" ref="L1903" si="2021">SUM(L1904:L1953)</f>
        <v>5.7560638409506053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0.27166455801108791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0.34298078053184233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0.37046631666210245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1.6514561816000115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1.8917746578636871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1.8965692930819784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0.16094625932657683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0.66578125520453435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1.0089511191185139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1.6439315495002564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1.7781110084062204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2.3003693794898203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6.9189328581815025E-3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4.1258836282249264E-3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7.0511276807325358E-4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1.7683884132015854E-2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1.2761288888339779E-2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3.2504992915185858E-3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0.65124345731396194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0.453856938819443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9.8639396392744702E-2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1.6019050393008875E-2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8.9292265480537258E-3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1.9666529341573558E-3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7.0834957345120905E-3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4.2055763458178274E-3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7.0443123193154704E-4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1.7951777201373108E-2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1.3664550978791096E-2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3.5046854449305503E-3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0.45828114932014496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0.31594674005770257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6.8755833303246333E-2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1.5227983560784732E-2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9.3900937133037429E-3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2.0805297982176467E-3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2.5696199215337998E-5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2.7853524209813818E-5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2.449726273002639E-5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2.5559371872439049E-5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2.5835140463012938E-5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2.5146264379695358E-5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2.6733132113414999E-5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2.1780366157516039E-5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2.3328095073763374E-5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2.5543089739488046E-5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2.6246222645687564E-5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2.7619811185171424E-5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2.8309767180282053E-3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5.7557749204348513E-4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6.6768335670815124E-2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8.2674941603662448E-3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4.7978090170948416E-2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2.4308268996884138E-4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3.5872054969667763E-3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2.9058484513512126E-4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5.5043074958098126E-2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7.3131397847613763E-3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2.9221167225628075E-2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2.6223726783879838E-3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1.3686861519133509E-2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6.3629103969843571E-4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0.11523112618174285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1.443452834953453E-2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7.4451716187674095E-4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2.18453520659944E-4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4.5616484026664799E-4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1.2377806098914999E-4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4.0073033146250899E-4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1.0225862046047E-4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5.8097069005383503E-4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1.4459021584332701E-4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6.9654387252595738E-3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4.4052989065400004E-4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0.10145353596555758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9.9340018200484628E-3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1.7195934149775943E-3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1.8095870099390181E-4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2.8862005964524298E-3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1.9612183510660469E-4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1.1582866152651679E-3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1.9400143755444546E-4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2.3188887778345128E-3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1.0893147823537489E-4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6.0298722603941658E-3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8.2176869591562814E-5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3.6329890913984202E-3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6.5037877956266289E-5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5.9303329979965003E-4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1.6985161052812E-4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3.6218880668512999E-4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9.7468276292738399E-5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3.1075648341434098E-4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7.8994534996546694E-5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2.63276554821706E-4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6.8464025985170803E-5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7.4906360150418458E-5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1.7850527080137725E-5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1.1975331315229601E-4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1.6615883683240009E-5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8.023827443262246E-5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1.7469474148448231E-5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1.0593570079027106E-4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1.852817474842611E-5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7.0202359703626351</v>
      </c>
      <c r="K1954" s="3">
        <f t="shared" si="2025"/>
        <v>7.2361212518445779</v>
      </c>
      <c r="L1954" s="3">
        <f t="shared" ref="L1954" si="2026">SUM(L1955:L1977)</f>
        <v>7.7027143143081078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2.6340413388439399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2.8431228450405892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3.0182108759045225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0.82463600792565406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0.82335860564209584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0.87461493808316793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3.4530168027008634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3.5571505188715347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3.8037437154236349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0.10657471057361273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1.1681803124050257E-2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5.1200931069919206E-3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4.8001844444348502E-4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3.5211518230818202E-4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3.4184820784801295E-4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5.0560870659708016E-5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4.7279286387106988E-5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1.1678585569374911E-4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1.3323285203774101E-4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2.4631882906847596E-5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8.4623127096875389E-5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4.1581321102470038E-4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1.2155817881099195E-4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1.18471691663638E-4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0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4.0771537902837398E-5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3.3962993501994802E-5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3.0876063478240501E-6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1.8195100046601576E-4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1.4073332874929898E-4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8.3773055792744298E-5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0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2.5505916881880499E-6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6.5454804533389703E-6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6.3098486836794029E-4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1.9107517470489494E-4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1.4627742704692199E-4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-1.0074055533999774E-5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-6.9913867558776005E-5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6.2017199427732899E-5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6.0570167789532598E-5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8.0299746340085604E-6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2.9278069872102712</v>
      </c>
      <c r="K1978" s="3">
        <f t="shared" ref="K1978:L1978" si="2033">SUM(K1979:K2001)</f>
        <v>2.9281313304446632</v>
      </c>
      <c r="L1978" s="3">
        <f t="shared" si="2033"/>
        <v>2.926511013576913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1.4013503890730001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1.3987253308623762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1.4387721665630295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1.248655575811856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1.248700699857157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1.219247826236612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0.26823476752220149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0.26667984891516305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0.26081722387495726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4.8287820362716023E-3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8.7712899863085433E-3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3.9954752954278099E-3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3.7838442079258703E-4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2.0385148746339298E-4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3.0493802789578701E-4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(SUMPRODUCT(("Var_Cap"=[1]OUT_TransportEnergyCons!$B$4:$B$10000)*1,ISNUMBER(SEARCH("T_b_c*h2o*s2",[1]OUT_TransportEnergyCons!$A$4:$A$10000))*1,[1]OUT_TransportEnergyCons!D$4:D$10000))*1000</f>
        <v>0</v>
      </c>
      <c r="G1985" s="1" cm="1">
        <f t="array" ref="G1985">(SUMPRODUCT(("Var_Cap"=[1]OUT_TransportEnergyCons!$B$4:$B$10000)*1,ISNUMBER(SEARCH("T_b_c*h2o*s2",[1]OUT_TransportEnergyCons!$A$4:$A$10000))*1,[1]OUT_TransportEnergyCons!E$4:E$10000))*1000</f>
        <v>0</v>
      </c>
      <c r="H1985" s="1" cm="1">
        <f t="array" ref="H1985">(SUMPRODUCT(("Var_Cap"=[1]OUT_TransportEnergyCons!$B$4:$B$10000)*1,ISNUMBER(SEARCH("T_b_c*h2o*s2",[1]OUT_TransportEnergyCons!$A$4:$A$10000))*1,[1]OUT_TransportEnergyCons!F$4:F$10000))*1000</f>
        <v>0</v>
      </c>
      <c r="I1985" s="1" cm="1">
        <f t="array" ref="I1985">(SUMPRODUCT(("Var_Cap"=[1]OUT_TransportEnergyCons!$B$4:$B$10000)*1,ISNUMBER(SEARCH("T_b_c*h2o*s2",[1]OUT_TransportEnergyCons!$A$4:$A$10000))*1,[1]OUT_TransportEnergyCons!G$4:G$10000))*1000</f>
        <v>2.9779102615912505E-4</v>
      </c>
      <c r="J1985" s="1" cm="1">
        <f t="array" ref="J1985">(SUMPRODUCT(("Var_Cap"=[1]OUT_TransportEnergyCons!$B$4:$B$10000)*1,ISNUMBER(SEARCH("T_b_c*h2o*s2",[1]OUT_TransportEnergyCons!$A$4:$A$10000))*1,[1]OUT_TransportEnergyCons!H$4:H$10000))*1000</f>
        <v>7.2982603990533965E-5</v>
      </c>
      <c r="K1985" s="1" cm="1">
        <f t="array" ref="K1985">(SUMPRODUCT(("Var_Cap"=[1]OUT_TransportEnergyCons!$B$4:$B$10000)*1,ISNUMBER(SEARCH("T_b_c*h2o*s2",[1]OUT_TransportEnergyCons!$A$4:$A$10000))*1,[1]OUT_TransportEnergyCons!I$4:I$10000))*1000</f>
        <v>3.363216599717299E-5</v>
      </c>
      <c r="L1985" s="1" cm="1">
        <f t="array" ref="L1985">(SUMPRODUCT(("Var_Cap"=[1]OUT_TransportEnergyCons!$B$4:$B$10000)*1,ISNUMBER(SEARCH("T_b_c*h2o*s2",[1]OUT_TransportEnergyCons!$A$4:$A$10000))*1,[1]OUT_TransportEnergyCons!J$4:J$10000))*1000</f>
        <v>9.7238556730060103E-5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(SUMPRODUCT(("Var_Cap"=[1]OUT_TransportEnergyCons!$B$4:$B$10000)*1,ISNUMBER(SEARCH("T_b_c*h2o*s3",[1]OUT_TransportEnergyCons!$A$4:$A$10000))*1,[1]OUT_TransportEnergyCons!D$4:D$10000))*1000</f>
        <v>0</v>
      </c>
      <c r="G1986" s="1" cm="1">
        <f t="array" ref="G1986">(SUMPRODUCT(("Var_Cap"=[1]OUT_TransportEnergyCons!$B$4:$B$10000)*1,ISNUMBER(SEARCH("T_b_c*h2o*s3",[1]OUT_TransportEnergyCons!$A$4:$A$10000))*1,[1]OUT_TransportEnergyCons!E$4:E$10000))*1000</f>
        <v>0</v>
      </c>
      <c r="H1986" s="1" cm="1">
        <f t="array" ref="H1986">(SUMPRODUCT(("Var_Cap"=[1]OUT_TransportEnergyCons!$B$4:$B$10000)*1,ISNUMBER(SEARCH("T_b_c*h2o*s3",[1]OUT_TransportEnergyCons!$A$4:$A$10000))*1,[1]OUT_TransportEnergyCons!F$4:F$10000))*1000</f>
        <v>0</v>
      </c>
      <c r="I1986" s="1" cm="1">
        <f t="array" ref="I1986">(SUMPRODUCT(("Var_Cap"=[1]OUT_TransportEnergyCons!$B$4:$B$10000)*1,ISNUMBER(SEARCH("T_b_c*h2o*s3",[1]OUT_TransportEnergyCons!$A$4:$A$10000))*1,[1]OUT_TransportEnergyCons!G$4:G$10000))*1000</f>
        <v>4.4828274458532703E-4</v>
      </c>
      <c r="J1986" s="1" cm="1">
        <f t="array" ref="J1986">(SUMPRODUCT(("Var_Cap"=[1]OUT_TransportEnergyCons!$B$4:$B$10000)*1,ISNUMBER(SEARCH("T_b_c*h2o*s3",[1]OUT_TransportEnergyCons!$A$4:$A$10000))*1,[1]OUT_TransportEnergyCons!H$4:H$10000))*1000</f>
        <v>3.2150210074386495E-4</v>
      </c>
      <c r="K1986" s="1" cm="1">
        <f t="array" ref="K1986">(SUMPRODUCT(("Var_Cap"=[1]OUT_TransportEnergyCons!$B$4:$B$10000)*1,ISNUMBER(SEARCH("T_b_c*h2o*s3",[1]OUT_TransportEnergyCons!$A$4:$A$10000))*1,[1]OUT_TransportEnergyCons!I$4:I$10000))*1000</f>
        <v>2.860195429908793E-4</v>
      </c>
      <c r="L1986" s="1" cm="1">
        <f t="array" ref="L1986">(SUMPRODUCT(("Var_Cap"=[1]OUT_TransportEnergyCons!$B$4:$B$10000)*1,ISNUMBER(SEARCH("T_b_c*h2o*s3",[1]OUT_TransportEnergyCons!$A$4:$A$10000))*1,[1]OUT_TransportEnergyCons!J$4:J$10000))*1000</f>
        <v>2.80755602694121E-4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(SUMPRODUCT(("Var_Cap"=[1]OUT_TransportEnergyCons!$B$4:$B$10000)*1,ISNUMBER(SEARCH("T_b_c*h2o*s4",[1]OUT_TransportEnergyCons!$A$4:$A$10000))*1,[1]OUT_TransportEnergyCons!D$4:D$10000))*1000</f>
        <v>0</v>
      </c>
      <c r="G1987" s="1" cm="1">
        <f t="array" ref="G1987">(SUMPRODUCT(("Var_Cap"=[1]OUT_TransportEnergyCons!$B$4:$B$10000)*1,ISNUMBER(SEARCH("T_b_c*h2o*s4",[1]OUT_TransportEnergyCons!$A$4:$A$10000))*1,[1]OUT_TransportEnergyCons!E$4:E$10000))*1000</f>
        <v>0</v>
      </c>
      <c r="H1987" s="1" cm="1">
        <f t="array" ref="H1987">(SUMPRODUCT(("Var_Cap"=[1]OUT_TransportEnergyCons!$B$4:$B$10000)*1,ISNUMBER(SEARCH("T_b_c*h2o*s4",[1]OUT_TransportEnergyCons!$A$4:$A$10000))*1,[1]OUT_TransportEnergyCons!F$4:F$10000))*1000</f>
        <v>0</v>
      </c>
      <c r="I1987" s="1" cm="1">
        <f t="array" ref="I1987">(SUMPRODUCT(("Var_Cap"=[1]OUT_TransportEnergyCons!$B$4:$B$10000)*1,ISNUMBER(SEARCH("T_b_c*h2o*s4",[1]OUT_TransportEnergyCons!$A$4:$A$10000))*1,[1]OUT_TransportEnergyCons!G$4:G$10000))*1000</f>
        <v>1.2600969072513199E-4</v>
      </c>
      <c r="J1987" s="1" cm="1">
        <f t="array" ref="J1987">(SUMPRODUCT(("Var_Cap"=[1]OUT_TransportEnergyCons!$B$4:$B$10000)*1,ISNUMBER(SEARCH("T_b_c*h2o*s4",[1]OUT_TransportEnergyCons!$A$4:$A$10000))*1,[1]OUT_TransportEnergyCons!H$4:H$10000))*1000</f>
        <v>5.4433744826924006E-5</v>
      </c>
      <c r="K1987" s="1" cm="1">
        <f t="array" ref="K1987">(SUMPRODUCT(("Var_Cap"=[1]OUT_TransportEnergyCons!$B$4:$B$10000)*1,ISNUMBER(SEARCH("T_b_c*h2o*s4",[1]OUT_TransportEnergyCons!$A$4:$A$10000))*1,[1]OUT_TransportEnergyCons!I$4:I$10000))*1000</f>
        <v>-3.841001516477504E-6</v>
      </c>
      <c r="L1987" s="1" cm="1">
        <f t="array" ref="L1987">(SUMPRODUCT(("Var_Cap"=[1]OUT_TransportEnergyCons!$B$4:$B$10000)*1,ISNUMBER(SEARCH("T_b_c*h2o*s4",[1]OUT_TransportEnergyCons!$A$4:$A$10000))*1,[1]OUT_TransportEnergyCons!J$4:J$10000))*1000</f>
        <v>1.242907249393166E-5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1.2966277593231999E-3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1.33336914780802E-3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9.2267686447297507E-4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5.9179421892023988E-4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1.1823244307447012E-3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8.2159402530131598E-4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3.7183037419903598E-4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9.2071507966063994E-5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4.1733795818882502E-5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9.0308778780124905E-5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4.9945641283920034E-4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7.0743193268981688E-4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4.2960761068666799E-4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1.5459179510018977E-4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4.9690337699546895E-4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3.3897294200385702E-4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1.5433294537248E-4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3.3687204259957734E-4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1.03582594172889E-4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2.9482688106749199E-5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9.1486562350582995E-6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4.0802579605077002E-4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2.4051175197409804E-4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1.55985728001373E-4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(SUMPRODUCT(("Var_Cap"=[1]OUT_TransportEnergyCons!$B$4:$B$10000)*1,ISNUMBER(SEARCH("T_b_c*ICE*nga*s2",[1]OUT_TransportEnergyCons!$A$4:$A$10000))*1,[1]OUT_TransportEnergyCons!D$4:D$10000))*1000</f>
        <v>0</v>
      </c>
      <c r="G1999" s="1" cm="1">
        <f t="array" ref="G1999">(SUMPRODUCT(("Var_Cap"=[1]OUT_TransportEnergyCons!$B$4:$B$10000)*1,ISNUMBER(SEARCH("T_b_c*ICE*nga*s2",[1]OUT_TransportEnergyCons!$A$4:$A$10000))*1,[1]OUT_TransportEnergyCons!E$4:E$10000))*1000</f>
        <v>3.0337087329467003E-3</v>
      </c>
      <c r="H1999" s="1" cm="1">
        <f t="array" ref="H1999">(SUMPRODUCT(("Var_Cap"=[1]OUT_TransportEnergyCons!$B$4:$B$10000)*1,ISNUMBER(SEARCH("T_b_c*ICE*nga*s2",[1]OUT_TransportEnergyCons!$A$4:$A$10000))*1,[1]OUT_TransportEnergyCons!F$4:F$10000))*1000</f>
        <v>7.2405370641048404E-3</v>
      </c>
      <c r="I1999" s="1" cm="1">
        <f t="array" ref="I1999">(SUMPRODUCT(("Var_Cap"=[1]OUT_TransportEnergyCons!$B$4:$B$10000)*1,ISNUMBER(SEARCH("T_b_c*ICE*nga*s2",[1]OUT_TransportEnergyCons!$A$4:$A$10000))*1,[1]OUT_TransportEnergyCons!G$4:G$10000))*1000</f>
        <v>1.921079369578395E-4</v>
      </c>
      <c r="J1999" s="1" cm="1">
        <f t="array" ref="J1999">(SUMPRODUCT(("Var_Cap"=[1]OUT_TransportEnergyCons!$B$4:$B$10000)*1,ISNUMBER(SEARCH("T_b_c*ICE*nga*s2",[1]OUT_TransportEnergyCons!$A$4:$A$10000))*1,[1]OUT_TransportEnergyCons!H$4:H$10000))*1000</f>
        <v>5.9128542737969808E-5</v>
      </c>
      <c r="K1999" s="1" cm="1">
        <f t="array" ref="K1999">(SUMPRODUCT(("Var_Cap"=[1]OUT_TransportEnergyCons!$B$4:$B$10000)*1,ISNUMBER(SEARCH("T_b_c*ICE*nga*s2",[1]OUT_TransportEnergyCons!$A$4:$A$10000))*1,[1]OUT_TransportEnergyCons!I$4:I$10000))*1000</f>
        <v>7.8325545420129003E-5</v>
      </c>
      <c r="L1999" s="1" cm="1">
        <f t="array" ref="L1999">(SUMPRODUCT(("Var_Cap"=[1]OUT_TransportEnergyCons!$B$4:$B$10000)*1,ISNUMBER(SEARCH("T_b_c*ICE*nga*s2",[1]OUT_TransportEnergyCons!$A$4:$A$10000))*1,[1]OUT_TransportEnergyCons!J$4:J$10000))*1000</f>
        <v>8.5994967781620905E-5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2.0683938993319899E-4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2.6668889252613682E-4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7.3663162597872493E-5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4.7751195225552295E-5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442.37236134373688</v>
      </c>
      <c r="K2002" s="3">
        <f t="shared" si="2036"/>
        <v>470.12211235440503</v>
      </c>
      <c r="L2002" s="3">
        <f t="shared" ref="L2002" si="2037">SUM(L2003:L2011)</f>
        <v>535.98067863876372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379.73655801321229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469.88625508595248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535.97098454993863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1.0495289938447868E-2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9.7924338976594916E-3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9.6940888250860949E-3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34.061616885264229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8.0330833450419775E-2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1.6503061301247257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5.5765332647247402E-2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26.870568324665186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8.3720464365956954E-2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4.2816700532033562E-2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6.2482040912681747E-3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47.208460288223122</v>
      </c>
      <c r="K2012" s="3">
        <f t="shared" ref="K2012:L2012" si="2044">SUM(K2013:K2021)</f>
        <v>49.161931060206953</v>
      </c>
      <c r="L2012" s="3">
        <f t="shared" si="2044"/>
        <v>53.136898224523293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12.052949624159943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27.267693324312983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53.10760508672066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(SUMPRODUCT(("Var_Cap"=[1]OUT_TransportEnergyCons!$B$4:$B$10000)*1,("-"=[1]OUT_TransportEnergyCons!$C$4:$C$10000)*1,ISNUMBER(SEARCH("tfh*h2o*",[1]OUT_TransportEnergyCons!$A$4:$A$10000))*1,[1]OUT_TransportEnergyCons!D$4:D$10000))*1000</f>
        <v>1.3980072444518665E-2</v>
      </c>
      <c r="G2015" s="1" cm="1">
        <f t="array" ref="G2015">(SUMPRODUCT(("Var_Cap"=[1]OUT_TransportEnergyCons!$B$4:$B$10000)*1,("-"=[1]OUT_TransportEnergyCons!$C$4:$C$10000)*1,ISNUMBER(SEARCH("tfh*h2o*",[1]OUT_TransportEnergyCons!$A$4:$A$10000))*1,[1]OUT_TransportEnergyCons!E$4:E$10000))*1000</f>
        <v>4.7282724270338368E-2</v>
      </c>
      <c r="H2015" s="1" cm="1">
        <f t="array" ref="H2015">(SUMPRODUCT(("Var_Cap"=[1]OUT_TransportEnergyCons!$B$4:$B$10000)*1,("-"=[1]OUT_TransportEnergyCons!$C$4:$C$10000)*1,ISNUMBER(SEARCH("tfh*h2o*",[1]OUT_TransportEnergyCons!$A$4:$A$10000))*1,[1]OUT_TransportEnergyCons!F$4:F$10000))*1000</f>
        <v>5.074897440208205E-2</v>
      </c>
      <c r="I2015" s="1" cm="1">
        <f t="array" ref="I2015">(SUMPRODUCT(("Var_Cap"=[1]OUT_TransportEnergyCons!$B$4:$B$10000)*1,("-"=[1]OUT_TransportEnergyCons!$C$4:$C$10000)*1,ISNUMBER(SEARCH("tfh*h2o*",[1]OUT_TransportEnergyCons!$A$4:$A$10000))*1,[1]OUT_TransportEnergyCons!G$4:G$10000))*1000</f>
        <v>1.795834022622534E-2</v>
      </c>
      <c r="J2015" s="1" cm="1">
        <f t="array" ref="J2015">(SUMPRODUCT(("Var_Cap"=[1]OUT_TransportEnergyCons!$B$4:$B$10000)*1,("-"=[1]OUT_TransportEnergyCons!$C$4:$C$10000)*1,ISNUMBER(SEARCH("tfh*h2o*",[1]OUT_TransportEnergyCons!$A$4:$A$10000))*1,[1]OUT_TransportEnergyCons!H$4:H$10000))*1000</f>
        <v>1.7328308135304234E-2</v>
      </c>
      <c r="K2015" s="1" cm="1">
        <f t="array" ref="K2015">(SUMPRODUCT(("Var_Cap"=[1]OUT_TransportEnergyCons!$B$4:$B$10000)*1,("-"=[1]OUT_TransportEnergyCons!$C$4:$C$10000)*1,ISNUMBER(SEARCH("tfh*h2o*",[1]OUT_TransportEnergyCons!$A$4:$A$10000))*1,[1]OUT_TransportEnergyCons!I$4:I$10000))*1000</f>
        <v>1.673507402130912E-2</v>
      </c>
      <c r="L2015" s="1" cm="1">
        <f t="array" ref="L2015">(SUMPRODUCT(("Var_Cap"=[1]OUT_TransportEnergyCons!$B$4:$B$10000)*1,("-"=[1]OUT_TransportEnergyCons!$C$4:$C$10000)*1,ISNUMBER(SEARCH("tfh*h2o*",[1]OUT_TransportEnergyCons!$A$4:$A$10000))*1,[1]OUT_TransportEnergyCons!J$4:J$10000))*1000</f>
        <v>1.6067057271304599E-2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4.146266186720593E-2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3.676244410164959E-2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2.3259760529596332E-3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35.009346279117466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21.762215125584586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5.5177764208464222E-3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8.7373414943200875E-2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7.8525092186424603E-2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5.3823280575241474E-3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0.37994715100892174</v>
      </c>
      <c r="K2022" s="3">
        <f t="shared" ref="K2022:L2022" si="2052">SUM(K2023,K2027,K2030)</f>
        <v>3.9289723146444344</v>
      </c>
      <c r="L2022" s="3">
        <f t="shared" si="2052"/>
        <v>4.8624766887275106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SUMPRODUCT(ISNUMBER(SEARCH("SUP_ELCH2*",[1]OUT_SyntheticFuels!$C$4:$C$1000))*1,("Var_cap"=[1]OUT_SyntheticFuels!$B$4:$B$1000)*1,[1]OUT_SyntheticFuels!I$4:I$1000)</f>
        <v>0.33564746842756255</v>
      </c>
      <c r="K2023" s="1" cm="1">
        <f t="array" ref="K2023">SUMPRODUCT(ISNUMBER(SEARCH("SUP_ELCH2*",[1]OUT_SyntheticFuels!$C$4:$C$1000))*1,("Var_cap"=[1]OUT_SyntheticFuels!$B$4:$B$1000)*1,[1]OUT_SyntheticFuels!J$4:J$1000)</f>
        <v>3.8173719608716805</v>
      </c>
      <c r="L2023" s="1" cm="1">
        <f t="array" ref="L2023">SUMPRODUCT(ISNUMBER(SEARCH("SUP_ELCH2*",[1]OUT_SyntheticFuels!$C$4:$C$1000))*1,("Var_cap"=[1]OUT_SyntheticFuels!$B$4:$B$1000)*1,[1]OUT_SyntheticFuels!K$4:K$1000)</f>
        <v>4.7478351281682754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0.33535718911643325</v>
      </c>
      <c r="K2024" s="1">
        <f t="shared" ref="K2024:L2024" si="2060">K2023-K2025-K2026</f>
        <v>2.256796924768691</v>
      </c>
      <c r="L2024" s="1">
        <f t="shared" si="2060"/>
        <v>3.0912865951095472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SUMPRODUCT(ISNUMBER(SEARCH("SUP_ELCH2*D",[1]OUT_SyntheticFuels!$C$4:$C$1000))*1,("Var_cap"=[1]OUT_SyntheticFuels!$B$4:$B$1000)*1,[1]OUT_SyntheticFuels!I$4:I$1000)</f>
        <v>2.9027931112929399E-4</v>
      </c>
      <c r="K2025" s="1" cm="1">
        <f t="array" ref="K2025">SUMPRODUCT(ISNUMBER(SEARCH("SUP_ELCH2*D",[1]OUT_SyntheticFuels!$C$4:$C$1000))*1,("Var_cap"=[1]OUT_SyntheticFuels!$B$4:$B$1000)*1,[1]OUT_SyntheticFuels!J$4:J$1000)</f>
        <v>1.5317796334509099</v>
      </c>
      <c r="L2025" s="1" cm="1">
        <f t="array" ref="L2025">SUMPRODUCT(ISNUMBER(SEARCH("SUP_ELCH2*D",[1]OUT_SyntheticFuels!$C$4:$C$1000))*1,("Var_cap"=[1]OUT_SyntheticFuels!$B$4:$B$1000)*1,[1]OUT_SyntheticFuels!K$4:K$1000)</f>
        <v>1.6207039604597799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2.87954026520797E-2</v>
      </c>
      <c r="L2026" s="1" cm="1">
        <f t="array" ref="L2026">SUMPRODUCT(ISNUMBER(SEARCH("SUP_ELCH2*SOEC*",[1]OUT_SyntheticFuels!$C$4:$C$1000))*1,("Var_cap"=[1]OUT_SyntheticFuels!$B$4:$B$1000)*1,[1]OUT_SyntheticFuels!K$4:K$1000)</f>
        <v>3.584457259894807E-2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2.6222667710300117E-5</v>
      </c>
      <c r="K2027" s="1">
        <f t="shared" ref="K2027:L2027" si="2066">SUM(K2028:K2029)</f>
        <v>4.5083306263354421E-5</v>
      </c>
      <c r="L2027" s="1">
        <f t="shared" si="2066"/>
        <v>2.0786276572998395E-3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SUMPRODUCT(ISNUMBER(SEARCH("SUP_NGAH2",[1]OUT_SyntheticFuels!$C$4:$C$1000))*1,("Var_cap"=[1]OUT_SyntheticFuels!$B$4:$B$1000)*1,[1]OUT_SyntheticFuels!I$4:I$1000)-J2029</f>
        <v>2.6222667710300117E-5</v>
      </c>
      <c r="K2028" s="1" cm="1">
        <f t="array" ref="K2028">SUMPRODUCT(ISNUMBER(SEARCH("SUP_NGAH2",[1]OUT_SyntheticFuels!$C$4:$C$1000))*1,("Var_cap"=[1]OUT_SyntheticFuels!$B$4:$B$1000)*1,[1]OUT_SyntheticFuels!J$4:J$1000)-K2029</f>
        <v>3.5978368487613402E-5</v>
      </c>
      <c r="L2028" s="1" cm="1">
        <f t="array" ref="L2028">SUMPRODUCT(ISNUMBER(SEARCH("SUP_NGAH2",[1]OUT_SyntheticFuels!$C$4:$C$1000))*1,("Var_cap"=[1]OUT_SyntheticFuels!$B$4:$B$1000)*1,[1]OUT_SyntheticFuels!K$4:K$1000)-L2029</f>
        <v>1.2204838618118468E-3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9.1049377757410193E-6</v>
      </c>
      <c r="L2029" s="1" cm="1">
        <f t="array" ref="L2029">SUMPRODUCT(ISNUMBER(SEARCH("SUP_NGAH2CCS",[1]OUT_SyntheticFuels!$C$4:$C$1000))*1,("Var_cap"=[1]OUT_SyntheticFuels!$B$4:$B$1000)*1,[1]OUT_SyntheticFuels!K$4:K$1000)</f>
        <v>8.5814379548799266E-4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4.4273459913648894E-2</v>
      </c>
      <c r="K2030" s="1">
        <f t="shared" ref="K2030:L2030" si="2072">SUM(K2031:K2032)</f>
        <v>0.11155527046649077</v>
      </c>
      <c r="L2030" s="1">
        <f t="shared" si="2072"/>
        <v>0.11256293290193599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SUMPRODUCT(ISNUMBER(SEARCH("SUP_WODH2",[1]OUT_SyntheticFuels!$C$4:$C$1000))*1,("Var_cap"=[1]OUT_SyntheticFuels!$B$4:$B$1000)*1,[1]OUT_SyntheticFuels!I$4:I$1000)-J2032</f>
        <v>4.4273459913648894E-2</v>
      </c>
      <c r="K2031" s="1" cm="1">
        <f t="array" ref="K2031">SUMPRODUCT(ISNUMBER(SEARCH("SUP_WODH2",[1]OUT_SyntheticFuels!$C$4:$C$1000))*1,("Var_cap"=[1]OUT_SyntheticFuels!$B$4:$B$1000)*1,[1]OUT_SyntheticFuels!J$4:J$1000)-K2032</f>
        <v>0.11155527046649077</v>
      </c>
      <c r="L2031" s="1" cm="1">
        <f t="array" ref="L2031">SUMPRODUCT(ISNUMBER(SEARCH("SUP_WODH2",[1]OUT_SyntheticFuels!$C$4:$C$1000))*1,("Var_cap"=[1]OUT_SyntheticFuels!$B$4:$B$1000)*1,[1]OUT_SyntheticFuels!K$4:K$1000)-L2032</f>
        <v>0.11256293290193599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SUMPRODUCT(("CT_CWODBDS"=[1]OUT_SyntheticFuels!$C$4:$C$1000)*1,("Var_cap"=[1]OUT_SyntheticFuels!$B$4:$B$1000)*1,[1]OUT_SyntheticFuels!I$4:I$1000)</f>
        <v>1.2119140411578303E-3</v>
      </c>
      <c r="K2034" s="7" cm="1">
        <f t="array" ref="K2034">SUMPRODUCT(("CT_CWODBDS"=[1]OUT_SyntheticFuels!$C$4:$C$1000)*1,("Var_cap"=[1]OUT_SyntheticFuels!$B$4:$B$1000)*1,[1]OUT_SyntheticFuels!J$4:J$1000)</f>
        <v>2.0757147260909033E-3</v>
      </c>
      <c r="L2034" s="7" cm="1">
        <f t="array" ref="L2034">SUMPRODUCT(("CT_CWODBDS"=[1]OUT_SyntheticFuels!$C$4:$C$1000)*1,("Var_cap"=[1]OUT_SyntheticFuels!$B$4:$B$1000)*1,[1]OUT_SyntheticFuels!K$4:K$1000)</f>
        <v>1.8785905299202952E-3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SUMPRODUCT(("CT_CWODETH"=[1]OUT_SyntheticFuels!$C$4:$C$1000)*1,("Var_cap"=[1]OUT_SyntheticFuels!$B$4:$B$1000)*1,[1]OUT_SyntheticFuels!I$4:I$1000)</f>
        <v>1.1279281626832005E-3</v>
      </c>
      <c r="K2036" s="7" cm="1">
        <f t="array" ref="K2036">SUMPRODUCT(("CT_CWODETH"=[1]OUT_SyntheticFuels!$C$4:$C$1000)*1,("Var_cap"=[1]OUT_SyntheticFuels!$B$4:$B$1000)*1,[1]OUT_SyntheticFuels!J$4:J$1000)</f>
        <v>9.0460804162599551E-4</v>
      </c>
      <c r="L2036" s="7" cm="1">
        <f t="array" ref="L2036">SUMPRODUCT(("CT_CWODETH"=[1]OUT_SyntheticFuels!$C$4:$C$1000)*1,("Var_cap"=[1]OUT_SyntheticFuels!$B$4:$B$1000)*1,[1]OUT_SyntheticFuels!K$4:K$1000)</f>
        <v>4.0058379736552987E-4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SUMPRODUCT(("SUP_MNRBIO"=[1]OUT_SyntheticFuels!$C$4:$C$1000)*1,("Var_cap"=[1]OUT_SyntheticFuels!$B$4:$B$1000)*1,[1]OUT_SyntheticFuels!I$4:I$1000)</f>
        <v>0.16271292866583123</v>
      </c>
      <c r="K2038" s="7" cm="1">
        <f t="array" ref="K2038">SUMPRODUCT(("SUP_MNRBIO"=[1]OUT_SyntheticFuels!$C$4:$C$1000)*1,("Var_cap"=[1]OUT_SyntheticFuels!$B$4:$B$1000)*1,[1]OUT_SyntheticFuels!J$4:J$1000)</f>
        <v>0.22493101608595095</v>
      </c>
      <c r="L2038" s="7" cm="1">
        <f t="array" ref="L2038">SUMPRODUCT(("SUP_MNRBIO"=[1]OUT_SyntheticFuels!$C$4:$C$1000)*1,("Var_cap"=[1]OUT_SyntheticFuels!$B$4:$B$1000)*1,[1]OUT_SyntheticFuels!K$4:K$1000)</f>
        <v>0.22545010236302079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SUMPRODUCT(("SUP_WSTBIO"=[1]OUT_SyntheticFuels!$C$4:$C$1000)*1,("Var_cap"=[1]OUT_SyntheticFuels!$B$4:$B$1000)*1,[1]OUT_SyntheticFuels!I$4:I$1000)</f>
        <v>0.2877522463215525</v>
      </c>
      <c r="K2039" s="7" cm="1">
        <f t="array" ref="K2039">SUMPRODUCT(("SUP_WSTBIO"=[1]OUT_SyntheticFuels!$C$4:$C$1000)*1,("Var_cap"=[1]OUT_SyntheticFuels!$B$4:$B$1000)*1,[1]OUT_SyntheticFuels!J$4:J$1000)</f>
        <v>0.31763525351220112</v>
      </c>
      <c r="L2039" s="7" cm="1">
        <f t="array" ref="L2039">SUMPRODUCT(("SUP_WSTBIO"=[1]OUT_SyntheticFuels!$C$4:$C$1000)*1,("Var_cap"=[1]OUT_SyntheticFuels!$B$4:$B$1000)*1,[1]OUT_SyntheticFuels!K$4:K$1000)</f>
        <v>0.37192057467569606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3.7707855944431501E-3</v>
      </c>
      <c r="L2041" s="7" cm="1">
        <f t="array" ref="L2041">SUMPRODUCT(("SUP_WSTHTGBIO"=[1]OUT_SyntheticFuels!$C$4:$C$1000)*1,("Var_cap"=[1]OUT_SyntheticFuels!$B$4:$B$1000)*1,[1]OUT_SyntheticFuels!K$4:K$1000)</f>
        <v>4.3760552669845475E-3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SUMPRODUCT(("SUP_WODBIO"=[1]OUT_SyntheticFuels!$C$4:$C$1000)*1,("Var_cap"=[1]OUT_SyntheticFuels!$B$4:$B$1000)*1,[1]OUT_SyntheticFuels!I$4:I$1000)</f>
        <v>9.3683926639821335E-4</v>
      </c>
      <c r="K2043" s="7" cm="1">
        <f t="array" ref="K2043">SUMPRODUCT(("SUP_WODBIO"=[1]OUT_SyntheticFuels!$C$4:$C$1000)*1,("Var_cap"=[1]OUT_SyntheticFuels!$B$4:$B$1000)*1,[1]OUT_SyntheticFuels!J$4:J$1000)</f>
        <v>5.0120433294551327E-2</v>
      </c>
      <c r="L2043" s="7" cm="1">
        <f t="array" ref="L2043">SUMPRODUCT(("SUP_WODBIO"=[1]OUT_SyntheticFuels!$C$4:$C$1000)*1,("Var_cap"=[1]OUT_SyntheticFuels!$B$4:$B$1000)*1,[1]OUT_SyntheticFuels!K$4:K$1000)</f>
        <v>5.0122690445962674E-2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SUMPRODUCT(("SUP_BIONGA"=[1]OUT_SyntheticFuels!$C$4:$C$1000)*1,("Var_cap"=[1]OUT_SyntheticFuels!$B$4:$B$1000)*1,[1]OUT_SyntheticFuels!I$4:I$1000)</f>
        <v>0.13311556087571869</v>
      </c>
      <c r="K2045" s="7" cm="1">
        <f t="array" ref="K2045">SUMPRODUCT(("SUP_BIONGA"=[1]OUT_SyntheticFuels!$C$4:$C$1000)*1,("Var_cap"=[1]OUT_SyntheticFuels!$B$4:$B$1000)*1,[1]OUT_SyntheticFuels!J$4:J$1000)</f>
        <v>0.23395161649573321</v>
      </c>
      <c r="L2045" s="7" cm="1">
        <f t="array" ref="L2045">SUMPRODUCT(("SUP_BIONGA"=[1]OUT_SyntheticFuels!$C$4:$C$1000)*1,("Var_cap"=[1]OUT_SyntheticFuels!$B$4:$B$1000)*1,[1]OUT_SyntheticFuels!K$4:K$1000)</f>
        <v>0.28915658839716402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SUMPRODUCT(("CT_CWODPLT"=[1]OUT_SyntheticFuels!$C$4:$C$1000)*1,("Var_cap"=[1]OUT_SyntheticFuels!$B$4:$B$1000)*1,[1]OUT_SyntheticFuels!I$4:I$1000)</f>
        <v>0.12536430529178261</v>
      </c>
      <c r="K2046" s="7" cm="1">
        <f t="array" ref="K2046">SUMPRODUCT(("CT_CWODPLT"=[1]OUT_SyntheticFuels!$C$4:$C$1000)*1,("Var_cap"=[1]OUT_SyntheticFuels!$B$4:$B$1000)*1,[1]OUT_SyntheticFuels!J$4:J$1000)</f>
        <v>0.13819543679084428</v>
      </c>
      <c r="L2046" s="7" cm="1">
        <f t="array" ref="L2046">SUMPRODUCT(("CT_CWODPLT"=[1]OUT_SyntheticFuels!$C$4:$C$1000)*1,("Var_cap"=[1]OUT_SyntheticFuels!$B$4:$B$1000)*1,[1]OUT_SyntheticFuels!K$4:K$1000)</f>
        <v>0.13149401646983985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SUMPRODUCT(("SUP_H2NGA"=[1]OUT_SyntheticFuels!$C$4:$C$1000)*1,("Var_cap"=[1]OUT_SyntheticFuels!$B$4:$B$1000)*1,[1]OUT_SyntheticFuels!I$4:I$1000)</f>
        <v>5.3760562957250308E-5</v>
      </c>
      <c r="K2047" s="7" cm="1">
        <f t="array" ref="K2047">SUMPRODUCT(("SUP_H2NGA"=[1]OUT_SyntheticFuels!$C$4:$C$1000)*1,("Var_cap"=[1]OUT_SyntheticFuels!$B$4:$B$1000)*1,[1]OUT_SyntheticFuels!J$4:J$1000)</f>
        <v>1.628526076361521</v>
      </c>
      <c r="L2047" s="7" cm="1">
        <f t="array" ref="L2047">SUMPRODUCT(("SUP_H2NGA"=[1]OUT_SyntheticFuels!$C$4:$C$1000)*1,("Var_cap"=[1]OUT_SyntheticFuels!$B$4:$B$1000)*1,[1]OUT_SyntheticFuels!K$4:K$1000)</f>
        <v>2.2589231310404916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SUMPRODUCT(("SUP_H2DSL"=[1]OUT_SyntheticFuels!$C$4:$C$1000)*1,("Var_cap"=[1]OUT_SyntheticFuels!$B$4:$B$1000)*1,[1]OUT_SyntheticFuels!I$4:I$1000)</f>
        <v>1.030252834651604E-4</v>
      </c>
      <c r="K2048" s="7" cm="1">
        <f t="array" ref="K2048">SUMPRODUCT(("SUP_H2DSL"=[1]OUT_SyntheticFuels!$C$4:$C$1000)*1,("Var_cap"=[1]OUT_SyntheticFuels!$B$4:$B$1000)*1,[1]OUT_SyntheticFuels!J$4:J$1000)</f>
        <v>1.7305258191037357E-2</v>
      </c>
      <c r="L2048" s="7" cm="1">
        <f t="array" ref="L2048">SUMPRODUCT(("SUP_H2DSL"=[1]OUT_SyntheticFuels!$C$4:$C$1000)*1,("Var_cap"=[1]OUT_SyntheticFuels!$B$4:$B$1000)*1,[1]OUT_SyntheticFuels!K$4:K$1000)</f>
        <v>0.15608475845630895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SUMPRODUCT(("SUP_H2GSL"=[1]OUT_SyntheticFuels!$C$4:$C$1000)*1,("Var_cap"=[1]OUT_SyntheticFuels!$B$4:$B$1000)*1,[1]OUT_SyntheticFuels!I$4:I$1000)</f>
        <v>1.4042286202873308E-4</v>
      </c>
      <c r="K2049" s="7" cm="1">
        <f t="array" ref="K2049">SUMPRODUCT(("SUP_H2GSL"=[1]OUT_SyntheticFuels!$C$4:$C$1000)*1,("Var_cap"=[1]OUT_SyntheticFuels!$B$4:$B$1000)*1,[1]OUT_SyntheticFuels!J$4:J$1000)</f>
        <v>9.8473234815387348E-2</v>
      </c>
      <c r="L2049" s="7" cm="1">
        <f t="array" ref="L2049">SUMPRODUCT(("SUP_H2GSL"=[1]OUT_SyntheticFuels!$C$4:$C$1000)*1,("Var_cap"=[1]OUT_SyntheticFuels!$B$4:$B$1000)*1,[1]OUT_SyntheticFuels!K$4:K$1000)</f>
        <v>9.8327298592181409E-2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4.5705671870110924</v>
      </c>
      <c r="K2050" s="3">
        <f t="shared" si="2075"/>
        <v>23.320358135545771</v>
      </c>
      <c r="L2050" s="3">
        <f t="shared" ref="L2050" si="2076">SUM(L2051,L2053,L2057,L2061,L2077,L2084,L2092,L2094,L2102,L2106,L2100)</f>
        <v>22.997079976846557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0.10062175206214491</v>
      </c>
      <c r="K2053" s="1">
        <f t="shared" si="2081"/>
        <v>0.45090930110087912</v>
      </c>
      <c r="L2053" s="1">
        <f t="shared" ref="L2053" si="2082">SUM(L2054:L2056)</f>
        <v>0.17010547144745566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'[1]Electricity and CHPs_NCAP'!F$15</f>
        <v>3.5092500605452707E-2</v>
      </c>
      <c r="K2054" s="1">
        <f>'[1]Electricity and CHPs_NCAP'!G$15</f>
        <v>5.4351500406135136E-2</v>
      </c>
      <c r="L2054" s="1">
        <f>'[1]Electricity and CHPs_NCAP'!H$15</f>
        <v>0.16999583878811214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'[1]Electricity and CHPs_NCAP'!F$16</f>
        <v>6.5527042388226805E-2</v>
      </c>
      <c r="K2055" s="1">
        <f>'[1]Electricity and CHPs_NCAP'!G$16</f>
        <v>0.3965545249823752</v>
      </c>
      <c r="L2055" s="1">
        <f>'[1]Electricity and CHPs_NCAP'!H$16</f>
        <v>9.8912972155130313E-5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'[1]Electricity and CHPs_NCAP'!F$17</f>
        <v>2.2090684653978302E-6</v>
      </c>
      <c r="K2056" s="1">
        <f>'[1]Electricity and CHPs_NCAP'!G$17</f>
        <v>3.2757123688252898E-6</v>
      </c>
      <c r="L2056" s="1">
        <f>'[1]Electricity and CHPs_NCAP'!H$17</f>
        <v>1.0719687188375301E-5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1.1858289680848259E-3</v>
      </c>
      <c r="K2057" s="1">
        <f t="shared" si="2083"/>
        <v>9.4376792596939229E-4</v>
      </c>
      <c r="L2057" s="1">
        <f t="shared" ref="L2057" si="2084">SUM(L2058:L2060)</f>
        <v>6.4523934444920899E-4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'[1]Electricity and CHPs_NCAP'!F$18</f>
        <v>3.5980330441291199E-4</v>
      </c>
      <c r="K2058" s="1">
        <f>'[1]Electricity and CHPs_NCAP'!G$18</f>
        <v>4.2452764580317298E-5</v>
      </c>
      <c r="L2058" s="1">
        <f>'[1]Electricity and CHPs_NCAP'!H$18</f>
        <v>5.3555702193731295E-4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'[1]Electricity and CHPs_NCAP'!F$28</f>
        <v>8.2602566367191395E-4</v>
      </c>
      <c r="K2059" s="1">
        <f>'[1]Electricity and CHPs_NCAP'!G$28</f>
        <v>9.0131516138907504E-4</v>
      </c>
      <c r="L2059" s="1">
        <f>'[1]Electricity and CHPs_NCAP'!H$28</f>
        <v>1.09682322511896E-4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8.561226792293912E-2</v>
      </c>
      <c r="K2061" s="1">
        <f t="shared" si="2085"/>
        <v>3.9338628459952632E-2</v>
      </c>
      <c r="L2061" s="1">
        <f t="shared" ref="L2061" si="2086">SUM(L2062:L2076)</f>
        <v>0.14140111420749085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9.9369728050227693E-5</v>
      </c>
      <c r="L2062" s="1">
        <f>'[1]Electricity and CHPs_NCAP'!H$21</f>
        <v>7.9601144761427302E-3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1.09226678758174E-2</v>
      </c>
      <c r="K2063" s="1">
        <f>'[1]Electricity and CHPs_NCAP'!G$22</f>
        <v>1.32273935519283E-4</v>
      </c>
      <c r="L2063" s="1">
        <f>'[1]Electricity and CHPs_NCAP'!H$22</f>
        <v>5.1025413839403101E-2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'[1]Electricity and CHPs_NCAP'!F$39</f>
        <v>2.7414078943392001E-2</v>
      </c>
      <c r="K2067" s="1">
        <f>'[1]Electricity and CHPs_NCAP'!G$39</f>
        <v>1.1883533789306885E-5</v>
      </c>
      <c r="L2067" s="1">
        <f>'[1]Electricity and CHPs_NCAP'!H$39</f>
        <v>1.9421345050420698E-2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7.8520998961936293E-3</v>
      </c>
      <c r="L2068" s="1">
        <f>'[1]Electricity and CHPs_NCAP'!H$40</f>
        <v>1.9306364747431599E-2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'[1]Electricity and CHPs_NCAP'!F$47</f>
        <v>3.1635555395582199E-3</v>
      </c>
      <c r="K2069" s="1">
        <f>'[1]Electricity and CHPs_NCAP'!G$47</f>
        <v>2.8332358780190299E-5</v>
      </c>
      <c r="L2069" s="1">
        <f>'[1]Electricity and CHPs_NCAP'!H$47</f>
        <v>8.3102174219230003E-5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'[1]Electricity and CHPs_NCAP'!F$54</f>
        <v>4.4111965564171497E-2</v>
      </c>
      <c r="K2074" s="1">
        <f>'[1]Electricity and CHPs_NCAP'!G$54</f>
        <v>3.1214669007619999E-2</v>
      </c>
      <c r="L2074" s="1">
        <f>'[1]Electricity and CHPs_NCAP'!H$54</f>
        <v>4.3604773919873503E-2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8.1002363100948882E-2</v>
      </c>
      <c r="K2077" s="1">
        <f t="shared" si="2087"/>
        <v>0.16373834068226448</v>
      </c>
      <c r="L2077" s="1">
        <f t="shared" ref="L2077" si="2088">SUM(L2078:L2083)</f>
        <v>0.3238059488782718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'[1]Electricity and CHPs_NCAP'!F$19</f>
        <v>7.82858469753408E-2</v>
      </c>
      <c r="K2078" s="1">
        <f>'[1]Electricity and CHPs_NCAP'!G$19</f>
        <v>1.6334243021939301E-6</v>
      </c>
      <c r="L2078" s="1">
        <f>'[1]Electricity and CHPs_NCAP'!H$19</f>
        <v>7.8210665007428E-7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0.104275490592505</v>
      </c>
      <c r="L2079" s="1">
        <f>'[1]Electricity and CHPs_NCAP'!H$20</f>
        <v>0.27388772877636203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'[1]Electricity and CHPs_NCAP'!F$26</f>
        <v>2.45780984233514E-3</v>
      </c>
      <c r="K2080" s="1">
        <f>'[1]Electricity and CHPs_NCAP'!G$26</f>
        <v>3.0142689743556501E-3</v>
      </c>
      <c r="L2080" s="1">
        <f>'[1]Electricity and CHPs_NCAP'!H$26</f>
        <v>8.3482384217614804E-7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4.19043150048347E-2</v>
      </c>
      <c r="L2081" s="1">
        <f>'[1]Electricity and CHPs_NCAP'!H$27</f>
        <v>3.2383881882186098E-2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'[1]Electricity and CHPs_NCAP'!F$44</f>
        <v>2.5870628327293802E-4</v>
      </c>
      <c r="K2082" s="1">
        <f>'[1]Electricity and CHPs_NCAP'!G$44</f>
        <v>3.9539265160419701E-6</v>
      </c>
      <c r="L2082" s="1">
        <f>'[1]Electricity and CHPs_NCAP'!H$44</f>
        <v>9.6513399006527695E-7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1.45386787597509E-2</v>
      </c>
      <c r="L2083" s="1">
        <f>'[1]Electricity and CHPs_NCAP'!H$45</f>
        <v>1.7531756155241399E-2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8.7417002815621259E-2</v>
      </c>
      <c r="K2084" s="1">
        <f t="shared" si="2090"/>
        <v>0.11202126007044524</v>
      </c>
      <c r="L2084" s="1">
        <f t="shared" ref="L2084" si="2091">SUM(L2085:L2091)</f>
        <v>0.27249831487981951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'[1]Electricity and CHPs_NCAP'!F$25</f>
        <v>2.3287498206874799E-2</v>
      </c>
      <c r="K2085" s="1">
        <f>'[1]Electricity and CHPs_NCAP'!G$25</f>
        <v>3.5687429971284497E-2</v>
      </c>
      <c r="L2085" s="1">
        <f>'[1]Electricity and CHPs_NCAP'!H$25</f>
        <v>4.9608535162484098E-2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4.4851894963744299E-3</v>
      </c>
      <c r="L2086" s="1">
        <f>'[1]Electricity and CHPs_NCAP'!H$31</f>
        <v>0.124663302001081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'[1]Electricity and CHPs_NCAP'!F$42</f>
        <v>6.3583502824622801E-2</v>
      </c>
      <c r="K2087" s="1">
        <f>'[1]Electricity and CHPs_NCAP'!G$42</f>
        <v>4.0859961139840702E-2</v>
      </c>
      <c r="L2087" s="1">
        <f>'[1]Electricity and CHPs_NCAP'!H$42</f>
        <v>5.9119843292811503E-2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3.0912959543070901E-2</v>
      </c>
      <c r="L2088" s="1">
        <f>'[1]Electricity and CHPs_NCAP'!H$43</f>
        <v>3.88073299931724E-2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'[1]Electricity and CHPs_NCAP'!F$50</f>
        <v>1.2629390813628121E-4</v>
      </c>
      <c r="K2089" s="1">
        <f>'[1]Electricity and CHPs_NCAP'!G$50</f>
        <v>1.9535708013401971E-5</v>
      </c>
      <c r="L2089" s="1">
        <f>'[1]Electricity and CHPs_NCAP'!H$50</f>
        <v>6.8622120313356901E-5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'[1]Electricity and CHPs_NCAP'!F$53</f>
        <v>2.7190634305276201E-4</v>
      </c>
      <c r="K2090" s="1">
        <f>'[1]Electricity and CHPs_NCAP'!G$53</f>
        <v>3.63228703385765E-5</v>
      </c>
      <c r="L2090" s="1">
        <f>'[1]Electricity and CHPs_NCAP'!H$53</f>
        <v>1.224537743740882E-4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'[1]Electricity and CHPs_NCAP'!F$56</f>
        <v>1.47801532934622E-4</v>
      </c>
      <c r="K2091" s="1">
        <f>'[1]Electricity and CHPs_NCAP'!G$56</f>
        <v>1.9861341522750999E-5</v>
      </c>
      <c r="L2091" s="1">
        <f>'[1]Electricity and CHPs_NCAP'!H$56</f>
        <v>1.08228535583132E-4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0.74281286361422805</v>
      </c>
      <c r="K2092" s="1">
        <f t="shared" si="2092"/>
        <v>1.01047073272452E-4</v>
      </c>
      <c r="L2092" s="1">
        <f t="shared" si="2092"/>
        <v>2.6922662236449599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'[1]Electricity and CHPs_NCAP'!F$33</f>
        <v>0.74281286361422805</v>
      </c>
      <c r="K2093" s="1">
        <f>'[1]Electricity and CHPs_NCAP'!G$33</f>
        <v>1.01047073272452E-4</v>
      </c>
      <c r="L2093" s="1">
        <f>'[1]Electricity and CHPs_NCAP'!H$33</f>
        <v>2.6922662236449599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3.122950350702693</v>
      </c>
      <c r="K2094" s="1">
        <f t="shared" si="2093"/>
        <v>20.399635207930331</v>
      </c>
      <c r="L2094" s="1">
        <f t="shared" ref="L2094" si="2094">SUM(L2095:L2099)</f>
        <v>17.036713517250604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'[1]Electricity and CHPs_NCAP'!F$34</f>
        <v>0.60784404347909138</v>
      </c>
      <c r="K2095" s="1">
        <f>'[1]Electricity and CHPs_NCAP'!G$34</f>
        <v>4.4128201645405207</v>
      </c>
      <c r="L2095" s="1">
        <f>'[1]Electricity and CHPs_NCAP'!H$34</f>
        <v>3.1727927201772692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'[1]Electricity and CHPs_NCAP'!F$35</f>
        <v>1.2485582600556</v>
      </c>
      <c r="K2096" s="1">
        <f>'[1]Electricity and CHPs_NCAP'!G$35</f>
        <v>6.1367425075801902</v>
      </c>
      <c r="L2096" s="1">
        <f>'[1]Electricity and CHPs_NCAP'!H$35</f>
        <v>5.3452392992908004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'[1]Electricity and CHPs_NCAP'!F$36</f>
        <v>0.40060112897397504</v>
      </c>
      <c r="K2097" s="1">
        <f>'[1]Electricity and CHPs_NCAP'!G$36</f>
        <v>0.77085657703036803</v>
      </c>
      <c r="L2097" s="1">
        <f>'[1]Electricity and CHPs_NCAP'!H$36</f>
        <v>2.4455981202477179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'[1]Electricity and CHPs_NCAP'!F$37</f>
        <v>0.13559730719327689</v>
      </c>
      <c r="K2098" s="1">
        <f>'[1]Electricity and CHPs_NCAP'!G$37</f>
        <v>2.4279603687759002</v>
      </c>
      <c r="L2098" s="1">
        <f>'[1]Electricity and CHPs_NCAP'!H$37</f>
        <v>0.95461596437416607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'[1]Electricity and CHPs_NCAP'!F$38</f>
        <v>0.73034961100075002</v>
      </c>
      <c r="K2099" s="1">
        <f>'[1]Electricity and CHPs_NCAP'!G$38</f>
        <v>6.6512555900033501</v>
      </c>
      <c r="L2099" s="1">
        <f>'[1]Electricity and CHPs_NCAP'!H$38</f>
        <v>5.1184674131606496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3.8740679483114097E-2</v>
      </c>
      <c r="L2100" s="1">
        <f>'[1]Electricity and CHPs_NCAP'!H$32</f>
        <v>0.16087019179811701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3.8740679483114097E-2</v>
      </c>
      <c r="L2101" s="1">
        <f t="shared" ref="L2101" si="2096">L2100</f>
        <v>0.16087019179811701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1.0113602055727871E-2</v>
      </c>
      <c r="K2102" s="1">
        <f t="shared" si="2097"/>
        <v>4.5060974234155581E-2</v>
      </c>
      <c r="L2102" s="1">
        <f t="shared" ref="L2102" si="2098">SUM(L2103:L2105)</f>
        <v>1.8214648048558411E-2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3.1957810513894298E-2</v>
      </c>
      <c r="L2103" s="1">
        <f>'[1]Electricity and CHPs_NCAP'!H$30</f>
        <v>1.3489830501508199E-3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9.1434651464004507E-3</v>
      </c>
      <c r="K2104" s="1">
        <f>'[1]Electricity and CHPs_NCAP'!G$46</f>
        <v>1.27300128578139E-2</v>
      </c>
      <c r="L2104" s="1">
        <f>'[1]Electricity and CHPs_NCAP'!H$46</f>
        <v>1.53300280639751E-2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'[1]Electricity and CHPs_NCAP'!F$57</f>
        <v>9.70136909327421E-4</v>
      </c>
      <c r="K2105" s="1">
        <f>'[1]Electricity and CHPs_NCAP'!G$57</f>
        <v>3.7315086244737902E-4</v>
      </c>
      <c r="L2105" s="1">
        <f>'[1]Electricity and CHPs_NCAP'!H$57</f>
        <v>1.5356369344324901E-3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0.33885115576870439</v>
      </c>
      <c r="K2106" s="1">
        <f t="shared" si="2099"/>
        <v>2.0698689285853846</v>
      </c>
      <c r="L2106" s="1">
        <f t="shared" ref="L2106" si="2100">SUM(L2107:L2113)</f>
        <v>2.1805593073468295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'[1]Electricity and CHPs_NCAP'!F$63</f>
        <v>1.2388757447158899E-5</v>
      </c>
      <c r="K2107" s="1">
        <f>'[1]Electricity and CHPs_NCAP'!G$63</f>
        <v>1.5800455948837799E-5</v>
      </c>
      <c r="L2107" s="1">
        <f>'[1]Electricity and CHPs_NCAP'!H$63</f>
        <v>1.12019324975844E-5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'[1]Electricity and CHPs_NCAP'!F$64</f>
        <v>3.4424352522005597E-2</v>
      </c>
      <c r="K2108" s="1">
        <f>'[1]Electricity and CHPs_NCAP'!G$64</f>
        <v>0.90421692212286897</v>
      </c>
      <c r="L2108" s="1">
        <f>'[1]Electricity and CHPs_NCAP'!H$64</f>
        <v>0.48573331524111801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'[1]Electricity and CHPs_NCAP'!F$65</f>
        <v>3.4055550465641703E-2</v>
      </c>
      <c r="K2109" s="1">
        <f>'[1]Electricity and CHPs_NCAP'!G$65</f>
        <v>0.192514676469933</v>
      </c>
      <c r="L2109" s="1">
        <f>'[1]Electricity and CHPs_NCAP'!H$65</f>
        <v>0.64912799283095901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'[1]Electricity and CHPs_NCAP'!F$66</f>
        <v>5.6602432487714502E-2</v>
      </c>
      <c r="K2110" s="1">
        <f>'[1]Electricity and CHPs_NCAP'!G$66</f>
        <v>0.19447998666533101</v>
      </c>
      <c r="L2110" s="1">
        <f>'[1]Electricity and CHPs_NCAP'!H$66</f>
        <v>0.20534537229862801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'[1]Electricity and CHPs_NCAP'!F$67</f>
        <v>0.1072807739100437</v>
      </c>
      <c r="K2111" s="1">
        <f>'[1]Electricity and CHPs_NCAP'!G$67</f>
        <v>0.25899824163298601</v>
      </c>
      <c r="L2111" s="1">
        <f>'[1]Electricity and CHPs_NCAP'!H$67</f>
        <v>0.34296264440176305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'[1]Electricity and CHPs_NCAP'!F$68</f>
        <v>2.5940238920036499E-2</v>
      </c>
      <c r="K2112" s="1">
        <f>'[1]Electricity and CHPs_NCAP'!G$68</f>
        <v>0.11002357058196091</v>
      </c>
      <c r="L2112" s="1">
        <f>'[1]Electricity and CHPs_NCAP'!H$68</f>
        <v>0.1055831922995476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'[1]Electricity and CHPs_NCAP'!F$69</f>
        <v>8.0535418705815195E-2</v>
      </c>
      <c r="K2113" s="1">
        <f>'[1]Electricity and CHPs_NCAP'!G$69</f>
        <v>0.40961973065635598</v>
      </c>
      <c r="L2113" s="1">
        <f>'[1]Electricity and CHPs_NCAP'!H$69</f>
        <v>0.39179558834231598</v>
      </c>
      <c r="N2113" s="1"/>
    </row>
    <row r="2114" spans="2:14" x14ac:dyDescent="0.35">
      <c r="B2114" s="5" t="str">
        <f>'SPS2'!B1902</f>
        <v>SPS1</v>
      </c>
      <c r="C2114" s="5" t="str">
        <f>'SPS2'!C1902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3.116560236776627</v>
      </c>
      <c r="K2114" s="3">
        <f t="shared" si="2101"/>
        <v>2.1116459664082186</v>
      </c>
      <c r="L2114" s="3">
        <f t="shared" ref="L2114" si="2102">SUM(L2115:L2164)</f>
        <v>4.5815453122686236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0.171075950574998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0.152452756869773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0.29370146354944399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1.21962911332901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0.654619760285023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1.47757787502164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0.111653364241977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0.58363493665317201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0.80370310007454904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0.89468864406276205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0.72088067902873398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2.0064894276263598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2.8250149973156301E-3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1.30212101172899E-2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0.39513264063078202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7.8783116297933605E-3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2.8222981840102701E-3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1.40394439099707E-2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0.27542425242384599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8.3344916939884703E-3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9.3441425305731499E-6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1.6128946214515298E-5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1.6484788771681E-5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9.1790558203943897E-6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1.4425256268945101E-5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1.8288326203507401E-5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7.7874703058633796E-6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1.23723202715286E-5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1.7777161428861898E-5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9.1903122267413402E-6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1.49070487614792E-5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2.0895720226360101E-5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N2164" s="1"/>
    </row>
    <row r="2165" spans="2:14" x14ac:dyDescent="0.35">
      <c r="B2165" s="5" t="str">
        <f>'SPS2'!B1953</f>
        <v>SPS1</v>
      </c>
      <c r="C2165" s="5" t="str">
        <f>'SPS2'!C1953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3.95849803633606</v>
      </c>
      <c r="K2165" s="3">
        <f t="shared" si="2109"/>
        <v>3.2897012273420327</v>
      </c>
      <c r="L2165" s="3">
        <f t="shared" ref="L2165" si="2110">SUM(L2166:L2188)</f>
        <v>5.9498473183346698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2.4997789737140299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0.35786077480740303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2.4058507635944602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0.59445650086461499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0.211421164178687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0.664757468650926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0.85066741282467995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2.71077022986473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2.87528806150865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1.1949947064642702E-2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8.5192116060027901E-3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3.6627385152163501E-3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2.9318396046596802E-4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1.8240536162557501E-4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1.98920500658611E-4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6.1783177195632395E-5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5.4708258604795698E-5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8.9365564758531006E-5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6.0911260531497702E-5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3.4654445084988102E-5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5.83850948664805E-5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3.3965983808580304E-4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1.17377126504214E-4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1.2121437813412602E-4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3.8882525012237398E-5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9.9155873759109399E-5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1.75943378016406E-5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1.3977439592965701E-4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1.1813282699546201E-4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1.45342270680533E-5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1.9109706377498099E-5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4.2516467829336598E-4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1.4290149849399198E-4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1.18114911667873E-4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8.23308855856724E-5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1.2475945854051601E-5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1.7683623531459901E-4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4.5757804050674703E-5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2.0957052240654006</v>
      </c>
      <c r="K2189" s="3">
        <f t="shared" si="2113"/>
        <v>0.7510500491965505</v>
      </c>
      <c r="L2189" s="3">
        <f t="shared" ref="L2189" si="2114">SUM(L2190:L2212)</f>
        <v>2.2305356474923568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1.2195637520724201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0.170097113702494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1.14079930539922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0.79183698060204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0.37830730767943399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0.89077030472662699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7.6587180632312402E-2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0.19054090127773798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0.195589741488603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4.1601025420766793E-3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6.3729367700053998E-3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2.8863960830808897E-3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2.7766142632760799E-4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1.5359616255042699E-4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1.79182314790785E-4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7.6382511386751401E-5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2.76803724533652E-5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8.0293542217170806E-5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1.75413768172463E-4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1.84114004218251E-4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2.17692644426192E-4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3.00174574392498E-5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1.7444618921393798E-5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1.27312933915896E-5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1.01937517810783E-3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1.4831111843298E-3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5.196881446603291E-4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1.4564047001687399E-3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1.8834818263246801E-4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1.2184294030096299E-4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6.9972476224356594E-5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3.71674974934435E-4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7.2657833020439591E-4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1.8779799172635999E-4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6.1019601317823197E-4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1.2922074907797799E-4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3.02412171967255E-4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3.0644825630272402E-5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5.2132470949264404E-5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2.2686982664250901E-4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2.31647908452493E-4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7.5441545533071812E-5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1.4956730308428402E-4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1.33478464334221E-4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2.1506158610024698E-4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4.5220693721216299E-5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241.07756411914144</v>
      </c>
      <c r="K2213" s="3">
        <f t="shared" si="2117"/>
        <v>204.52259436459488</v>
      </c>
      <c r="L2213" s="3">
        <f t="shared" ref="L2213" si="2118">SUM(L2214:L2222)</f>
        <v>391.10554058752155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241.07272714898602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204.51707213177701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391.09942788780597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4.8369701554255998E-3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5.5222328178742199E-3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6.1126997155824501E-3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40.349734342486542</v>
      </c>
      <c r="K2223" s="3">
        <f t="shared" si="2119"/>
        <v>21.607560035392066</v>
      </c>
      <c r="L2223" s="3">
        <f t="shared" ref="L2223" si="2120">SUM(L2224:L2232)</f>
        <v>49.345055719728734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8.4094584197734008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21.524220490277099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49.330364468207598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1.5579396611140101E-2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7.8622156367414101E-3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1.4691251521135899E-2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3.5432655979302403E-2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1.3291818184528601E-2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31.8176720199348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3.1492860428811699E-2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7.159185018789771E-2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3.06926508648874E-2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0</v>
      </c>
      <c r="N2232" s="1"/>
    </row>
    <row r="2233" spans="2:14" x14ac:dyDescent="0.35">
      <c r="B2233" s="5" t="str">
        <f>'SPS2'!B1822</f>
        <v>SPS1</v>
      </c>
      <c r="C2233" s="5" t="str">
        <f>'SPS2'!C1822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3.3575193612502732</v>
      </c>
      <c r="K2233" s="3">
        <f t="shared" si="2121"/>
        <v>4.2094703885649292</v>
      </c>
      <c r="L2233" s="3">
        <f t="shared" ref="L2233" si="2122">SUM(L2234,L2253)</f>
        <v>3.923598489544518</v>
      </c>
      <c r="N2233" s="1"/>
    </row>
    <row r="2234" spans="2:14" x14ac:dyDescent="0.35">
      <c r="B2234" s="5" t="str">
        <f>'SPS2'!B1822</f>
        <v>SPS1</v>
      </c>
      <c r="C2234" s="5" t="str">
        <f>'SPS2'!C1822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2.5919043829001698</v>
      </c>
      <c r="K2234" s="1">
        <f t="shared" si="2123"/>
        <v>3.3078858655180636</v>
      </c>
      <c r="L2234" s="1">
        <f t="shared" ref="L2234" si="2124">SUM(L2235,L2238,L2240,L2243,L2245,L2247,L2249,L2251)</f>
        <v>2.8569402816058544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1.6551275184467453</v>
      </c>
      <c r="K2235" s="1">
        <f t="shared" si="2125"/>
        <v>1.9405388880605816</v>
      </c>
      <c r="L2235" s="1">
        <f t="shared" ref="L2235" si="2126">SUM(L2236:L2237)</f>
        <v>2.0631274083210815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SUMPRODUCT(([1]OUT_FinalEnergyCons!$B$4:$B$10000="var_ncap")*1,(ISNUMBER(SEARCH("RH*-SHELCBR",[1]OUT_FinalEnergyCons!$A$4:$A$10000)))*1,[1]OUT_FinalEnergyCons!H$4:H$10000)</f>
        <v>3.640451660599809E-2</v>
      </c>
      <c r="K2236" s="1" cm="1">
        <f t="array" ref="K2236">SUMPRODUCT(([1]OUT_FinalEnergyCons!$B$4:$B$10000="var_ncap")*1,(ISNUMBER(SEARCH("RH*-SHELCBR",[1]OUT_FinalEnergyCons!$A$4:$A$10000)))*1,[1]OUT_FinalEnergyCons!I$4:I$10000)</f>
        <v>7.5586861299364503E-4</v>
      </c>
      <c r="L2236" s="1" cm="1">
        <f t="array" ref="L2236">SUMPRODUCT(([1]OUT_FinalEnergyCons!$B$4:$B$10000="var_ncap")*1,(ISNUMBER(SEARCH("RH*-SHELCBR",[1]OUT_FinalEnergyCons!$A$4:$A$10000)))*1,[1]OUT_FinalEnergyCons!J$4:J$10000)</f>
        <v>1.5132004000359121E-4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SUMPRODUCT(([1]OUT_FinalEnergyCons!$B$4:$B$10000="var_ncap")*1,ISNUMBER(SEARCH("RH*-SHELCHP",[1]OUT_FinalEnergyCons!$A$4:$A$10000))*1,[1]OUT_FinalEnergyCons!H$4:H$10000)</f>
        <v>1.6187230018407472</v>
      </c>
      <c r="K2237" s="1" cm="1">
        <f t="array" ref="K2237">SUMPRODUCT(([1]OUT_FinalEnergyCons!$B$4:$B$10000="var_ncap")*1,ISNUMBER(SEARCH("RH*-SHELCHP",[1]OUT_FinalEnergyCons!$A$4:$A$10000))*1,[1]OUT_FinalEnergyCons!I$4:I$10000)</f>
        <v>1.939783019447588</v>
      </c>
      <c r="L2237" s="1" cm="1">
        <f t="array" ref="L2237">SUMPRODUCT(([1]OUT_FinalEnergyCons!$B$4:$B$10000="var_ncap")*1,ISNUMBER(SEARCH("RH*-SHELCHP",[1]OUT_FinalEnergyCons!$A$4:$A$10000))*1,[1]OUT_FinalEnergyCons!J$4:J$10000)</f>
        <v>2.0629760882810779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9.7900693181690701E-2</v>
      </c>
      <c r="K2238" s="1">
        <f t="shared" si="2130"/>
        <v>0.19837092197045142</v>
      </c>
      <c r="L2238" s="1">
        <f t="shared" si="2130"/>
        <v>5.2600362464092499E-6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SUMPRODUCT(([1]OUT_FinalEnergyCons!$B$4:$B$10000="var_ncap")*1, (ISNUMBER(SEARCH("RH*-SHLFOBR",[1]OUT_FinalEnergyCons!$A$4:$A$10000)))*1,[1]OUT_FinalEnergyCons!H$4:H$10000)</f>
        <v>9.7900693181690701E-2</v>
      </c>
      <c r="K2239" s="1" cm="1">
        <f t="array" ref="K2239">SUMPRODUCT(([1]OUT_FinalEnergyCons!$B$4:$B$10000="var_ncap")*1, (ISNUMBER(SEARCH("RH*-SHLFOBR",[1]OUT_FinalEnergyCons!$A$4:$A$10000)))*1,[1]OUT_FinalEnergyCons!I$4:I$10000)</f>
        <v>0.19837092197045142</v>
      </c>
      <c r="L2239" s="1" cm="1">
        <f t="array" ref="L2239">SUMPRODUCT(([1]OUT_FinalEnergyCons!$B$4:$B$10000="var_ncap")*1, (ISNUMBER(SEARCH("RH*-SHLFOBR",[1]OUT_FinalEnergyCons!$A$4:$A$10000)))*1,[1]OUT_FinalEnergyCons!J$4:J$10000)</f>
        <v>5.2600362464092499E-6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0.46429394088477649</v>
      </c>
      <c r="K2240" s="1">
        <f t="shared" si="2131"/>
        <v>1.0139787166913403</v>
      </c>
      <c r="L2240" s="1">
        <f t="shared" ref="L2240" si="2132">SUM(L2241:L2242)</f>
        <v>0.75961731219358208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SUMPRODUCT(([1]OUT_FinalEnergyCons!$B$4:$B$10000="var_ncap")*1, (ISNUMBER(SEARCH("RH*-SHNGABR",[1]OUT_FinalEnergyCons!$A$4:$A$10000)))*1,[1]OUT_FinalEnergyCons!H$4:H$10000)</f>
        <v>0.22287674673762037</v>
      </c>
      <c r="K2241" s="1" cm="1">
        <f t="array" ref="K2241">SUMPRODUCT(([1]OUT_FinalEnergyCons!$B$4:$B$10000="var_ncap")*1, (ISNUMBER(SEARCH("RH*-SHNGABR",[1]OUT_FinalEnergyCons!$A$4:$A$10000)))*1,[1]OUT_FinalEnergyCons!I$4:I$10000)</f>
        <v>0.2325183990704125</v>
      </c>
      <c r="L2241" s="1" cm="1">
        <f t="array" ref="L2241">SUMPRODUCT(([1]OUT_FinalEnergyCons!$B$4:$B$10000="var_ncap")*1, (ISNUMBER(SEARCH("RH*-SHNGABR",[1]OUT_FinalEnergyCons!$A$4:$A$10000)))*1,[1]OUT_FinalEnergyCons!J$4:J$10000)</f>
        <v>6.7421034540115251E-5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SUMPRODUCT(([1]OUT_FinalEnergyCons!$B$4:$B$10000="var_ncap")*1,ISNUMBER(SEARCH("RH*-SHngahp",[1]OUT_FinalEnergyCons!$A$4:$A$10000))*1,[1]OUT_FinalEnergyCons!H$4:H$10000)</f>
        <v>0.24141719414715612</v>
      </c>
      <c r="K2242" s="1" cm="1">
        <f t="array" ref="K2242">SUMPRODUCT(([1]OUT_FinalEnergyCons!$B$4:$B$10000="var_ncap")*1,ISNUMBER(SEARCH("RH*-SHngahp",[1]OUT_FinalEnergyCons!$A$4:$A$10000))*1,[1]OUT_FinalEnergyCons!I$4:I$10000)</f>
        <v>0.78146031762092782</v>
      </c>
      <c r="L2242" s="1" cm="1">
        <f t="array" ref="L2242">SUMPRODUCT(([1]OUT_FinalEnergyCons!$B$4:$B$10000="var_ncap")*1,ISNUMBER(SEARCH("RH*-SHngahp",[1]OUT_FinalEnergyCons!$A$4:$A$10000))*1,[1]OUT_FinalEnergyCons!J$4:J$10000)</f>
        <v>0.75954989115904192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0.36155983000773262</v>
      </c>
      <c r="K2245" s="1">
        <f t="shared" si="2134"/>
        <v>0.1241154603391363</v>
      </c>
      <c r="L2245" s="1">
        <f t="shared" si="2134"/>
        <v>2.3893465709143899E-2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SUMPRODUCT(([1]OUT_FinalEnergyCons!$B$4:$B$10000="var_ncap")*1, (ISNUMBER(SEARCH("RH*-SHWODBR",[1]OUT_FinalEnergyCons!$A$4:$A$10000)))*1,[1]OUT_FinalEnergyCons!H$4:H$10000)</f>
        <v>0.36155983000773262</v>
      </c>
      <c r="K2246" s="1" cm="1">
        <f t="array" ref="K2246">SUMPRODUCT(([1]OUT_FinalEnergyCons!$B$4:$B$10000="var_ncap")*1, (ISNUMBER(SEARCH("RH*-SHWODBR",[1]OUT_FinalEnergyCons!$A$4:$A$10000)))*1,[1]OUT_FinalEnergyCons!I$4:I$10000)</f>
        <v>0.1241154603391363</v>
      </c>
      <c r="L2246" s="1" cm="1">
        <f t="array" ref="L2246">SUMPRODUCT(([1]OUT_FinalEnergyCons!$B$4:$B$10000="var_ncap")*1, (ISNUMBER(SEARCH("RH*-SHWODBR",[1]OUT_FinalEnergyCons!$A$4:$A$10000)))*1,[1]OUT_FinalEnergyCons!J$4:J$10000)</f>
        <v>2.3893465709143899E-2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1.1952805407683479E-2</v>
      </c>
      <c r="K2247" s="1">
        <f t="shared" si="2135"/>
        <v>2.1365056928284609E-2</v>
      </c>
      <c r="L2247" s="1">
        <f t="shared" si="2135"/>
        <v>7.2445884190628501E-3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SUMPRODUCT(([1]OUT_FinalEnergyCons!$B$4:$B$10000="var_ncap")*1, (ISNUMBER(SEARCH("RH*-SHPLTBR",[1]OUT_FinalEnergyCons!$A$4:$A$10000)))*1,[1]OUT_FinalEnergyCons!H$4:H$10000)</f>
        <v>1.1952805407683479E-2</v>
      </c>
      <c r="K2248" s="1" cm="1">
        <f t="array" ref="K2248">SUMPRODUCT(([1]OUT_FinalEnergyCons!$B$4:$B$10000="var_ncap")*1, (ISNUMBER(SEARCH("RH*-SHPLTBR",[1]OUT_FinalEnergyCons!$A$4:$A$10000)))*1,[1]OUT_FinalEnergyCons!I$4:I$10000)</f>
        <v>2.1365056928284609E-2</v>
      </c>
      <c r="L2248" s="1" cm="1">
        <f t="array" ref="L2248">SUMPRODUCT(([1]OUT_FinalEnergyCons!$B$4:$B$10000="var_ncap")*1, (ISNUMBER(SEARCH("RH*-SHPLTBR",[1]OUT_FinalEnergyCons!$A$4:$A$10000)))*1,[1]OUT_FinalEnergyCons!J$4:J$10000)</f>
        <v>7.2445884190628501E-3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1.0695949715410975E-3</v>
      </c>
      <c r="K2249" s="1">
        <f t="shared" si="2136"/>
        <v>9.5168215282696346E-3</v>
      </c>
      <c r="L2249" s="1">
        <f t="shared" si="2136"/>
        <v>3.0522469267375597E-3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SUMPRODUCT(([1]OUT_FinalEnergyCons!$B$4:$B$10000="var_ncap")*1, (ISNUMBER(SEARCH("RH*-SHSOLBR",[1]OUT_FinalEnergyCons!$A$4:$A$10000)))*1,[1]OUT_FinalEnergyCons!H$4:H$10000)</f>
        <v>1.0695949715410975E-3</v>
      </c>
      <c r="K2250" s="1" cm="1">
        <f t="array" ref="K2250">SUMPRODUCT(([1]OUT_FinalEnergyCons!$B$4:$B$10000="var_ncap")*1, (ISNUMBER(SEARCH("RH*-SHSOLBR",[1]OUT_FinalEnergyCons!$A$4:$A$10000)))*1,[1]OUT_FinalEnergyCons!I$4:I$10000)</f>
        <v>9.5168215282696346E-3</v>
      </c>
      <c r="L2250" s="1" cm="1">
        <f t="array" ref="L2250">SUMPRODUCT(([1]OUT_FinalEnergyCons!$B$4:$B$10000="var_ncap")*1, (ISNUMBER(SEARCH("RH*-SHSOLBR",[1]OUT_FinalEnergyCons!$A$4:$A$10000)))*1,[1]OUT_FinalEnergyCons!J$4:J$10000)</f>
        <v>3.0522469267375597E-3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0.7656149783501035</v>
      </c>
      <c r="K2253" s="1">
        <f t="shared" si="2138"/>
        <v>0.90158452304686587</v>
      </c>
      <c r="L2253" s="1">
        <f t="shared" ref="L2253" si="2139">SUM(L2254,L2257,L2259,L2262,L2264,L2266,L2268,L2270)</f>
        <v>1.0666582079386633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0.40501111721798333</v>
      </c>
      <c r="K2254" s="1">
        <f t="shared" si="2140"/>
        <v>0.46695667330038915</v>
      </c>
      <c r="L2254" s="1">
        <f t="shared" ref="L2254" si="2141">SUM(L2255:L2256)</f>
        <v>0.67114744507293111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SUMPRODUCT(([1]OUT_FinalEnergyCons!$B$4:$B$10000="var_ncap")*1,(ISNUMBER(SEARCH("RH*-WHELCBR",[1]OUT_FinalEnergyCons!$A$4:$A$10000)))*1,[1]OUT_FinalEnergyCons!H$4:H$10000)</f>
        <v>5.9341301530155301E-2</v>
      </c>
      <c r="K2255" s="1" cm="1">
        <f t="array" ref="K2255">SUMPRODUCT(([1]OUT_FinalEnergyCons!$B$4:$B$10000="var_ncap")*1,(ISNUMBER(SEARCH("RH*-WHELCBR",[1]OUT_FinalEnergyCons!$A$4:$A$10000)))*1,[1]OUT_FinalEnergyCons!I$4:I$10000)</f>
        <v>8.89881226578422E-2</v>
      </c>
      <c r="L2255" s="1" cm="1">
        <f t="array" ref="L2255">SUMPRODUCT(([1]OUT_FinalEnergyCons!$B$4:$B$10000="var_ncap")*1,(ISNUMBER(SEARCH("RH*-WHELCBR",[1]OUT_FinalEnergyCons!$A$4:$A$10000)))*1,[1]OUT_FinalEnergyCons!J$4:J$10000)</f>
        <v>4.8541097516170098E-2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SUMPRODUCT(([1]OUT_FinalEnergyCons!$B$4:$B$10000="var_ncap")*1,ISNUMBER(SEARCH("RH*-WHELCHP",[1]OUT_FinalEnergyCons!$A$4:$A$10000))*1,[1]OUT_FinalEnergyCons!H$4:H$10000)</f>
        <v>0.34566981568782801</v>
      </c>
      <c r="K2256" s="1" cm="1">
        <f t="array" ref="K2256">SUMPRODUCT(([1]OUT_FinalEnergyCons!$B$4:$B$10000="var_ncap")*1,ISNUMBER(SEARCH("RH*-WHELCHP",[1]OUT_FinalEnergyCons!$A$4:$A$10000))*1,[1]OUT_FinalEnergyCons!I$4:I$10000)</f>
        <v>0.37796855064254697</v>
      </c>
      <c r="L2256" s="1" cm="1">
        <f t="array" ref="L2256">SUMPRODUCT(([1]OUT_FinalEnergyCons!$B$4:$B$10000="var_ncap")*1,ISNUMBER(SEARCH("RH*-WHELCHP",[1]OUT_FinalEnergyCons!$A$4:$A$10000))*1,[1]OUT_FinalEnergyCons!J$4:J$10000)</f>
        <v>0.62260634755676103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4.5716107692648597E-2</v>
      </c>
      <c r="K2257" s="1">
        <f t="shared" si="2142"/>
        <v>4.6865889155324504E-3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SUMPRODUCT(([1]OUT_FinalEnergyCons!$B$4:$B$10000="var_ncap")*1, (ISNUMBER(SEARCH("RH*-WHLFOBR",[1]OUT_FinalEnergyCons!$A$4:$A$10000)))*1,[1]OUT_FinalEnergyCons!H$4:H$10000)</f>
        <v>4.5716107692648597E-2</v>
      </c>
      <c r="K2258" s="1" cm="1">
        <f t="array" ref="K2258">SUMPRODUCT(([1]OUT_FinalEnergyCons!$B$4:$B$10000="var_ncap")*1, (ISNUMBER(SEARCH("RH*-WHLFOBR",[1]OUT_FinalEnergyCons!$A$4:$A$10000)))*1,[1]OUT_FinalEnergyCons!I$4:I$10000)</f>
        <v>4.6865889155324504E-3</v>
      </c>
      <c r="L2258" s="1" cm="1">
        <f t="array" ref="L2258">SUMPRODUCT(([1]OUT_FinalEnergyCons!$B$4:$B$10000="var_ncap")*1, (ISNUMBER(SEARCH("RH*-WHLFOBR",[1]OUT_FinalEnergyCons!$A$4:$A$10000)))*1,[1]OUT_FinalEnergyCons!J$4:J$10000)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0.14811834604366431</v>
      </c>
      <c r="K2259" s="1">
        <f t="shared" si="2143"/>
        <v>0.25148632753494188</v>
      </c>
      <c r="L2259" s="1">
        <f t="shared" ref="L2259" si="2144">SUM(L2260:L2261)</f>
        <v>0.27249503569527378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SUMPRODUCT(([1]OUT_FinalEnergyCons!$B$4:$B$10000="var_ncap")*1, (ISNUMBER(SEARCH("RH*-WHNGABR",[1]OUT_FinalEnergyCons!$A$4:$A$10000)))*1,[1]OUT_FinalEnergyCons!H$4:H$10000)</f>
        <v>5.2216439385500801E-2</v>
      </c>
      <c r="K2260" s="1" cm="1">
        <f t="array" ref="K2260">SUMPRODUCT(([1]OUT_FinalEnergyCons!$B$4:$B$10000="var_ncap")*1, (ISNUMBER(SEARCH("RH*-WHNGABR",[1]OUT_FinalEnergyCons!$A$4:$A$10000)))*1,[1]OUT_FinalEnergyCons!I$4:I$10000)</f>
        <v>4.9940391617701897E-2</v>
      </c>
      <c r="L2260" s="1" cm="1">
        <f t="array" ref="L2260">SUMPRODUCT(([1]OUT_FinalEnergyCons!$B$4:$B$10000="var_ncap")*1, (ISNUMBER(SEARCH("RH*-WHNGABR",[1]OUT_FinalEnergyCons!$A$4:$A$10000)))*1,[1]OUT_FinalEnergyCons!J$4:J$10000)</f>
        <v>1.32053249867963E-5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SUMPRODUCT(([1]OUT_FinalEnergyCons!$B$4:$B$10000="var_ncap")*1,ISNUMBER(SEARCH("RH*-WHngahp",[1]OUT_FinalEnergyCons!$A$4:$A$10000))*1,[1]OUT_FinalEnergyCons!H$4:H$10000)</f>
        <v>9.5901906658163505E-2</v>
      </c>
      <c r="K2261" s="1" cm="1">
        <f t="array" ref="K2261">SUMPRODUCT(([1]OUT_FinalEnergyCons!$B$4:$B$10000="var_ncap")*1,ISNUMBER(SEARCH("RH*-WHngahp",[1]OUT_FinalEnergyCons!$A$4:$A$10000))*1,[1]OUT_FinalEnergyCons!I$4:I$10000)</f>
        <v>0.20154593591723999</v>
      </c>
      <c r="L2261" s="1" cm="1">
        <f t="array" ref="L2261">SUMPRODUCT(([1]OUT_FinalEnergyCons!$B$4:$B$10000="var_ncap")*1,ISNUMBER(SEARCH("RH*-WHngahp",[1]OUT_FinalEnergyCons!$A$4:$A$10000))*1,[1]OUT_FinalEnergyCons!J$4:J$10000)</f>
        <v>0.272481830370287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2.28758568357002E-2</v>
      </c>
      <c r="K2264" s="1">
        <f t="shared" si="2146"/>
        <v>4.1649047832763103E-2</v>
      </c>
      <c r="L2264" s="1">
        <f t="shared" si="2146"/>
        <v>1.29412087494574E-2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SUMPRODUCT(([1]OUT_FinalEnergyCons!$B$4:$B$10000="var_ncap")*1, (ISNUMBER(SEARCH("RH*-WHWODBR",[1]OUT_FinalEnergyCons!$A$4:$A$10000)))*1,[1]OUT_FinalEnergyCons!H$4:H$10000)</f>
        <v>2.28758568357002E-2</v>
      </c>
      <c r="K2265" s="1" cm="1">
        <f t="array" ref="K2265">SUMPRODUCT(([1]OUT_FinalEnergyCons!$B$4:$B$10000="var_ncap")*1, (ISNUMBER(SEARCH("RH*-WHWODBR",[1]OUT_FinalEnergyCons!$A$4:$A$10000)))*1,[1]OUT_FinalEnergyCons!I$4:I$10000)</f>
        <v>4.1649047832763103E-2</v>
      </c>
      <c r="L2265" s="1" cm="1">
        <f t="array" ref="L2265">SUMPRODUCT(([1]OUT_FinalEnergyCons!$B$4:$B$10000="var_ncap")*1, (ISNUMBER(SEARCH("RH*-WHWODBR",[1]OUT_FinalEnergyCons!$A$4:$A$10000)))*1,[1]OUT_FinalEnergyCons!J$4:J$10000)</f>
        <v>1.29412087494574E-2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5.1543637670751399E-3</v>
      </c>
      <c r="K2266" s="1">
        <f t="shared" si="2147"/>
        <v>4.2613067975601901E-3</v>
      </c>
      <c r="L2266" s="1">
        <f t="shared" si="2147"/>
        <v>4.0833458704561598E-3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SUMPRODUCT(([1]OUT_FinalEnergyCons!$B$4:$B$10000="var_ncap")*1, (ISNUMBER(SEARCH("RH*-WHPLTBR",[1]OUT_FinalEnergyCons!$A$4:$A$10000)))*1,[1]OUT_FinalEnergyCons!H$4:H$10000)</f>
        <v>5.1543637670751399E-3</v>
      </c>
      <c r="K2267" s="1" cm="1">
        <f t="array" ref="K2267">SUMPRODUCT(([1]OUT_FinalEnergyCons!$B$4:$B$10000="var_ncap")*1, (ISNUMBER(SEARCH("RH*-WHPLTBR",[1]OUT_FinalEnergyCons!$A$4:$A$10000)))*1,[1]OUT_FinalEnergyCons!I$4:I$10000)</f>
        <v>4.2613067975601901E-3</v>
      </c>
      <c r="L2267" s="1" cm="1">
        <f t="array" ref="L2267">SUMPRODUCT(([1]OUT_FinalEnergyCons!$B$4:$B$10000="var_ncap")*1, (ISNUMBER(SEARCH("RH*-WHPLTBR",[1]OUT_FinalEnergyCons!$A$4:$A$10000)))*1,[1]OUT_FinalEnergyCons!J$4:J$10000)</f>
        <v>4.0833458704561598E-3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0.13873918679303199</v>
      </c>
      <c r="K2268" s="1">
        <f t="shared" si="2151"/>
        <v>0.13254457866567901</v>
      </c>
      <c r="L2268" s="1">
        <f t="shared" si="2151"/>
        <v>0.10599117255054499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SUMPRODUCT(([1]OUT_FinalEnergyCons!$B$4:$B$10000="var_ncap")*1, (ISNUMBER(SEARCH("RH*-WHSOLBR",[1]OUT_FinalEnergyCons!$A$4:$A$10000)))*1,[1]OUT_FinalEnergyCons!H$4:H$10000)</f>
        <v>0.13873918679303199</v>
      </c>
      <c r="K2269" s="1" cm="1">
        <f t="array" ref="K2269">SUMPRODUCT(([1]OUT_FinalEnergyCons!$B$4:$B$10000="var_ncap")*1, (ISNUMBER(SEARCH("RH*-WHSOLBR",[1]OUT_FinalEnergyCons!$A$4:$A$10000)))*1,[1]OUT_FinalEnergyCons!I$4:I$10000)</f>
        <v>0.13254457866567901</v>
      </c>
      <c r="L2269" s="1" cm="1">
        <f t="array" ref="L2269">SUMPRODUCT(([1]OUT_FinalEnergyCons!$B$4:$B$10000="var_ncap")*1, (ISNUMBER(SEARCH("RH*-WHSOLBR",[1]OUT_FinalEnergyCons!$A$4:$A$10000)))*1,[1]OUT_FinalEnergyCons!J$4:J$10000)</f>
        <v>0.10599117255054499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2.4114775482633073</v>
      </c>
      <c r="K2272" s="17">
        <f t="shared" si="2153"/>
        <v>1.133061817555316</v>
      </c>
      <c r="L2272" s="17">
        <f t="shared" ref="L2272" si="2154">SUM(L2273,L2276,L2279,L2283,L2285,L2287,L2289,L2291,L2293)</f>
        <v>2.0044084994173765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0.7156419192499881</v>
      </c>
      <c r="K2273" s="18">
        <f t="shared" si="2155"/>
        <v>0.43641682223837297</v>
      </c>
      <c r="L2273" s="18">
        <f t="shared" ref="L2273" si="2156">SUM(L2274:L2275)</f>
        <v>1.1032916820788059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SUMPRODUCT(([1]OUT_FinalEnergyCons!$B$4:$B$10000="var_ncap")*1,  (ISNUMBER(SEARCH("ITOT-SWHELCBR",[1]OUT_FinalEnergyCons!$A$4:$A$10000)))*1,[1]OUT_FinalEnergyCons!H$4:H$10000)</f>
        <v>0.60549366148251105</v>
      </c>
      <c r="K2274" s="1" cm="1">
        <f t="array" ref="K2274">SUMPRODUCT(([1]OUT_FinalEnergyCons!$B$4:$B$10000="var_ncap")*1,  (ISNUMBER(SEARCH("ITOT-SWHELCBR",[1]OUT_FinalEnergyCons!$A$4:$A$10000)))*1,[1]OUT_FinalEnergyCons!I$4:I$10000)</f>
        <v>0.28744338578177597</v>
      </c>
      <c r="L2274" s="1" cm="1">
        <f t="array" ref="L2274">SUMPRODUCT(([1]OUT_FinalEnergyCons!$B$4:$B$10000="var_ncap")*1,  (ISNUMBER(SEARCH("ITOT-SWHELCBR",[1]OUT_FinalEnergyCons!$A$4:$A$10000)))*1,[1]OUT_FinalEnergyCons!J$4:J$10000)</f>
        <v>0.646804517586408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SUMPRODUCT(([1]OUT_FinalEnergyCons!$B$4:$B$10000="var_ncap")*1,  (ISNUMBER(SEARCH("ITOT-SWHELCHP",[1]OUT_FinalEnergyCons!$A$4:$A$10000)))*1,[1]OUT_FinalEnergyCons!H$4:H$10000)</f>
        <v>0.110148257767477</v>
      </c>
      <c r="K2275" s="1" cm="1">
        <f t="array" ref="K2275">SUMPRODUCT(([1]OUT_FinalEnergyCons!$B$4:$B$10000="var_ncap")*1,  (ISNUMBER(SEARCH("ITOT-SWHELCHP",[1]OUT_FinalEnergyCons!$A$4:$A$10000)))*1,[1]OUT_FinalEnergyCons!I$4:I$10000)</f>
        <v>0.148973436456597</v>
      </c>
      <c r="L2275" s="1" cm="1">
        <f t="array" ref="L2275">SUMPRODUCT(([1]OUT_FinalEnergyCons!$B$4:$B$10000="var_ncap")*1,  (ISNUMBER(SEARCH("ITOT-SWHELCHP",[1]OUT_FinalEnergyCons!$A$4:$A$10000)))*1,[1]OUT_FinalEnergyCons!J$4:J$10000)</f>
        <v>0.45648716449239801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0.16722536564095991</v>
      </c>
      <c r="K2276" s="18">
        <f t="shared" si="2157"/>
        <v>1.9054365985494162E-2</v>
      </c>
      <c r="L2276" s="18">
        <f t="shared" ref="L2276" si="2158">SUM(L2277:L2278)</f>
        <v>1.2567619879873201E-3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SUMPRODUCT(([1]OUT_FinalEnergyCons!$B$4:$B$10000="var_ncap")*1,  (ISNUMBER(SEARCH("ITOT-SWHLFOBR",[1]OUT_FinalEnergyCons!$A$4:$A$10000)))*1,[1]OUT_FinalEnergyCons!H$4:H$10000)</f>
        <v>0.163235851799127</v>
      </c>
      <c r="K2277" s="1" cm="1">
        <f t="array" ref="K2277">SUMPRODUCT(([1]OUT_FinalEnergyCons!$B$4:$B$10000="var_ncap")*1,  (ISNUMBER(SEARCH("ITOT-SWHLFOBR",[1]OUT_FinalEnergyCons!$A$4:$A$10000)))*1,[1]OUT_FinalEnergyCons!I$4:I$10000)</f>
        <v>1.8585613628677899E-2</v>
      </c>
      <c r="L2277" s="1" cm="1">
        <f t="array" ref="L2277">SUMPRODUCT(([1]OUT_FinalEnergyCons!$B$4:$B$10000="var_ncap")*1,  (ISNUMBER(SEARCH("ITOT-SWHLFOBR",[1]OUT_FinalEnergyCons!$A$4:$A$10000)))*1,[1]OUT_FinalEnergyCons!J$4:J$10000)</f>
        <v>1.2124535355030699E-3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SUMPRODUCT(([1]OUT_FinalEnergyCons!$B$4:$B$10000="var_ncap")*1,  (ISNUMBER(SEARCH("ITOT-SWHHFOBR",[1]OUT_FinalEnergyCons!$A$4:$A$10000)))*1,[1]OUT_FinalEnergyCons!H$4:H$10000)</f>
        <v>3.9895138418329203E-3</v>
      </c>
      <c r="K2278" s="1" cm="1">
        <f t="array" ref="K2278">SUMPRODUCT(([1]OUT_FinalEnergyCons!$B$4:$B$10000="var_ncap")*1,  (ISNUMBER(SEARCH("ITOT-SWHHFOBR",[1]OUT_FinalEnergyCons!$A$4:$A$10000)))*1,[1]OUT_FinalEnergyCons!I$4:I$10000)</f>
        <v>4.6875235681626199E-4</v>
      </c>
      <c r="L2278" s="1" cm="1">
        <f t="array" ref="L2278">SUMPRODUCT(([1]OUT_FinalEnergyCons!$B$4:$B$10000="var_ncap")*1,  (ISNUMBER(SEARCH("ITOT-SWHHFOBR",[1]OUT_FinalEnergyCons!$A$4:$A$10000)))*1,[1]OUT_FinalEnergyCons!J$4:J$10000)</f>
        <v>4.4308452484250199E-5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0.18085223358947142</v>
      </c>
      <c r="K2279" s="18">
        <f t="shared" si="2159"/>
        <v>0.11624912721797365</v>
      </c>
      <c r="L2279" s="18">
        <f t="shared" ref="L2279" si="2160">SUM(L2280:L2281)</f>
        <v>1.5563888249787959E-3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SUMPRODUCT(([1]OUT_FinalEnergyCons!$B$4:$B$10000="var_ncap")*1,  (ISNUMBER(SEARCH("ITOT-SWHNGA*BR",[1]OUT_FinalEnergyCons!$A$4:$A$10000)))*1,[1]OUT_FinalEnergyCons!H$4:H$10000)</f>
        <v>0.17707586031448999</v>
      </c>
      <c r="K2280" s="1" cm="1">
        <f t="array" ref="K2280">SUMPRODUCT(([1]OUT_FinalEnergyCons!$B$4:$B$10000="var_ncap")*1,  (ISNUMBER(SEARCH("ITOT-SWHNGA*BR",[1]OUT_FinalEnergyCons!$A$4:$A$10000)))*1,[1]OUT_FinalEnergyCons!I$4:I$10000)</f>
        <v>0.11616993040065</v>
      </c>
      <c r="L2280" s="1" cm="1">
        <f t="array" ref="L2280">SUMPRODUCT(([1]OUT_FinalEnergyCons!$B$4:$B$10000="var_ncap")*1,  (ISNUMBER(SEARCH("ITOT-SWHNGA*BR",[1]OUT_FinalEnergyCons!$A$4:$A$10000)))*1,[1]OUT_FinalEnergyCons!J$4:J$10000)</f>
        <v>9.55094325061269E-4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SUMPRODUCT(([1]OUT_FinalEnergyCons!$B$4:$B$10000="var_ncap")*1,  (ISNUMBER(SEARCH("ITOT-SWHNGAHP",[1]OUT_FinalEnergyCons!$A$4:$A$10000)))*1,[1]OUT_FinalEnergyCons!H$4:H$10000)</f>
        <v>3.77637327498142E-3</v>
      </c>
      <c r="K2281" s="1" cm="1">
        <f t="array" ref="K2281">SUMPRODUCT(([1]OUT_FinalEnergyCons!$B$4:$B$10000="var_ncap")*1,  (ISNUMBER(SEARCH("ITOT-SWHNGAHP",[1]OUT_FinalEnergyCons!$A$4:$A$10000)))*1,[1]OUT_FinalEnergyCons!I$4:I$10000)</f>
        <v>7.9196817323648003E-5</v>
      </c>
      <c r="L2281" s="1" cm="1">
        <f t="array" ref="L2281">SUMPRODUCT(([1]OUT_FinalEnergyCons!$B$4:$B$10000="var_ncap")*1,  (ISNUMBER(SEARCH("ITOT-SWHNGAHP",[1]OUT_FinalEnergyCons!$A$4:$A$10000)))*1,[1]OUT_FinalEnergyCons!J$4:J$10000)</f>
        <v>6.0129449991752702E-4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5.1380359023425699E-2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0.130421423029177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0.104955121594748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2.2606975410579002E-3</v>
      </c>
      <c r="K2283" s="1">
        <f t="shared" si="2161"/>
        <v>9.3792331652715801E-5</v>
      </c>
      <c r="L2283" s="1">
        <f t="shared" si="2161"/>
        <v>9.9625660332793507E-6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SUMPRODUCT(([1]OUT_FinalEnergyCons!$B$4:$B$10000="var_ncap")*1,  (ISNUMBER(SEARCH("ITOT-SWHCOA*BR",[1]OUT_FinalEnergyCons!$A$4:$A$10000)))*1,[1]OUT_FinalEnergyCons!H$4:H$10000)</f>
        <v>2.2606975410579002E-3</v>
      </c>
      <c r="K2284" s="1" cm="1">
        <f t="array" ref="K2284">SUMPRODUCT(([1]OUT_FinalEnergyCons!$B$4:$B$10000="var_ncap")*1,  (ISNUMBER(SEARCH("ITOT-SWHCOA*BR",[1]OUT_FinalEnergyCons!$A$4:$A$10000)))*1,[1]OUT_FinalEnergyCons!I$4:I$10000)</f>
        <v>9.3792331652715801E-5</v>
      </c>
      <c r="L2284" s="1" cm="1">
        <f t="array" ref="L2284">SUMPRODUCT(([1]OUT_FinalEnergyCons!$B$4:$B$10000="var_ncap")*1,  (ISNUMBER(SEARCH("ITOT-SWHCOA*BR",[1]OUT_FinalEnergyCons!$A$4:$A$10000)))*1,[1]OUT_FinalEnergyCons!J$4:J$10000)</f>
        <v>9.9625660332793507E-6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0.29106203885725301</v>
      </c>
      <c r="K2285" s="1">
        <f t="shared" si="2162"/>
        <v>0.168280457123475</v>
      </c>
      <c r="L2285" s="1">
        <f t="shared" si="2162"/>
        <v>0.332192328463149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0.29106203885725301</v>
      </c>
      <c r="K2286" s="1" cm="1">
        <f t="array" ref="K2286">SUMPRODUCT(([1]OUT_FinalEnergyCons!$B$4:$B$10000="var_ncap")*1,  (ISNUMBER(SEARCH("ITOT-SWHWOD*BR",[1]OUT_FinalEnergyCons!$A$4:$A$10000)))*1,[1]OUT_FinalEnergyCons!I$4:I$10000)</f>
        <v>0.168280457123475</v>
      </c>
      <c r="L2286" s="1" cm="1">
        <f t="array" ref="L2286">SUMPRODUCT(([1]OUT_FinalEnergyCons!$B$4:$B$10000="var_ncap")*1,  (ISNUMBER(SEARCH("ITOT-SWHWOD*BR",[1]OUT_FinalEnergyCons!$A$4:$A$10000)))*1,[1]OUT_FinalEnergyCons!J$4:J$10000)</f>
        <v>0.332192328463149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2.8404034920983701E-2</v>
      </c>
      <c r="K2287" s="1">
        <f t="shared" si="2163"/>
        <v>1.9220177293959199E-2</v>
      </c>
      <c r="L2287" s="1">
        <f t="shared" si="2163"/>
        <v>2.1280060726095899E-2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SUMPRODUCT(([1]OUT_FinalEnergyCons!$B$4:$B$10000="var_ncap")*1,  (ISNUMBER(SEARCH("ITOT-SWHPLT*BR",[1]OUT_FinalEnergyCons!$A$4:$A$10000)))*1,[1]OUT_FinalEnergyCons!H$4:H$10000)</f>
        <v>2.8404034920983701E-2</v>
      </c>
      <c r="K2288" s="1" cm="1">
        <f t="array" ref="K2288">SUMPRODUCT(([1]OUT_FinalEnergyCons!$B$4:$B$10000="var_ncap")*1,  (ISNUMBER(SEARCH("ITOT-SWHPLT*BR",[1]OUT_FinalEnergyCons!$A$4:$A$10000)))*1,[1]OUT_FinalEnergyCons!I$4:I$10000)</f>
        <v>1.9220177293959199E-2</v>
      </c>
      <c r="L2288" s="1" cm="1">
        <f t="array" ref="L2288">SUMPRODUCT(([1]OUT_FinalEnergyCons!$B$4:$B$10000="var_ncap")*1,  (ISNUMBER(SEARCH("ITOT-SWHPLT*BR",[1]OUT_FinalEnergyCons!$A$4:$A$10000)))*1,[1]OUT_FinalEnergyCons!J$4:J$10000)</f>
        <v>2.1280060726095899E-2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0.23190195988074799</v>
      </c>
      <c r="K2289" s="1">
        <f t="shared" si="2164"/>
        <v>0.11157515758101599</v>
      </c>
      <c r="L2289" s="1">
        <f t="shared" si="2164"/>
        <v>5.2789745238950303E-2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SUMPRODUCT(([1]OUT_FinalEnergyCons!$B$4:$B$10000="var_ncap")*1,  (ISNUMBER(SEARCH("ITOT-SWHWST*BR",[1]OUT_FinalEnergyCons!$A$4:$A$10000)))*1,[1]OUT_FinalEnergyCons!H$4:H$10000)</f>
        <v>0.23190195988074799</v>
      </c>
      <c r="K2290" s="1" cm="1">
        <f t="array" ref="K2290">SUMPRODUCT(([1]OUT_FinalEnergyCons!$B$4:$B$10000="var_ncap")*1,  (ISNUMBER(SEARCH("ITOT-SWHWST*BR",[1]OUT_FinalEnergyCons!$A$4:$A$10000)))*1,[1]OUT_FinalEnergyCons!I$4:I$10000)</f>
        <v>0.11157515758101599</v>
      </c>
      <c r="L2290" s="1" cm="1">
        <f t="array" ref="L2290">SUMPRODUCT(([1]OUT_FinalEnergyCons!$B$4:$B$10000="var_ncap")*1,  (ISNUMBER(SEARCH("ITOT-SWHWST*BR",[1]OUT_FinalEnergyCons!$A$4:$A$10000)))*1,[1]OUT_FinalEnergyCons!J$4:J$10000)</f>
        <v>5.2789745238950303E-2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0.17458467285475501</v>
      </c>
      <c r="K2291" s="1">
        <f t="shared" si="2165"/>
        <v>0.178329680407118</v>
      </c>
      <c r="L2291" s="1">
        <f t="shared" si="2165"/>
        <v>0.151758318404799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SUMPRODUCT(([1]OUT_FinalEnergyCons!$B$4:$B$10000="var_ncap")*1, (ISNUMBER(SEARCH("ITOT-SWHSOLBR",[1]OUT_FinalEnergyCons!$A$4:$A$10000)))*1,[1]OUT_FinalEnergyCons!H$4:H$10000)</f>
        <v>0.17458467285475501</v>
      </c>
      <c r="K2292" s="1" cm="1">
        <f t="array" ref="K2292">SUMPRODUCT(([1]OUT_FinalEnergyCons!$B$4:$B$10000="var_ncap")*1, (ISNUMBER(SEARCH("ITOT-SWHSOLBR",[1]OUT_FinalEnergyCons!$A$4:$A$10000)))*1,[1]OUT_FinalEnergyCons!I$4:I$10000)</f>
        <v>0.178329680407118</v>
      </c>
      <c r="L2292" s="1" cm="1">
        <f t="array" ref="L2292">SUMPRODUCT(([1]OUT_FinalEnergyCons!$B$4:$B$10000="var_ncap")*1, (ISNUMBER(SEARCH("ITOT-SWHSOLBR",[1]OUT_FinalEnergyCons!$A$4:$A$10000)))*1,[1]OUT_FinalEnergyCons!J$4:J$10000)</f>
        <v>0.151758318404799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0.61954462572808999</v>
      </c>
      <c r="K2293" s="1">
        <f t="shared" si="2166"/>
        <v>8.3842237376254097E-2</v>
      </c>
      <c r="L2293" s="1">
        <f t="shared" si="2166"/>
        <v>0.34027325112657703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0.61954462572808999</v>
      </c>
      <c r="K2294" s="1" cm="1">
        <f t="array" ref="K2294">SUMPRODUCT(([1]OUT_FinalEnergyCons!$B$4:$B$10000="var_ncap")*1, (ISNUMBER(SEARCH("ITOT-SWHH2BR",[1]OUT_FinalEnergyCons!$A$4:$A$10000)))*1,[1]OUT_FinalEnergyCons!I$4:I$10000)</f>
        <v>8.3842237376254097E-2</v>
      </c>
      <c r="L2294" s="1" cm="1">
        <f t="array" ref="L2294">SUMPRODUCT(([1]OUT_FinalEnergyCons!$B$4:$B$10000="var_ncap")*1, (ISNUMBER(SEARCH("ITOT-SWHH2BR",[1]OUT_FinalEnergyCons!$A$4:$A$10000)))*1,[1]OUT_FinalEnergyCons!J$4:J$10000)</f>
        <v>0.34027325112657703</v>
      </c>
      <c r="N2294" s="1"/>
    </row>
    <row r="2295" spans="2:14" x14ac:dyDescent="0.35">
      <c r="B2295" s="9" t="str">
        <f>'SPS2'!B1813</f>
        <v>SPS1</v>
      </c>
      <c r="C2295" s="9" t="str">
        <f>'SPS2'!C1813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2.3012911673316232</v>
      </c>
      <c r="K2295" s="17">
        <f t="shared" si="2167"/>
        <v>1.8658207013471966</v>
      </c>
      <c r="L2295" s="17">
        <f t="shared" ref="L2295" si="2168">SUM(L2296,L2299,L2301,L2305,L2307,L2309,L2311)</f>
        <v>1.8824212368064683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0.60632253857555407</v>
      </c>
      <c r="K2296" s="1">
        <f t="shared" si="2171"/>
        <v>0.50842453168300472</v>
      </c>
      <c r="L2296" s="1">
        <f t="shared" ref="L2296" si="2172">SUM(L2297:L2298)</f>
        <v>0.82722101083011335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SUMPRODUCT(([1]OUT_FinalEnergyCons!$B$4:$B$10000="var_ncap")*1, (ISNUMBER(SEARCH("SCOM-SHELCBR",[1]OUT_FinalEnergyCons!$A$4:$A$10000)))*1,[1]OUT_FinalEnergyCons!H$4:H$10000)</f>
        <v>2.34410331429971E-2</v>
      </c>
      <c r="K2297" s="1" cm="1">
        <f t="array" ref="K2297">SUMPRODUCT(([1]OUT_FinalEnergyCons!$B$4:$B$10000="var_ncap")*1, (ISNUMBER(SEARCH("SCOM-SHELCBR",[1]OUT_FinalEnergyCons!$A$4:$A$10000)))*1,[1]OUT_FinalEnergyCons!I$4:I$10000)</f>
        <v>2.7284274330457402E-3</v>
      </c>
      <c r="L2297" s="1" cm="1">
        <f t="array" ref="L2297">SUMPRODUCT(([1]OUT_FinalEnergyCons!$B$4:$B$10000="var_ncap")*1, (ISNUMBER(SEARCH("SCOM-SHELCBR",[1]OUT_FinalEnergyCons!$A$4:$A$10000)))*1,[1]OUT_FinalEnergyCons!J$4:J$10000)</f>
        <v>6.1898034841373403E-3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SUMPRODUCT(([1]OUT_FinalEnergyCons!$B$4:$B$10000="var_ncap")*1, (ISNUMBER(SEARCH("SCOM-SHELCHP",[1]OUT_FinalEnergyCons!$A$4:$A$10000)))*1,[1]OUT_FinalEnergyCons!H$4:H$10000)</f>
        <v>0.58288150543255701</v>
      </c>
      <c r="K2298" s="1" cm="1">
        <f t="array" ref="K2298">SUMPRODUCT(([1]OUT_FinalEnergyCons!$B$4:$B$10000="var_ncap")*1, (ISNUMBER(SEARCH("SCOM-SHELCHP",[1]OUT_FinalEnergyCons!$A$4:$A$10000)))*1,[1]OUT_FinalEnergyCons!I$4:I$10000)</f>
        <v>0.50569610424995903</v>
      </c>
      <c r="L2298" s="1" cm="1">
        <f t="array" ref="L2298">SUMPRODUCT(([1]OUT_FinalEnergyCons!$B$4:$B$10000="var_ncap")*1, (ISNUMBER(SEARCH("SCOM-SHELCHP",[1]OUT_FinalEnergyCons!$A$4:$A$10000)))*1,[1]OUT_FinalEnergyCons!J$4:J$10000)</f>
        <v>0.82103120734597601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0.34709341650102699</v>
      </c>
      <c r="K2299" s="1">
        <f t="shared" si="2173"/>
        <v>7.1560417634599307E-5</v>
      </c>
      <c r="L2299" s="1">
        <f t="shared" si="2173"/>
        <v>5.7489450386197802E-6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SUMPRODUCT(([1]OUT_FinalEnergyCons!$B$4:$B$10000="var_ncap")*1,(ISNUMBER(SEARCH("SCOM-SHLFOBR",[1]OUT_FinalEnergyCons!$A$4:$A$10000)))*1,[1]OUT_FinalEnergyCons!H$4:H$10000)</f>
        <v>0.34709341650102699</v>
      </c>
      <c r="K2300" s="1" cm="1">
        <f t="array" ref="K2300">SUMPRODUCT(([1]OUT_FinalEnergyCons!$B$4:$B$10000="var_ncap")*1,(ISNUMBER(SEARCH("SCOM-SHLFOBR",[1]OUT_FinalEnergyCons!$A$4:$A$10000)))*1,[1]OUT_FinalEnergyCons!I$4:I$10000)</f>
        <v>7.1560417634599307E-5</v>
      </c>
      <c r="L2300" s="1" cm="1">
        <f t="array" ref="L2300">SUMPRODUCT(([1]OUT_FinalEnergyCons!$B$4:$B$10000="var_ncap")*1,(ISNUMBER(SEARCH("SCOM-SHLFOBR",[1]OUT_FinalEnergyCons!$A$4:$A$10000)))*1,[1]OUT_FinalEnergyCons!J$4:J$10000)</f>
        <v>5.7489450386197802E-6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0.62427292008691337</v>
      </c>
      <c r="K2301" s="1">
        <f t="shared" si="2175"/>
        <v>0.50627742575355517</v>
      </c>
      <c r="L2301" s="1">
        <f t="shared" ref="L2301" si="2176">SUM(L2302:L2304)</f>
        <v>0.50018717221085263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SUMPRODUCT(([1]OUT_FinalEnergyCons!$B$4:$B$10000="var_ncap")*1, (ISNUMBER(SEARCH("SCOM-SHNGABR",[1]OUT_FinalEnergyCons!$A$4:$A$10000)))*1,[1]OUT_FinalEnergyCons!H$4:H$10000)</f>
        <v>0.46614229830663301</v>
      </c>
      <c r="K2302" s="1" cm="1">
        <f t="array" ref="K2302">SUMPRODUCT(([1]OUT_FinalEnergyCons!$B$4:$B$10000="var_ncap")*1, (ISNUMBER(SEARCH("SCOM-SHNGABR",[1]OUT_FinalEnergyCons!$A$4:$A$10000)))*1,[1]OUT_FinalEnergyCons!I$4:I$10000)</f>
        <v>5.7119055890831397E-2</v>
      </c>
      <c r="L2302" s="1" cm="1">
        <f t="array" ref="L2302">SUMPRODUCT(([1]OUT_FinalEnergyCons!$B$4:$B$10000="var_ncap")*1, (ISNUMBER(SEARCH("SCOM-SHNGABR",[1]OUT_FinalEnergyCons!$A$4:$A$10000)))*1,[1]OUT_FinalEnergyCons!J$4:J$10000)</f>
        <v>1.75644198018808E-4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SUMPRODUCT(([1]OUT_FinalEnergyCons!$B$4:$B$10000="var_ncap")*1, (ISNUMBER(SEARCH("SCOM-SHngahp",[1]OUT_FinalEnergyCons!$A$4:$A$10000)))*1,[1]OUT_FinalEnergyCons!H$4:H$10000)</f>
        <v>0.157072648138671</v>
      </c>
      <c r="K2303" s="1" cm="1">
        <f t="array" ref="K2303">SUMPRODUCT(([1]OUT_FinalEnergyCons!$B$4:$B$10000="var_ncap")*1, (ISNUMBER(SEARCH("SCOM-SHngahp",[1]OUT_FinalEnergyCons!$A$4:$A$10000)))*1,[1]OUT_FinalEnergyCons!I$4:I$10000)</f>
        <v>0.44710072916674998</v>
      </c>
      <c r="L2303" s="1" cm="1">
        <f t="array" ref="L2303">SUMPRODUCT(([1]OUT_FinalEnergyCons!$B$4:$B$10000="var_ncap")*1, (ISNUMBER(SEARCH("SCOM-SHngahp",[1]OUT_FinalEnergyCons!$A$4:$A$10000)))*1,[1]OUT_FinalEnergyCons!J$4:J$10000)</f>
        <v>0.49932433927963399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1.0579736416093299E-3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2.05764069597386E-3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6.8718873319984397E-4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0.27602017262031697</v>
      </c>
      <c r="K2305" s="1">
        <f t="shared" si="2177"/>
        <v>9.8440422847636197E-2</v>
      </c>
      <c r="L2305" s="1">
        <f t="shared" si="2177"/>
        <v>8.2108869270847207E-2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SUMPRODUCT(([1]OUT_FinalEnergyCons!$B$4:$B$10000="var_ncap")*1, (ISNUMBER(SEARCH("SCOM-SHWODBR",[1]OUT_FinalEnergyCons!$A$4:$A$10000)))*1,[1]OUT_FinalEnergyCons!H$4:H$10000)</f>
        <v>0.27602017262031697</v>
      </c>
      <c r="K2306" s="1" cm="1">
        <f t="array" ref="K2306">SUMPRODUCT(([1]OUT_FinalEnergyCons!$B$4:$B$10000="var_ncap")*1, (ISNUMBER(SEARCH("SCOM-SHWODBR",[1]OUT_FinalEnergyCons!$A$4:$A$10000)))*1,[1]OUT_FinalEnergyCons!I$4:I$10000)</f>
        <v>9.8440422847636197E-2</v>
      </c>
      <c r="L2306" s="1" cm="1">
        <f t="array" ref="L2306">SUMPRODUCT(([1]OUT_FinalEnergyCons!$B$4:$B$10000="var_ncap")*1, (ISNUMBER(SEARCH("SCOM-SHWODBR",[1]OUT_FinalEnergyCons!$A$4:$A$10000)))*1,[1]OUT_FinalEnergyCons!J$4:J$10000)</f>
        <v>8.2108869270847207E-2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2.6563161249790801E-2</v>
      </c>
      <c r="K2307" s="1">
        <f t="shared" si="2178"/>
        <v>3.4095646131080799E-2</v>
      </c>
      <c r="L2307" s="1">
        <f t="shared" si="2178"/>
        <v>2.6129909425879599E-2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SUMPRODUCT(([1]OUT_FinalEnergyCons!$B$4:$B$10000="var_ncap")*1,(ISNUMBER(SEARCH("SCOM-SHPLTBR",[1]OUT_FinalEnergyCons!$A$4:$A$10000)))*1,[1]OUT_FinalEnergyCons!H$4:H$10000)</f>
        <v>2.6563161249790801E-2</v>
      </c>
      <c r="K2308" s="1" cm="1">
        <f t="array" ref="K2308">SUMPRODUCT(([1]OUT_FinalEnergyCons!$B$4:$B$10000="var_ncap")*1,(ISNUMBER(SEARCH("SCOM-SHPLTBR",[1]OUT_FinalEnergyCons!$A$4:$A$10000)))*1,[1]OUT_FinalEnergyCons!I$4:I$10000)</f>
        <v>3.4095646131080799E-2</v>
      </c>
      <c r="L2308" s="1" cm="1">
        <f t="array" ref="L2308">SUMPRODUCT(([1]OUT_FinalEnergyCons!$B$4:$B$10000="var_ncap")*1,(ISNUMBER(SEARCH("SCOM-SHPLTBR",[1]OUT_FinalEnergyCons!$A$4:$A$10000)))*1,[1]OUT_FinalEnergyCons!J$4:J$10000)</f>
        <v>2.6129909425879599E-2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6.9307175960674094E-2</v>
      </c>
      <c r="K2309" s="1">
        <f t="shared" si="2179"/>
        <v>4.5340519804297097E-2</v>
      </c>
      <c r="L2309" s="1">
        <f t="shared" si="2179"/>
        <v>6.4322264151693995E-2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SUMPRODUCT(([1]OUT_FinalEnergyCons!$B$4:$B$10000="var_ncap")*1, (ISNUMBER(SEARCH("SCOM-SHSOLBR",[1]OUT_FinalEnergyCons!$A$4:$A$10000)))*1,[1]OUT_FinalEnergyCons!H$4:H$10000)</f>
        <v>6.9307175960674094E-2</v>
      </c>
      <c r="K2310" s="1" cm="1">
        <f t="array" ref="K2310">SUMPRODUCT(([1]OUT_FinalEnergyCons!$B$4:$B$10000="var_ncap")*1, (ISNUMBER(SEARCH("SCOM-SHSOLBR",[1]OUT_FinalEnergyCons!$A$4:$A$10000)))*1,[1]OUT_FinalEnergyCons!I$4:I$10000)</f>
        <v>4.5340519804297097E-2</v>
      </c>
      <c r="L2310" s="1" cm="1">
        <f t="array" ref="L2310">SUMPRODUCT(([1]OUT_FinalEnergyCons!$B$4:$B$10000="var_ncap")*1, (ISNUMBER(SEARCH("SCOM-SHSOLBR",[1]OUT_FinalEnergyCons!$A$4:$A$10000)))*1,[1]OUT_FinalEnergyCons!J$4:J$10000)</f>
        <v>6.4322264151693995E-2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0.35171178233734701</v>
      </c>
      <c r="K2311" s="1">
        <f t="shared" si="2180"/>
        <v>0.67317059470998797</v>
      </c>
      <c r="L2311" s="1">
        <f t="shared" si="2180"/>
        <v>0.38244626197204301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SUMPRODUCT(([1]OUT_FinalEnergyCons!$B$4:$B$10000="var_ncap")*1, (ISNUMBER(SEARCH("SCOM-SHH2BR",[1]OUT_FinalEnergyCons!$A$4:$A$10000)))*1,[1]OUT_FinalEnergyCons!H$4:H$10000)</f>
        <v>0.35171178233734701</v>
      </c>
      <c r="K2312" s="1" cm="1">
        <f t="array" ref="K2312">SUMPRODUCT(([1]OUT_FinalEnergyCons!$B$4:$B$10000="var_ncap")*1, (ISNUMBER(SEARCH("SCOM-SHH2BR",[1]OUT_FinalEnergyCons!$A$4:$A$10000)))*1,[1]OUT_FinalEnergyCons!I$4:I$10000)</f>
        <v>0.67317059470998797</v>
      </c>
      <c r="L2312" s="1" cm="1">
        <f t="array" ref="L2312">SUMPRODUCT(([1]OUT_FinalEnergyCons!$B$4:$B$10000="var_ncap")*1, (ISNUMBER(SEARCH("SCOM-SHH2BR",[1]OUT_FinalEnergyCons!$A$4:$A$10000)))*1,[1]OUT_FinalEnergyCons!J$4:J$10000)</f>
        <v>0.38244626197204301</v>
      </c>
      <c r="N2312" s="1"/>
    </row>
    <row r="2313" spans="2:14" x14ac:dyDescent="0.35">
      <c r="B2313" s="5" t="str">
        <f>'SPS2'!B2021</f>
        <v>SPS1</v>
      </c>
      <c r="C2313" s="5" t="str">
        <f>'SPS2'!C2021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0.37231475527153474</v>
      </c>
      <c r="K2313" s="3">
        <f t="shared" si="2181"/>
        <v>3.5508117043675029</v>
      </c>
      <c r="L2313" s="3">
        <f t="shared" ref="L2313" si="2182">SUM(L2314,L2318,L2321)</f>
        <v>1.023558945586605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SUMPRODUCT(ISNUMBER(SEARCH("SUP_ELCH2*",[1]OUT_SyntheticFuels!$C$4:$C$1000))*1,("var_ncap"=[1]OUT_SyntheticFuels!$B$4:$B$1000)*1,[1]OUT_SyntheticFuels!I$4:I$1000)</f>
        <v>0.32890244198114821</v>
      </c>
      <c r="K2314" s="1" cm="1">
        <f t="array" ref="K2314">SUMPRODUCT(ISNUMBER(SEARCH("SUP_ELCH2*",[1]OUT_SyntheticFuels!$C$4:$C$1000))*1,("var_ncap"=[1]OUT_SyntheticFuels!$B$4:$B$1000)*1,[1]OUT_SyntheticFuels!J$4:J$1000)</f>
        <v>3.4834905696090099</v>
      </c>
      <c r="L2314" s="1" cm="1">
        <f t="array" ref="L2314">SUMPRODUCT(ISNUMBER(SEARCH("SUP_ELCH2*",[1]OUT_SyntheticFuels!$C$4:$C$1000))*1,("var_ncap"=[1]OUT_SyntheticFuels!$B$4:$B$1000)*1,[1]OUT_SyntheticFuels!K$4:K$1000)</f>
        <v>1.020195275415746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0.32875445051566898</v>
      </c>
      <c r="K2315" s="1">
        <f t="shared" si="2185"/>
        <v>1.9232058128171401</v>
      </c>
      <c r="L2315" s="1">
        <f t="shared" ref="L2315" si="2186">L2314-L2316-L2317</f>
        <v>0.90515052613228097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SUMPRODUCT(ISNUMBER(SEARCH("SUP_ELCH2*D",[1]OUT_SyntheticFuels!$C$4:$C$1000))*1,("var_ncap"=[1]OUT_SyntheticFuels!$B$4:$B$1000)*1,[1]OUT_SyntheticFuels!I$4:I$1000)</f>
        <v>1.4799146547924999E-4</v>
      </c>
      <c r="K2316" s="1" cm="1">
        <f t="array" ref="K2316">SUMPRODUCT(ISNUMBER(SEARCH("SUP_ELCH2*D",[1]OUT_SyntheticFuels!$C$4:$C$1000))*1,("var_ncap"=[1]OUT_SyntheticFuels!$B$4:$B$1000)*1,[1]OUT_SyntheticFuels!J$4:J$1000)</f>
        <v>1.53148935413979</v>
      </c>
      <c r="L2316" s="1" cm="1">
        <f t="array" ref="L2316">SUMPRODUCT(ISNUMBER(SEARCH("SUP_ELCH2*D",[1]OUT_SyntheticFuels!$C$4:$C$1000))*1,("var_ncap"=[1]OUT_SyntheticFuels!$B$4:$B$1000)*1,[1]OUT_SyntheticFuels!K$4:K$1000)</f>
        <v>8.9059677835027301E-2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2.87954026520797E-2</v>
      </c>
      <c r="L2317" s="1" cm="1">
        <f t="array" ref="L2317">SUMPRODUCT(ISNUMBER(SEARCH("SUP_ELCH2*SOEC*",[1]OUT_SyntheticFuels!$C$4:$C$1000))*1,("var_ncap"=[1]OUT_SyntheticFuels!$B$4:$B$1000)*1,[1]OUT_SyntheticFuels!K$4:K$1000)</f>
        <v>2.5985071448437699E-2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2.3791839521473101E-5</v>
      </c>
      <c r="K2318" s="1">
        <f t="shared" si="2187"/>
        <v>3.4560381695993519E-5</v>
      </c>
      <c r="L2318" s="1">
        <f t="shared" ref="L2318" si="2188">SUM(L2319:L2320)</f>
        <v>2.0390697272046512E-3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SUMPRODUCT(ISNUMBER(SEARCH("SUP_NGAH2",[1]OUT_SyntheticFuels!$C$4:$C$1000))*1,("var_ncap"=[1]OUT_SyntheticFuels!$B$4:$B$1000)*1,[1]OUT_SyntheticFuels!I$4:I$1000)-J2320</f>
        <v>2.3791839521473101E-5</v>
      </c>
      <c r="K2319" s="1" cm="1">
        <f t="array" ref="K2319">SUMPRODUCT(ISNUMBER(SEARCH("SUP_NGAH2",[1]OUT_SyntheticFuels!$C$4:$C$1000))*1,("var_ncap"=[1]OUT_SyntheticFuels!$B$4:$B$1000)*1,[1]OUT_SyntheticFuels!J$4:J$1000)-K2320</f>
        <v>2.5455443920252499E-5</v>
      </c>
      <c r="L2319" s="1" cm="1">
        <f t="array" ref="L2319">SUMPRODUCT(ISNUMBER(SEARCH("SUP_NGAH2",[1]OUT_SyntheticFuels!$C$4:$C$1000))*1,("var_ncap"=[1]OUT_SyntheticFuels!$B$4:$B$1000)*1,[1]OUT_SyntheticFuels!K$4:K$1000)-L2320</f>
        <v>1.1873636184125203E-3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9.1049377757410193E-6</v>
      </c>
      <c r="L2320" s="1" cm="1">
        <f t="array" ref="L2320">SUMPRODUCT(ISNUMBER(SEARCH("SUP_NGAH2CCS",[1]OUT_SyntheticFuels!$C$4:$C$1000))*1,("var_ncap"=[1]OUT_SyntheticFuels!$B$4:$B$1000)*1,[1]OUT_SyntheticFuels!K$4:K$1000)</f>
        <v>8.5170610879213105E-4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4.3388521450865102E-2</v>
      </c>
      <c r="K2321" s="1">
        <f t="shared" si="2189"/>
        <v>6.7286574376796901E-2</v>
      </c>
      <c r="L2321" s="1">
        <f t="shared" ref="L2321" si="2190">SUM(L2322:L2323)</f>
        <v>1.3246004436543799E-3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SUMPRODUCT(ISNUMBER(SEARCH("SUP_WODH2",[1]OUT_SyntheticFuels!$C$4:$C$1000))*1,("var_ncap"=[1]OUT_SyntheticFuels!$B$4:$B$1000)*1,[1]OUT_SyntheticFuels!I$4:I$1000)-J2323</f>
        <v>4.3388521450865102E-2</v>
      </c>
      <c r="K2322" s="1" cm="1">
        <f t="array" ref="K2322">SUMPRODUCT(ISNUMBER(SEARCH("SUP_WODH2",[1]OUT_SyntheticFuels!$C$4:$C$1000))*1,("var_ncap"=[1]OUT_SyntheticFuels!$B$4:$B$1000)*1,[1]OUT_SyntheticFuels!J$4:J$1000)-K2323</f>
        <v>6.7286574376796901E-2</v>
      </c>
      <c r="L2322" s="1" cm="1">
        <f t="array" ref="L2322">SUMPRODUCT(ISNUMBER(SEARCH("SUP_WODH2",[1]OUT_SyntheticFuels!$C$4:$C$1000))*1,("var_ncap"=[1]OUT_SyntheticFuels!$B$4:$B$1000)*1,[1]OUT_SyntheticFuels!K$4:K$1000)-L2323</f>
        <v>1.3246004436543799E-3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SUMPRODUCT(("CT_CWODBDS"=[1]OUT_SyntheticFuels!$C$4:$C$1000)*1,("var_ncap"=[1]OUT_SyntheticFuels!$B$4:$B$1000)*1,[1]OUT_SyntheticFuels!I$4:I$1000)</f>
        <v>7.9369680088496499E-4</v>
      </c>
      <c r="K2325" s="7" cm="1">
        <f t="array" ref="K2325">SUMPRODUCT(("CT_CWODBDS"=[1]OUT_SyntheticFuels!$C$4:$C$1000)*1,("var_ncap"=[1]OUT_SyntheticFuels!$B$4:$B$1000)*1,[1]OUT_SyntheticFuels!J$4:J$1000)</f>
        <v>1.25921135373439E-3</v>
      </c>
      <c r="L2325" s="7" cm="1">
        <f t="array" ref="L2325">SUMPRODUCT(("CT_CWODBDS"=[1]OUT_SyntheticFuels!$C$4:$C$1000)*1,("var_ncap"=[1]OUT_SyntheticFuels!$B$4:$B$1000)*1,[1]OUT_SyntheticFuels!K$4:K$1000)</f>
        <v>1.18144965535189E-5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SUMPRODUCT(("CT_CWODETH"=[1]OUT_SyntheticFuels!$C$4:$C$1000)*1,("var_ncap"=[1]OUT_SyntheticFuels!$B$4:$B$1000)*1,[1]OUT_SyntheticFuels!I$4:I$1000)</f>
        <v>1.36024111086882E-5</v>
      </c>
      <c r="K2327" s="7" cm="1">
        <f t="array" ref="K2327">SUMPRODUCT(("CT_CWODETH"=[1]OUT_SyntheticFuels!$C$4:$C$1000)*1,("var_ncap"=[1]OUT_SyntheticFuels!$B$4:$B$1000)*1,[1]OUT_SyntheticFuels!J$4:J$1000)</f>
        <v>3.4239547520240201E-5</v>
      </c>
      <c r="L2327" s="7" cm="1">
        <f t="array" ref="L2327">SUMPRODUCT(("CT_CWODETH"=[1]OUT_SyntheticFuels!$C$4:$C$1000)*1,("var_ncap"=[1]OUT_SyntheticFuels!$B$4:$B$1000)*1,[1]OUT_SyntheticFuels!K$4:K$1000)</f>
        <v>1.6904821165745701E-4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SUMPRODUCT(("SUP_MNRBIO"=[1]OUT_SyntheticFuels!$C$4:$C$1000)*1,("var_ncap"=[1]OUT_SyntheticFuels!$B$4:$B$1000)*1,[1]OUT_SyntheticFuels!I$4:I$1000)</f>
        <v>2.01750795164321E-4</v>
      </c>
      <c r="K2329" s="7" cm="1">
        <f t="array" ref="K2329">SUMPRODUCT(("SUP_MNRBIO"=[1]OUT_SyntheticFuels!$C$4:$C$1000)*1,("var_ncap"=[1]OUT_SyntheticFuels!$B$4:$B$1000)*1,[1]OUT_SyntheticFuels!J$4:J$1000)</f>
        <v>0.15200342729407401</v>
      </c>
      <c r="L2329" s="7" cm="1">
        <f t="array" ref="L2329">SUMPRODUCT(("SUP_MNRBIO"=[1]OUT_SyntheticFuels!$C$4:$C$1000)*1,("var_ncap"=[1]OUT_SyntheticFuels!$B$4:$B$1000)*1,[1]OUT_SyntheticFuels!K$4:K$1000)</f>
        <v>7.3304679780916496E-2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SUMPRODUCT(("SUP_WSTBIO"=[1]OUT_SyntheticFuels!$C$4:$C$1000)*1,("var_ncap"=[1]OUT_SyntheticFuels!$B$4:$B$1000)*1,[1]OUT_SyntheticFuels!I$4:I$1000)</f>
        <v>0.14357609304920399</v>
      </c>
      <c r="K2330" s="7" cm="1">
        <f t="array" ref="K2330">SUMPRODUCT(("SUP_WSTBIO"=[1]OUT_SyntheticFuels!$C$4:$C$1000)*1,("var_ncap"=[1]OUT_SyntheticFuels!$B$4:$B$1000)*1,[1]OUT_SyntheticFuels!J$4:J$1000)</f>
        <v>6.4128669660136403E-2</v>
      </c>
      <c r="L2330" s="7" cm="1">
        <f t="array" ref="L2330">SUMPRODUCT(("SUP_WSTBIO"=[1]OUT_SyntheticFuels!$C$4:$C$1000)*1,("var_ncap"=[1]OUT_SyntheticFuels!$B$4:$B$1000)*1,[1]OUT_SyntheticFuels!K$4:K$1000)</f>
        <v>0.16906098717510301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3.7707855944431501E-3</v>
      </c>
      <c r="L2332" s="7" cm="1">
        <f t="array" ref="L2332">SUMPRODUCT(("SUP_WSTHTGBIO"=[1]OUT_SyntheticFuels!$C$4:$C$1000)*1,("var_ncap"=[1]OUT_SyntheticFuels!$B$4:$B$1000)*1,[1]OUT_SyntheticFuels!K$4:K$1000)</f>
        <v>6.0676520306808697E-4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SUMPRODUCT(("SUP_WODBIO"=[1]OUT_SyntheticFuels!$C$4:$C$1000)*1,("var_ncap"=[1]OUT_SyntheticFuels!$B$4:$B$1000)*1,[1]OUT_SyntheticFuels!I$4:I$1000)</f>
        <v>2.7354869858140602E-4</v>
      </c>
      <c r="K2334" s="7" cm="1">
        <f t="array" ref="K2334">SUMPRODUCT(("SUP_WODBIO"=[1]OUT_SyntheticFuels!$C$4:$C$1000)*1,("var_ncap"=[1]OUT_SyntheticFuels!$B$4:$B$1000)*1,[1]OUT_SyntheticFuels!J$4:J$1000)</f>
        <v>4.9503583777765002E-2</v>
      </c>
      <c r="L2334" s="7" cm="1">
        <f t="array" ref="L2334">SUMPRODUCT(("SUP_WODBIO"=[1]OUT_SyntheticFuels!$C$4:$C$1000)*1,("var_ncap"=[1]OUT_SyntheticFuels!$B$4:$B$1000)*1,[1]OUT_SyntheticFuels!K$4:K$1000)</f>
        <v>4.05404052679743E-4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SUMPRODUCT(("SUP_BIONGA"=[1]OUT_SyntheticFuels!$C$4:$C$1000)*1,("var_ncap"=[1]OUT_SyntheticFuels!$B$4:$B$1000)*1,[1]OUT_SyntheticFuels!I$4:I$1000)</f>
        <v>1.8564388333403199E-2</v>
      </c>
      <c r="K2336" s="7" cm="1">
        <f t="array" ref="K2336">SUMPRODUCT(("SUP_BIONGA"=[1]OUT_SyntheticFuels!$C$4:$C$1000)*1,("var_ncap"=[1]OUT_SyntheticFuels!$B$4:$B$1000)*1,[1]OUT_SyntheticFuels!J$4:J$1000)</f>
        <v>0.16001244201408699</v>
      </c>
      <c r="L2336" s="7" cm="1">
        <f t="array" ref="L2336">SUMPRODUCT(("SUP_BIONGA"=[1]OUT_SyntheticFuels!$C$4:$C$1000)*1,("var_ncap"=[1]OUT_SyntheticFuels!$B$4:$B$1000)*1,[1]OUT_SyntheticFuels!K$4:K$1000)</f>
        <v>0.11386575084190501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SUMPRODUCT(("CT_CWODPLT"=[1]OUT_SyntheticFuels!$C$4:$C$1000)*1,("var_ncap"=[1]OUT_SyntheticFuels!$B$4:$B$1000)*1,[1]OUT_SyntheticFuels!I$4:I$1000)</f>
        <v>2.7362888808461701E-4</v>
      </c>
      <c r="K2337" s="7" cm="1">
        <f t="array" ref="K2337">SUMPRODUCT(("CT_CWODPLT"=[1]OUT_SyntheticFuels!$C$4:$C$1000)*1,("var_ncap"=[1]OUT_SyntheticFuels!$B$4:$B$1000)*1,[1]OUT_SyntheticFuels!J$4:J$1000)</f>
        <v>8.7309425289671796E-2</v>
      </c>
      <c r="L2337" s="7" cm="1">
        <f t="array" ref="L2337">SUMPRODUCT(("CT_CWODPLT"=[1]OUT_SyntheticFuels!$C$4:$C$1000)*1,("var_ncap"=[1]OUT_SyntheticFuels!$B$4:$B$1000)*1,[1]OUT_SyntheticFuels!K$4:K$1000)</f>
        <v>4.3988380303416903E-2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SUMPRODUCT(("SUP_H2NGA"=[1]OUT_SyntheticFuels!$C$4:$C$1000)*1,("var_ncap"=[1]OUT_SyntheticFuels!$B$4:$B$1000)*1,[1]OUT_SyntheticFuels!I$4:I$1000)</f>
        <v>4.8820543406577802E-5</v>
      </c>
      <c r="K2338" s="7" cm="1">
        <f t="array" ref="K2338">SUMPRODUCT(("SUP_H2NGA"=[1]OUT_SyntheticFuels!$C$4:$C$1000)*1,("var_ncap"=[1]OUT_SyntheticFuels!$B$4:$B$1000)*1,[1]OUT_SyntheticFuels!J$4:J$1000)</f>
        <v>1.62847856607738</v>
      </c>
      <c r="L2338" s="7" cm="1">
        <f t="array" ref="L2338">SUMPRODUCT(("SUP_H2NGA"=[1]OUT_SyntheticFuels!$C$4:$C$1000)*1,("var_ncap"=[1]OUT_SyntheticFuels!$B$4:$B$1000)*1,[1]OUT_SyntheticFuels!K$4:K$1000)</f>
        <v>0.63042424393637397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SUMPRODUCT(("SUP_H2DSL"=[1]OUT_SyntheticFuels!$C$4:$C$1000)*1,("var_ncap"=[1]OUT_SyntheticFuels!$B$4:$B$1000)*1,[1]OUT_SyntheticFuels!I$4:I$1000)</f>
        <v>8.08694043481791E-5</v>
      </c>
      <c r="K2339" s="7" cm="1">
        <f t="array" ref="K2339">SUMPRODUCT(("SUP_H2DSL"=[1]OUT_SyntheticFuels!$C$4:$C$1000)*1,("var_ncap"=[1]OUT_SyntheticFuels!$B$4:$B$1000)*1,[1]OUT_SyntheticFuels!J$4:J$1000)</f>
        <v>1.7210179412715298E-2</v>
      </c>
      <c r="L2339" s="7" cm="1">
        <f t="array" ref="L2339">SUMPRODUCT(("SUP_H2DSL"=[1]OUT_SyntheticFuels!$C$4:$C$1000)*1,("var_ncap"=[1]OUT_SyntheticFuels!$B$4:$B$1000)*1,[1]OUT_SyntheticFuels!K$4:K$1000)</f>
        <v>0.138854364844572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SUMPRODUCT(("SUP_H2GSL"=[1]OUT_SyntheticFuels!$C$4:$C$1000)*1,("var_ncap"=[1]OUT_SyntheticFuels!$B$4:$B$1000)*1,[1]OUT_SyntheticFuels!I$4:I$1000)</f>
        <v>1.11262321479981E-4</v>
      </c>
      <c r="K2340" s="7" cm="1">
        <f t="array" ref="K2340">SUMPRODUCT(("SUP_H2GSL"=[1]OUT_SyntheticFuels!$C$4:$C$1000)*1,("var_ncap"=[1]OUT_SyntheticFuels!$B$4:$B$1000)*1,[1]OUT_SyntheticFuels!J$4:J$1000)</f>
        <v>9.8337659263618399E-2</v>
      </c>
      <c r="L2340" s="7" cm="1">
        <f t="array" ref="L2340">SUMPRODUCT(("SUP_H2GSL"=[1]OUT_SyntheticFuels!$C$4:$C$1000)*1,("var_ncap"=[1]OUT_SyntheticFuels!$B$4:$B$1000)*1,[1]OUT_SyntheticFuels!K$4:K$1000)</f>
        <v>1.89334419244082E-5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564.28599845034853</v>
      </c>
      <c r="H3" s="3">
        <f t="shared" si="0"/>
        <v>519.78426291723827</v>
      </c>
    </row>
    <row r="4" spans="2:8" x14ac:dyDescent="0.35">
      <c r="B4" s="25" t="s">
        <v>1727</v>
      </c>
      <c r="C4" s="1">
        <f>'SPS2'!F763</f>
        <v>142.22068285386743</v>
      </c>
      <c r="D4" s="1">
        <f>'SPS2'!G763</f>
        <v>142.43487060158498</v>
      </c>
      <c r="E4" s="1">
        <f>'SPS2'!H763</f>
        <v>147.51305415580941</v>
      </c>
      <c r="F4" s="1">
        <f>'SPS2'!I763</f>
        <v>148.41977227486933</v>
      </c>
      <c r="G4" s="1">
        <f>'SPS2'!J763</f>
        <v>149.5286733889231</v>
      </c>
      <c r="H4" s="1">
        <f>'SPS2'!K763</f>
        <v>135.19785519421515</v>
      </c>
    </row>
    <row r="5" spans="2:8" x14ac:dyDescent="0.35">
      <c r="B5" s="25" t="s">
        <v>1728</v>
      </c>
      <c r="C5" s="1">
        <f>'SPS2'!F882</f>
        <v>140.10259811175644</v>
      </c>
      <c r="D5" s="1">
        <f>'SPS2'!G882</f>
        <v>136.76646895044979</v>
      </c>
      <c r="E5" s="1">
        <f>'SPS2'!H882</f>
        <v>132.76306201141824</v>
      </c>
      <c r="F5" s="1">
        <f>'SPS2'!I882</f>
        <v>121.47084718927252</v>
      </c>
      <c r="G5" s="1">
        <f>'SPS2'!J882</f>
        <v>115.16807477031563</v>
      </c>
      <c r="H5" s="1">
        <f>'SPS2'!K882</f>
        <v>108.55536508003556</v>
      </c>
    </row>
    <row r="6" spans="2:8" x14ac:dyDescent="0.35">
      <c r="B6" s="25" t="s">
        <v>1729</v>
      </c>
      <c r="C6" s="1">
        <f>'SPS2'!F972</f>
        <v>219.63038989360444</v>
      </c>
      <c r="D6" s="1">
        <f>'SPS2'!G972</f>
        <v>218.95224995715466</v>
      </c>
      <c r="E6" s="1">
        <f>'SPS2'!H972</f>
        <v>219.68116153295054</v>
      </c>
      <c r="F6" s="1">
        <f>'SPS2'!I972</f>
        <v>200.42837558919013</v>
      </c>
      <c r="G6" s="1">
        <f>'SPS2'!J972</f>
        <v>190.67770220218978</v>
      </c>
      <c r="H6" s="1">
        <f>'SPS2'!K972</f>
        <v>181.89489247133906</v>
      </c>
    </row>
    <row r="7" spans="2:8" x14ac:dyDescent="0.35">
      <c r="B7" s="25" t="s">
        <v>1730</v>
      </c>
      <c r="C7" s="1">
        <f>'SPS2'!F1136+'SPS2'!F1315+'SPS2'!F1399+'SPS2'!F1483+'SPS2'!F1490+'SPS2'!F1497+'SPS2'!F1546+'SPS2'!F1593+'SPS2'!F1640</f>
        <v>215.31392023948246</v>
      </c>
      <c r="D7" s="1">
        <f>'SPS2'!G1136+'SPS2'!G1315+'SPS2'!G1399+'SPS2'!G1483+'SPS2'!G1490+'SPS2'!G1497+'SPS2'!G1546+'SPS2'!G1593+'SPS2'!G1640</f>
        <v>205.89878767650029</v>
      </c>
      <c r="E7" s="1">
        <f>'SPS2'!H1136+'SPS2'!H1315+'SPS2'!H1399+'SPS2'!H1483+'SPS2'!H1490+'SPS2'!H1497+'SPS2'!H1546+'SPS2'!H1593+'SPS2'!H1640</f>
        <v>188.72701836243198</v>
      </c>
      <c r="F7" s="1">
        <f>'SPS2'!I1136+'SPS2'!I1315+'SPS2'!I1399+'SPS2'!I1483+'SPS2'!I1490+'SPS2'!I1497+'SPS2'!I1546+'SPS2'!I1593+'SPS2'!I1640</f>
        <v>142.43558248473093</v>
      </c>
      <c r="G7" s="1">
        <f>'SPS2'!J1136+'SPS2'!J1315+'SPS2'!J1399+'SPS2'!J1483+'SPS2'!J1490+'SPS2'!J1497+'SPS2'!J1546+'SPS2'!J1593+'SPS2'!J1640</f>
        <v>108.91154808892</v>
      </c>
      <c r="H7" s="1">
        <f>'SPS2'!K1136+'SPS2'!K1315+'SPS2'!K1399+'SPS2'!K1483+'SPS2'!K1490+'SPS2'!K1497+'SPS2'!K1546+'SPS2'!K1593+'SPS2'!K1640</f>
        <v>94.136150171648524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514.53444687420892</v>
      </c>
      <c r="H8" s="3">
        <f t="shared" si="1"/>
        <v>563.55785651022609</v>
      </c>
    </row>
    <row r="9" spans="2:8" x14ac:dyDescent="0.35">
      <c r="B9" s="25" t="s">
        <v>1732</v>
      </c>
      <c r="C9" s="1">
        <f>'SPS2'!F291+'SPS2'!F409</f>
        <v>495.64127737409598</v>
      </c>
      <c r="D9" s="1">
        <f>'SPS2'!G291+'SPS2'!G409</f>
        <v>476.27630960831152</v>
      </c>
      <c r="E9" s="1">
        <f>'SPS2'!H291+'SPS2'!H409</f>
        <v>483.96899197505763</v>
      </c>
      <c r="F9" s="1">
        <f>'SPS2'!I291+'SPS2'!I409</f>
        <v>544.45136584650788</v>
      </c>
      <c r="G9" s="1">
        <f>'SPS2'!J291+'SPS2'!J409</f>
        <v>475.18755356389357</v>
      </c>
      <c r="H9" s="1">
        <f>'SPS2'!K291+'SPS2'!K409</f>
        <v>489.70443389513241</v>
      </c>
    </row>
    <row r="10" spans="2:8" x14ac:dyDescent="0.35">
      <c r="B10" s="25" t="s">
        <v>1733</v>
      </c>
      <c r="C10" s="1">
        <f>'SPS2'!F590+'SPS2'!F604+'SPS2'!F644</f>
        <v>19.470356694638745</v>
      </c>
      <c r="D10" s="1">
        <f>'SPS2'!G590+'SPS2'!G604+'SPS2'!G644</f>
        <v>28.307015976839406</v>
      </c>
      <c r="E10" s="1">
        <f>'SPS2'!H590+'SPS2'!H604+'SPS2'!H644</f>
        <v>31.966590453546335</v>
      </c>
      <c r="F10" s="1">
        <f>'SPS2'!I590+'SPS2'!I604+'SPS2'!I644</f>
        <v>31.916279769575141</v>
      </c>
      <c r="G10" s="1">
        <f>'SPS2'!J590+'SPS2'!J604+'SPS2'!J644</f>
        <v>25.706385309821698</v>
      </c>
      <c r="H10" s="1">
        <f>'SPS2'!K590+'SPS2'!K604+'SPS2'!K644</f>
        <v>33.77422263363129</v>
      </c>
    </row>
    <row r="11" spans="2:8" x14ac:dyDescent="0.35">
      <c r="B11" s="25" t="s">
        <v>1731</v>
      </c>
      <c r="C11" s="1">
        <f>'SPS2'!F679</f>
        <v>7.3349719996056804E-3</v>
      </c>
      <c r="D11" s="1">
        <f>'SPS2'!G679</f>
        <v>2.9548521685575584E-2</v>
      </c>
      <c r="E11" s="1">
        <f>'SPS2'!H679</f>
        <v>3.0094103811861984E-2</v>
      </c>
      <c r="F11" s="1">
        <f>'SPS2'!I679</f>
        <v>0.13868002671038823</v>
      </c>
      <c r="G11" s="1">
        <f>'SPS2'!J679</f>
        <v>13.640508000493583</v>
      </c>
      <c r="H11" s="1">
        <f>'SPS2'!K679</f>
        <v>40.078524275929091</v>
      </c>
    </row>
    <row r="12" spans="2:8" x14ac:dyDescent="0.35">
      <c r="B12" s="25" t="s">
        <v>1734</v>
      </c>
      <c r="C12" s="1">
        <f>'SPS2'!F1707</f>
        <v>0</v>
      </c>
      <c r="D12" s="1">
        <f>'SPS2'!G1707</f>
        <v>0</v>
      </c>
      <c r="E12" s="1">
        <f>'SPS2'!H1707</f>
        <v>0</v>
      </c>
      <c r="F12" s="1">
        <f>'SPS2'!I1707</f>
        <v>0</v>
      </c>
      <c r="G12" s="1">
        <f>'SPS2'!J1707</f>
        <v>0</v>
      </c>
      <c r="H12" s="1">
        <f>'SPS2'!K1707</f>
        <v>6.757055332676171E-4</v>
      </c>
    </row>
    <row r="13" spans="2:8" x14ac:dyDescent="0.35">
      <c r="B13" s="2" t="s">
        <v>1736</v>
      </c>
      <c r="C13" s="3">
        <f>'SPS2'!F2+'SPS2'!F20-'SPS2'!F57</f>
        <v>966.1586105473898</v>
      </c>
      <c r="D13" s="3">
        <f>'SPS2'!G2+'SPS2'!G20-'SPS2'!G57</f>
        <v>964.34809762371572</v>
      </c>
      <c r="E13" s="3">
        <f>'SPS2'!H2+'SPS2'!H20-'SPS2'!H57</f>
        <v>916.44483351942233</v>
      </c>
      <c r="F13" s="3">
        <f>'SPS2'!I2+'SPS2'!I20-'SPS2'!I57</f>
        <v>892.21411499393776</v>
      </c>
      <c r="G13" s="3">
        <f>'SPS2'!J2+'SPS2'!J20-'SPS2'!J57</f>
        <v>770.37680084893714</v>
      </c>
      <c r="H13" s="3">
        <f>'SPS2'!K2+'SPS2'!K20-'SPS2'!K57</f>
        <v>706.98349726024128</v>
      </c>
    </row>
    <row r="14" spans="2:8" x14ac:dyDescent="0.35">
      <c r="B14" s="25" t="s">
        <v>1737</v>
      </c>
      <c r="C14" s="1">
        <f>'SPS2'!F2</f>
        <v>301.55156848449508</v>
      </c>
      <c r="D14" s="1">
        <f>'SPS2'!G2</f>
        <v>298.76897526775628</v>
      </c>
      <c r="E14" s="1">
        <f>'SPS2'!H2</f>
        <v>338.20472514871244</v>
      </c>
      <c r="F14" s="1">
        <f>'SPS2'!I2</f>
        <v>444.85985993495387</v>
      </c>
      <c r="G14" s="1">
        <f>'SPS2'!J2</f>
        <v>424.55138766515938</v>
      </c>
      <c r="H14" s="1">
        <f>'SPS2'!K2</f>
        <v>524.80803836012285</v>
      </c>
    </row>
    <row r="15" spans="2:8" x14ac:dyDescent="0.35">
      <c r="B15" s="25" t="s">
        <v>19</v>
      </c>
      <c r="C15" s="1">
        <f>'SPS2'!F20</f>
        <v>781.77729874866941</v>
      </c>
      <c r="D15" s="1">
        <f>'SPS2'!G20</f>
        <v>700.48164129084591</v>
      </c>
      <c r="E15" s="1">
        <f>'SPS2'!H20</f>
        <v>650.19265407962757</v>
      </c>
      <c r="F15" s="1">
        <f>'SPS2'!I20</f>
        <v>500.05516870101371</v>
      </c>
      <c r="G15" s="1">
        <f>'SPS2'!J20</f>
        <v>382.14932904084782</v>
      </c>
      <c r="H15" s="1">
        <f>'SPS2'!K20</f>
        <v>209.54914204483535</v>
      </c>
    </row>
    <row r="16" spans="2:8" x14ac:dyDescent="0.35">
      <c r="B16" s="25" t="s">
        <v>24</v>
      </c>
      <c r="C16" s="1">
        <f>'SPS2'!F57</f>
        <v>117.17025668577485</v>
      </c>
      <c r="D16" s="1">
        <f>'SPS2'!G57</f>
        <v>34.90251893488643</v>
      </c>
      <c r="E16" s="1">
        <f>'SPS2'!H57</f>
        <v>71.952545708917654</v>
      </c>
      <c r="F16" s="1">
        <f>'SPS2'!I57</f>
        <v>52.700913642029796</v>
      </c>
      <c r="G16" s="1">
        <f>'SPS2'!J57</f>
        <v>36.323915857070048</v>
      </c>
      <c r="H16" s="1">
        <f>'SPS2'!K57</f>
        <v>27.373683144716871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B5E4EE57-0513-4452-8E8C-515777D5CA7A}"/>
</file>

<file path=customXml/itemProps2.xml><?xml version="1.0" encoding="utf-8"?>
<ds:datastoreItem xmlns:ds="http://schemas.openxmlformats.org/officeDocument/2006/customXml" ds:itemID="{D6FD623E-B76E-4047-83B5-221A4D829C20}"/>
</file>

<file path=customXml/itemProps3.xml><?xml version="1.0" encoding="utf-8"?>
<ds:datastoreItem xmlns:ds="http://schemas.openxmlformats.org/officeDocument/2006/customXml" ds:itemID="{EC2054EE-204E-451A-80C7-BE7D26A9DE2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