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3F14A1B6-6802-4C0B-BCA9-5230B5098868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SOC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SPS2_SOC_Mid!$A$1:$K$2232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G896" i="1" a="1"/>
  <c r="G896" i="1" s="1"/>
  <c r="G903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H856" i="1"/>
  <c r="H855" i="1" s="1"/>
  <c r="G856" i="1"/>
  <c r="G855" i="1" s="1"/>
  <c r="F856" i="1"/>
  <c r="F855" i="1" s="1"/>
  <c r="I855" i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H783" i="1" s="1"/>
  <c r="G780" i="1" a="1"/>
  <c r="G780" i="1" s="1"/>
  <c r="G779" i="1" s="1"/>
  <c r="F780" i="1" a="1"/>
  <c r="F780" i="1" s="1"/>
  <c r="F779" i="1" s="1"/>
  <c r="F786" i="1" s="1"/>
  <c r="F787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F284" i="1" a="1"/>
  <c r="F284" i="1" s="1"/>
  <c r="I275" i="1" a="1"/>
  <c r="I275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G398" i="1" s="1"/>
  <c r="G439" i="1" s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I386" i="1" s="1"/>
  <c r="I517" i="1" s="1"/>
  <c r="H158" i="1"/>
  <c r="G158" i="1"/>
  <c r="F158" i="1"/>
  <c r="I157" i="1"/>
  <c r="H157" i="1"/>
  <c r="G157" i="1"/>
  <c r="G385" i="1" s="1"/>
  <c r="G516" i="1" s="1"/>
  <c r="F157" i="1"/>
  <c r="I156" i="1"/>
  <c r="H156" i="1"/>
  <c r="G156" i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H134" i="1"/>
  <c r="H141" i="1" s="1" a="1"/>
  <c r="H141" i="1" s="1"/>
  <c r="G134" i="1"/>
  <c r="G141" i="1" s="1" a="1"/>
  <c r="G141" i="1" s="1"/>
  <c r="F134" i="1"/>
  <c r="I133" i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H97" i="1"/>
  <c r="G97" i="1"/>
  <c r="G129" i="1" s="1"/>
  <c r="F97" i="1"/>
  <c r="I96" i="1"/>
  <c r="H96" i="1"/>
  <c r="H128" i="1" s="1"/>
  <c r="G96" i="1"/>
  <c r="G128" i="1" s="1"/>
  <c r="F96" i="1"/>
  <c r="F128" i="1" s="1"/>
  <c r="I95" i="1"/>
  <c r="H95" i="1"/>
  <c r="G95" i="1"/>
  <c r="F95" i="1"/>
  <c r="I94" i="1"/>
  <c r="I126" i="1" s="1"/>
  <c r="H94" i="1"/>
  <c r="H126" i="1" s="1"/>
  <c r="G94" i="1"/>
  <c r="G126" i="1" s="1"/>
  <c r="F94" i="1"/>
  <c r="F126" i="1" s="1"/>
  <c r="I93" i="1"/>
  <c r="I125" i="1" s="1"/>
  <c r="H93" i="1"/>
  <c r="H125" i="1" s="1"/>
  <c r="G93" i="1"/>
  <c r="F93" i="1"/>
  <c r="F125" i="1" s="1"/>
  <c r="I92" i="1"/>
  <c r="I124" i="1" s="1"/>
  <c r="H92" i="1"/>
  <c r="H124" i="1" s="1"/>
  <c r="G92" i="1"/>
  <c r="F92" i="1"/>
  <c r="I91" i="1"/>
  <c r="I123" i="1" s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F90" i="1"/>
  <c r="I89" i="1"/>
  <c r="I121" i="1" s="1"/>
  <c r="H89" i="1"/>
  <c r="H121" i="1" s="1"/>
  <c r="G89" i="1"/>
  <c r="G121" i="1" s="1"/>
  <c r="F89" i="1"/>
  <c r="I88" i="1"/>
  <c r="I120" i="1" s="1"/>
  <c r="H88" i="1"/>
  <c r="G88" i="1"/>
  <c r="G120" i="1" s="1"/>
  <c r="F88" i="1"/>
  <c r="I87" i="1"/>
  <c r="H87" i="1"/>
  <c r="G87" i="1"/>
  <c r="F87" i="1"/>
  <c r="I86" i="1"/>
  <c r="I118" i="1" s="1"/>
  <c r="H86" i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63" i="1" l="1"/>
  <c r="F504" i="1" s="1"/>
  <c r="H363" i="1"/>
  <c r="H504" i="1" s="1"/>
  <c r="I319" i="1"/>
  <c r="G320" i="1"/>
  <c r="G475" i="1" s="1"/>
  <c r="H301" i="1"/>
  <c r="H465" i="1" s="1"/>
  <c r="F315" i="1"/>
  <c r="F420" i="1" s="1"/>
  <c r="F325" i="1"/>
  <c r="F480" i="1" s="1"/>
  <c r="I380" i="1"/>
  <c r="I437" i="1" s="1"/>
  <c r="G321" i="1"/>
  <c r="G476" i="1" s="1"/>
  <c r="F301" i="1"/>
  <c r="F465" i="1" s="1"/>
  <c r="G380" i="1"/>
  <c r="G437" i="1" s="1"/>
  <c r="F320" i="1"/>
  <c r="F475" i="1" s="1"/>
  <c r="G322" i="1"/>
  <c r="G477" i="1" s="1"/>
  <c r="F364" i="1"/>
  <c r="I903" i="1"/>
  <c r="I384" i="1"/>
  <c r="I515" i="1" s="1"/>
  <c r="F385" i="1"/>
  <c r="F516" i="1" s="1"/>
  <c r="F399" i="1"/>
  <c r="F519" i="1" s="1"/>
  <c r="I323" i="1"/>
  <c r="I478" i="1" s="1"/>
  <c r="G315" i="1"/>
  <c r="G420" i="1" s="1"/>
  <c r="F361" i="1"/>
  <c r="F428" i="1" s="1"/>
  <c r="I324" i="1"/>
  <c r="I479" i="1" s="1"/>
  <c r="G241" i="1"/>
  <c r="G316" i="1" s="1"/>
  <c r="G471" i="1" s="1"/>
  <c r="I382" i="1"/>
  <c r="I513" i="1" s="1"/>
  <c r="H322" i="1"/>
  <c r="H477" i="1" s="1"/>
  <c r="F362" i="1"/>
  <c r="F429" i="1" s="1"/>
  <c r="F400" i="1"/>
  <c r="F520" i="1" s="1"/>
  <c r="I300" i="1"/>
  <c r="I413" i="1" s="1"/>
  <c r="G124" i="1"/>
  <c r="H400" i="1"/>
  <c r="H520" i="1" s="1"/>
  <c r="H385" i="1"/>
  <c r="H516" i="1" s="1"/>
  <c r="H899" i="1"/>
  <c r="G318" i="1"/>
  <c r="G473" i="1" s="1"/>
  <c r="G323" i="1"/>
  <c r="G478" i="1" s="1"/>
  <c r="G125" i="1"/>
  <c r="H241" i="1"/>
  <c r="H316" i="1" s="1"/>
  <c r="H471" i="1" s="1"/>
  <c r="H320" i="1"/>
  <c r="H475" i="1" s="1"/>
  <c r="I128" i="1"/>
  <c r="I742" i="1" a="1"/>
  <c r="I742" i="1" s="1"/>
  <c r="I744" i="1" s="1" a="1"/>
  <c r="I744" i="1" s="1"/>
  <c r="H314" i="1"/>
  <c r="H419" i="1" s="1"/>
  <c r="F380" i="1"/>
  <c r="F437" i="1" s="1"/>
  <c r="G363" i="1"/>
  <c r="G504" i="1" s="1"/>
  <c r="G383" i="1"/>
  <c r="G514" i="1" s="1"/>
  <c r="G283" i="1"/>
  <c r="G382" i="1" s="1"/>
  <c r="G513" i="1" s="1"/>
  <c r="G301" i="1"/>
  <c r="G465" i="1" s="1"/>
  <c r="H903" i="1"/>
  <c r="I317" i="1"/>
  <c r="I472" i="1" s="1"/>
  <c r="F318" i="1"/>
  <c r="F473" i="1" s="1"/>
  <c r="F323" i="1"/>
  <c r="F478" i="1" s="1"/>
  <c r="G364" i="1"/>
  <c r="I301" i="1"/>
  <c r="I465" i="1" s="1"/>
  <c r="I318" i="1"/>
  <c r="I473" i="1" s="1"/>
  <c r="G122" i="1"/>
  <c r="G361" i="1"/>
  <c r="G428" i="1" s="1"/>
  <c r="H364" i="1"/>
  <c r="H902" i="1"/>
  <c r="F124" i="1"/>
  <c r="I383" i="1"/>
  <c r="I514" i="1" s="1"/>
  <c r="H315" i="1"/>
  <c r="H420" i="1" s="1"/>
  <c r="H325" i="1"/>
  <c r="H480" i="1" s="1"/>
  <c r="I361" i="1"/>
  <c r="I428" i="1" s="1"/>
  <c r="G384" i="1"/>
  <c r="G515" i="1" s="1"/>
  <c r="I315" i="1"/>
  <c r="I420" i="1" s="1"/>
  <c r="I320" i="1"/>
  <c r="I475" i="1" s="1"/>
  <c r="I325" i="1"/>
  <c r="I480" i="1" s="1"/>
  <c r="F141" i="1" a="1"/>
  <c r="F141" i="1" s="1"/>
  <c r="H384" i="1"/>
  <c r="H515" i="1" s="1"/>
  <c r="H398" i="1"/>
  <c r="H439" i="1" s="1"/>
  <c r="G317" i="1"/>
  <c r="G472" i="1" s="1"/>
  <c r="H742" i="1" a="1"/>
  <c r="H742" i="1" s="1"/>
  <c r="H744" i="1" s="1" a="1"/>
  <c r="H744" i="1" s="1"/>
  <c r="F241" i="1"/>
  <c r="F316" i="1" s="1"/>
  <c r="F471" i="1" s="1"/>
  <c r="I362" i="1"/>
  <c r="I429" i="1" s="1"/>
  <c r="G399" i="1"/>
  <c r="G519" i="1" s="1"/>
  <c r="I399" i="1"/>
  <c r="I519" i="1" s="1"/>
  <c r="I241" i="1"/>
  <c r="I316" i="1" s="1"/>
  <c r="I471" i="1" s="1"/>
  <c r="H380" i="1"/>
  <c r="H437" i="1" s="1"/>
  <c r="H399" i="1"/>
  <c r="H519" i="1" s="1"/>
  <c r="I322" i="1"/>
  <c r="I477" i="1" s="1"/>
  <c r="H324" i="1"/>
  <c r="H479" i="1" s="1"/>
  <c r="G925" i="1"/>
  <c r="G924" i="1" s="1"/>
  <c r="F119" i="1"/>
  <c r="F129" i="1"/>
  <c r="F386" i="1"/>
  <c r="F517" i="1" s="1"/>
  <c r="G325" i="1"/>
  <c r="G480" i="1" s="1"/>
  <c r="H925" i="1"/>
  <c r="H924" i="1" s="1"/>
  <c r="F300" i="1"/>
  <c r="F413" i="1" s="1"/>
  <c r="F317" i="1"/>
  <c r="F472" i="1" s="1"/>
  <c r="F322" i="1"/>
  <c r="F477" i="1" s="1"/>
  <c r="I385" i="1"/>
  <c r="I516" i="1" s="1"/>
  <c r="H300" i="1"/>
  <c r="H413" i="1" s="1"/>
  <c r="H317" i="1"/>
  <c r="H472" i="1" s="1"/>
  <c r="I119" i="1"/>
  <c r="I129" i="1"/>
  <c r="G386" i="1"/>
  <c r="G517" i="1" s="1"/>
  <c r="G400" i="1"/>
  <c r="G520" i="1" s="1"/>
  <c r="I400" i="1"/>
  <c r="I520" i="1" s="1"/>
  <c r="H362" i="1"/>
  <c r="H429" i="1" s="1"/>
  <c r="H198" i="1"/>
  <c r="H361" i="1" s="1"/>
  <c r="H428" i="1" s="1"/>
  <c r="G783" i="1"/>
  <c r="G786" i="1"/>
  <c r="G787" i="1" s="1"/>
  <c r="F383" i="1"/>
  <c r="F514" i="1" s="1"/>
  <c r="F283" i="1"/>
  <c r="F382" i="1" s="1"/>
  <c r="F513" i="1" s="1"/>
  <c r="I364" i="1"/>
  <c r="I274" i="1"/>
  <c r="H383" i="1"/>
  <c r="H514" i="1" s="1"/>
  <c r="H283" i="1"/>
  <c r="H382" i="1" s="1"/>
  <c r="H513" i="1" s="1"/>
  <c r="G726" i="1" a="1"/>
  <c r="G726" i="1" s="1"/>
  <c r="G728" i="1" s="1" a="1"/>
  <c r="G728" i="1" s="1"/>
  <c r="G742" i="1" a="1"/>
  <c r="G742" i="1" s="1"/>
  <c r="G744" i="1" s="1" a="1"/>
  <c r="G744" i="1" s="1"/>
  <c r="I363" i="1"/>
  <c r="I504" i="1" s="1"/>
  <c r="I314" i="1"/>
  <c r="I419" i="1" s="1"/>
  <c r="H786" i="1"/>
  <c r="H787" i="1" s="1"/>
  <c r="F895" i="1"/>
  <c r="F925" i="1"/>
  <c r="F924" i="1" s="1"/>
  <c r="F903" i="1"/>
  <c r="G119" i="1"/>
  <c r="H119" i="1"/>
  <c r="F321" i="1"/>
  <c r="F476" i="1" s="1"/>
  <c r="I140" i="1" a="1"/>
  <c r="I140" i="1" s="1"/>
  <c r="F120" i="1"/>
  <c r="H321" i="1"/>
  <c r="H476" i="1" s="1"/>
  <c r="I321" i="1"/>
  <c r="I476" i="1" s="1"/>
  <c r="H120" i="1"/>
  <c r="I783" i="1"/>
  <c r="I786" i="1"/>
  <c r="I787" i="1" s="1"/>
  <c r="F121" i="1"/>
  <c r="G300" i="1"/>
  <c r="G413" i="1" s="1"/>
  <c r="I141" i="1" a="1"/>
  <c r="I141" i="1" s="1"/>
  <c r="H726" i="1" a="1"/>
  <c r="H726" i="1" s="1"/>
  <c r="H728" i="1" s="1" a="1"/>
  <c r="H728" i="1" s="1"/>
  <c r="F122" i="1"/>
  <c r="G362" i="1"/>
  <c r="G429" i="1" s="1"/>
  <c r="F726" i="1" a="1"/>
  <c r="F726" i="1" s="1"/>
  <c r="F728" i="1" s="1" a="1"/>
  <c r="F728" i="1" s="1"/>
  <c r="H318" i="1"/>
  <c r="H473" i="1" s="1"/>
  <c r="H323" i="1"/>
  <c r="H478" i="1" s="1"/>
  <c r="H129" i="1"/>
  <c r="H319" i="1"/>
  <c r="H474" i="1" s="1"/>
  <c r="I726" i="1" a="1"/>
  <c r="I726" i="1" s="1"/>
  <c r="I728" i="1" s="1" a="1"/>
  <c r="I728" i="1" s="1"/>
  <c r="F314" i="1"/>
  <c r="F419" i="1" s="1"/>
  <c r="F319" i="1"/>
  <c r="F474" i="1" s="1"/>
  <c r="F324" i="1"/>
  <c r="F479" i="1" s="1"/>
  <c r="G902" i="1"/>
  <c r="G899" i="1"/>
  <c r="F742" i="1" a="1"/>
  <c r="F742" i="1" s="1"/>
  <c r="F744" i="1" s="1" a="1"/>
  <c r="F744" i="1" s="1"/>
  <c r="G314" i="1"/>
  <c r="G419" i="1" s="1"/>
  <c r="G319" i="1"/>
  <c r="G474" i="1" s="1"/>
  <c r="G324" i="1"/>
  <c r="G479" i="1" s="1"/>
  <c r="H118" i="1"/>
  <c r="H386" i="1"/>
  <c r="H517" i="1" s="1"/>
  <c r="F783" i="1"/>
  <c r="I899" i="1"/>
  <c r="I902" i="1"/>
  <c r="I310" i="1" l="1"/>
  <c r="I474" i="1"/>
  <c r="F902" i="1"/>
  <c r="F899" i="1"/>
  <c r="I470" i="1" l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K1693" i="1" a="1"/>
  <c r="K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262" i="1" a="1"/>
  <c r="L1262" i="1" s="1"/>
  <c r="K1258" i="1" a="1"/>
  <c r="K1258" i="1" s="1"/>
  <c r="J1257" i="1" a="1"/>
  <c r="J1257" i="1" s="1"/>
  <c r="K1256" i="1" a="1"/>
  <c r="K1256" i="1" s="1"/>
  <c r="J1262" i="1" a="1"/>
  <c r="J1262" i="1" s="1"/>
  <c r="K1260" i="1" a="1"/>
  <c r="K1260" i="1" s="1"/>
  <c r="L1257" i="1" a="1"/>
  <c r="L1257" i="1" s="1"/>
  <c r="K1255" i="1" a="1"/>
  <c r="K1255" i="1" s="1"/>
  <c r="J1255" i="1" a="1"/>
  <c r="J1255" i="1" s="1"/>
  <c r="J1261" i="1" a="1"/>
  <c r="J1261" i="1" s="1"/>
  <c r="L1263" i="1" a="1"/>
  <c r="L1263" i="1" s="1"/>
  <c r="K1263" i="1" a="1"/>
  <c r="K1263" i="1" s="1"/>
  <c r="J1263" i="1" a="1"/>
  <c r="J1263" i="1" s="1"/>
  <c r="K1259" i="1" a="1"/>
  <c r="K1259" i="1" s="1"/>
  <c r="K1262" i="1" a="1"/>
  <c r="K1262" i="1" s="1"/>
  <c r="L1258" i="1" a="1"/>
  <c r="L1258" i="1" s="1"/>
  <c r="L1256" i="1" a="1"/>
  <c r="L1256" i="1" s="1"/>
  <c r="L1261" i="1" a="1"/>
  <c r="L1261" i="1" s="1"/>
  <c r="K1257" i="1" a="1"/>
  <c r="K1257" i="1" s="1"/>
  <c r="J1258" i="1" a="1"/>
  <c r="J1258" i="1" s="1"/>
  <c r="L1260" i="1" a="1"/>
  <c r="L1260" i="1" s="1"/>
  <c r="L1255" i="1" a="1"/>
  <c r="L1255" i="1" s="1"/>
  <c r="J1260" i="1" a="1"/>
  <c r="J1260" i="1" s="1"/>
  <c r="L1259" i="1" a="1"/>
  <c r="L1259" i="1" s="1"/>
  <c r="J1259" i="1" a="1"/>
  <c r="J1259" i="1" s="1"/>
  <c r="J1256" i="1" a="1"/>
  <c r="J1256" i="1" s="1"/>
  <c r="K1261" i="1" a="1"/>
  <c r="K1261" i="1" s="1"/>
  <c r="J1246" i="1" a="1"/>
  <c r="J1246" i="1" s="1"/>
  <c r="L1250" i="1" a="1"/>
  <c r="L1250" i="1" s="1"/>
  <c r="J1250" i="1" a="1"/>
  <c r="J1250" i="1" s="1"/>
  <c r="L1252" i="1" a="1"/>
  <c r="L1252" i="1" s="1"/>
  <c r="J1252" i="1" a="1"/>
  <c r="J1252" i="1" s="1"/>
  <c r="J1251" i="1" a="1"/>
  <c r="J1251" i="1" s="1"/>
  <c r="J1248" i="1" a="1"/>
  <c r="J1248" i="1" s="1"/>
  <c r="K1253" i="1" a="1"/>
  <c r="K1253" i="1" s="1"/>
  <c r="L1249" i="1" a="1"/>
  <c r="L1249" i="1" s="1"/>
  <c r="L1247" i="1" a="1"/>
  <c r="L1247" i="1" s="1"/>
  <c r="L1251" i="1" a="1"/>
  <c r="L1251" i="1" s="1"/>
  <c r="K1248" i="1" a="1"/>
  <c r="K1248" i="1" s="1"/>
  <c r="K1252" i="1" a="1"/>
  <c r="K1252" i="1" s="1"/>
  <c r="K1249" i="1" a="1"/>
  <c r="K1249" i="1" s="1"/>
  <c r="L1254" i="1" a="1"/>
  <c r="L1254" i="1" s="1"/>
  <c r="K1254" i="1" a="1"/>
  <c r="K1254" i="1" s="1"/>
  <c r="K1250" i="1" a="1"/>
  <c r="K1250" i="1" s="1"/>
  <c r="L1253" i="1" a="1"/>
  <c r="L1253" i="1" s="1"/>
  <c r="J1254" i="1" a="1"/>
  <c r="J1254" i="1" s="1"/>
  <c r="K1251" i="1" a="1"/>
  <c r="K1251" i="1" s="1"/>
  <c r="L1246" i="1" a="1"/>
  <c r="L1246" i="1" s="1"/>
  <c r="J1249" i="1" a="1"/>
  <c r="J1249" i="1" s="1"/>
  <c r="J1253" i="1" a="1"/>
  <c r="J1253" i="1" s="1"/>
  <c r="J1247" i="1" a="1"/>
  <c r="J1247" i="1" s="1"/>
  <c r="K1247" i="1" a="1"/>
  <c r="K1247" i="1" s="1"/>
  <c r="L1248" i="1" a="1"/>
  <c r="L1248" i="1" s="1"/>
  <c r="K1246" i="1" a="1"/>
  <c r="K1246" i="1" s="1"/>
  <c r="J1237" i="1" a="1"/>
  <c r="J1237" i="1" s="1"/>
  <c r="L1238" i="1" a="1"/>
  <c r="L1238" i="1" s="1"/>
  <c r="L1237" i="1" a="1"/>
  <c r="L1237" i="1" s="1"/>
  <c r="J1241" i="1" a="1"/>
  <c r="J1241" i="1" s="1"/>
  <c r="K1241" i="1" a="1"/>
  <c r="K1241" i="1" s="1"/>
  <c r="J1239" i="1" a="1"/>
  <c r="J1239" i="1" s="1"/>
  <c r="L1245" i="1" a="1"/>
  <c r="L1245" i="1" s="1"/>
  <c r="K1245" i="1" a="1"/>
  <c r="K1245" i="1" s="1"/>
  <c r="L1242" i="1" a="1"/>
  <c r="L1242" i="1" s="1"/>
  <c r="K1237" i="1" a="1"/>
  <c r="K1237" i="1" s="1"/>
  <c r="J1243" i="1" a="1"/>
  <c r="J1243" i="1" s="1"/>
  <c r="K1238" i="1" a="1"/>
  <c r="K1238" i="1" s="1"/>
  <c r="K1244" i="1" a="1"/>
  <c r="K1244" i="1" s="1"/>
  <c r="J1244" i="1" a="1"/>
  <c r="J1244" i="1" s="1"/>
  <c r="L1243" i="1" a="1"/>
  <c r="L1243" i="1" s="1"/>
  <c r="L1241" i="1" a="1"/>
  <c r="L1241" i="1" s="1"/>
  <c r="K1243" i="1" a="1"/>
  <c r="K1243" i="1" s="1"/>
  <c r="J1240" i="1" a="1"/>
  <c r="J1240" i="1" s="1"/>
  <c r="J1238" i="1" a="1"/>
  <c r="J1238" i="1" s="1"/>
  <c r="K1239" i="1" a="1"/>
  <c r="K1239" i="1" s="1"/>
  <c r="L1244" i="1" a="1"/>
  <c r="L1244" i="1" s="1"/>
  <c r="J1245" i="1" a="1"/>
  <c r="J1245" i="1" s="1"/>
  <c r="K1240" i="1" a="1"/>
  <c r="K1240" i="1" s="1"/>
  <c r="L1239" i="1" a="1"/>
  <c r="L1239" i="1" s="1"/>
  <c r="K1242" i="1" a="1"/>
  <c r="K1242" i="1" s="1"/>
  <c r="L1240" i="1" a="1"/>
  <c r="L1240" i="1" s="1"/>
  <c r="J1242" i="1" a="1"/>
  <c r="J1242" i="1" s="1"/>
  <c r="L1233" i="1" a="1"/>
  <c r="L1233" i="1" s="1"/>
  <c r="J1230" i="1" a="1"/>
  <c r="J1230" i="1" s="1"/>
  <c r="J1233" i="1" a="1"/>
  <c r="J1233" i="1" s="1"/>
  <c r="L1230" i="1" a="1"/>
  <c r="L1230" i="1" s="1"/>
  <c r="K1232" i="1" a="1"/>
  <c r="K1232" i="1" s="1"/>
  <c r="J1236" i="1" a="1"/>
  <c r="J1236" i="1" s="1"/>
  <c r="L1231" i="1" a="1"/>
  <c r="L1231" i="1" s="1"/>
  <c r="L1229" i="1" a="1"/>
  <c r="L1229" i="1" s="1"/>
  <c r="L1235" i="1" a="1"/>
  <c r="L1235" i="1" s="1"/>
  <c r="K1234" i="1" a="1"/>
  <c r="K1234" i="1" s="1"/>
  <c r="L1232" i="1" a="1"/>
  <c r="L1232" i="1" s="1"/>
  <c r="J1228" i="1" a="1"/>
  <c r="J1228" i="1" s="1"/>
  <c r="K1230" i="1" a="1"/>
  <c r="K1230" i="1" s="1"/>
  <c r="K1233" i="1" a="1"/>
  <c r="K1233" i="1" s="1"/>
  <c r="K1235" i="1" a="1"/>
  <c r="K1235" i="1" s="1"/>
  <c r="J1234" i="1" a="1"/>
  <c r="J1234" i="1" s="1"/>
  <c r="K1229" i="1" a="1"/>
  <c r="K1229" i="1" s="1"/>
  <c r="J1232" i="1" a="1"/>
  <c r="J1232" i="1" s="1"/>
  <c r="L1236" i="1" a="1"/>
  <c r="L1236" i="1" s="1"/>
  <c r="K1236" i="1" a="1"/>
  <c r="K1236" i="1" s="1"/>
  <c r="J1235" i="1" a="1"/>
  <c r="J1235" i="1" s="1"/>
  <c r="K1231" i="1" a="1"/>
  <c r="K1231" i="1" s="1"/>
  <c r="L1228" i="1" a="1"/>
  <c r="L1228" i="1" s="1"/>
  <c r="K1228" i="1" a="1"/>
  <c r="K1228" i="1" s="1"/>
  <c r="L1234" i="1" a="1"/>
  <c r="L1234" i="1" s="1"/>
  <c r="J1229" i="1" a="1"/>
  <c r="J1229" i="1" s="1"/>
  <c r="J1231" i="1" a="1"/>
  <c r="J1231" i="1" s="1"/>
  <c r="L1220" i="1" a="1"/>
  <c r="L1220" i="1" s="1"/>
  <c r="J1220" i="1" a="1"/>
  <c r="J1220" i="1" s="1"/>
  <c r="J1222" i="1" a="1"/>
  <c r="J1222" i="1" s="1"/>
  <c r="L1219" i="1" a="1"/>
  <c r="L1219" i="1" s="1"/>
  <c r="K1222" i="1" a="1"/>
  <c r="K1222" i="1" s="1"/>
  <c r="L1227" i="1" a="1"/>
  <c r="L1227" i="1" s="1"/>
  <c r="L1226" i="1" a="1"/>
  <c r="L1226" i="1" s="1"/>
  <c r="K1227" i="1" a="1"/>
  <c r="K1227" i="1" s="1"/>
  <c r="J1219" i="1" a="1"/>
  <c r="J1219" i="1" s="1"/>
  <c r="J1227" i="1" a="1"/>
  <c r="J1227" i="1" s="1"/>
  <c r="K1226" i="1" a="1"/>
  <c r="K1226" i="1" s="1"/>
  <c r="K1225" i="1" a="1"/>
  <c r="K1225" i="1" s="1"/>
  <c r="L1224" i="1" a="1"/>
  <c r="L1224" i="1" s="1"/>
  <c r="L1222" i="1" a="1"/>
  <c r="L1222" i="1" s="1"/>
  <c r="L1225" i="1" a="1"/>
  <c r="L1225" i="1" s="1"/>
  <c r="K1220" i="1" a="1"/>
  <c r="K1220" i="1" s="1"/>
  <c r="J1224" i="1" a="1"/>
  <c r="J1224" i="1" s="1"/>
  <c r="J1223" i="1" a="1"/>
  <c r="J1223" i="1" s="1"/>
  <c r="K1221" i="1" a="1"/>
  <c r="K1221" i="1" s="1"/>
  <c r="L1223" i="1" a="1"/>
  <c r="L1223" i="1" s="1"/>
  <c r="J1226" i="1" a="1"/>
  <c r="J1226" i="1" s="1"/>
  <c r="K1223" i="1" a="1"/>
  <c r="K1223" i="1" s="1"/>
  <c r="J1221" i="1" a="1"/>
  <c r="J1221" i="1" s="1"/>
  <c r="J1225" i="1" a="1"/>
  <c r="J1225" i="1" s="1"/>
  <c r="K1224" i="1" a="1"/>
  <c r="K1224" i="1" s="1"/>
  <c r="K1219" i="1" a="1"/>
  <c r="K1219" i="1" s="1"/>
  <c r="L1221" i="1" a="1"/>
  <c r="L1221" i="1" s="1"/>
  <c r="L1210" i="1" a="1"/>
  <c r="L1210" i="1" s="1"/>
  <c r="J1210" i="1" a="1"/>
  <c r="J1210" i="1" s="1"/>
  <c r="K1214" i="1" a="1"/>
  <c r="K1214" i="1" s="1"/>
  <c r="L1218" i="1" a="1"/>
  <c r="L1218" i="1" s="1"/>
  <c r="K1218" i="1" a="1"/>
  <c r="K1218" i="1" s="1"/>
  <c r="J1218" i="1" a="1"/>
  <c r="J1218" i="1" s="1"/>
  <c r="K1209" i="1" a="1"/>
  <c r="K1209" i="1" s="1"/>
  <c r="K1215" i="1" a="1"/>
  <c r="K1215" i="1" s="1"/>
  <c r="L1214" i="1" a="1"/>
  <c r="L1214" i="1" s="1"/>
  <c r="K1211" i="1" a="1"/>
  <c r="K1211" i="1" s="1"/>
  <c r="J1216" i="1" a="1"/>
  <c r="J1216" i="1" s="1"/>
  <c r="J1209" i="1" a="1"/>
  <c r="J1209" i="1" s="1"/>
  <c r="L1217" i="1" a="1"/>
  <c r="L1217" i="1" s="1"/>
  <c r="J1217" i="1" a="1"/>
  <c r="J1217" i="1" s="1"/>
  <c r="L1212" i="1" a="1"/>
  <c r="L1212" i="1" s="1"/>
  <c r="J1212" i="1" a="1"/>
  <c r="J1212" i="1" s="1"/>
  <c r="J1211" i="1" a="1"/>
  <c r="J1211" i="1" s="1"/>
  <c r="K1210" i="1" a="1"/>
  <c r="K1210" i="1" s="1"/>
  <c r="L1216" i="1" a="1"/>
  <c r="L1216" i="1" s="1"/>
  <c r="J1215" i="1" a="1"/>
  <c r="J1215" i="1" s="1"/>
  <c r="K1212" i="1" a="1"/>
  <c r="K1212" i="1" s="1"/>
  <c r="J1214" i="1" a="1"/>
  <c r="J1214" i="1" s="1"/>
  <c r="L1211" i="1" a="1"/>
  <c r="L1211" i="1" s="1"/>
  <c r="K1217" i="1" a="1"/>
  <c r="K1217" i="1" s="1"/>
  <c r="K1216" i="1" a="1"/>
  <c r="K1216" i="1" s="1"/>
  <c r="L1215" i="1" a="1"/>
  <c r="L1215" i="1" s="1"/>
  <c r="L1209" i="1" a="1"/>
  <c r="L1209" i="1" s="1"/>
  <c r="J1201" i="1" a="1"/>
  <c r="J1201" i="1" s="1"/>
  <c r="L1202" i="1" a="1"/>
  <c r="L1202" i="1" s="1"/>
  <c r="K1201" i="1" a="1"/>
  <c r="K1201" i="1" s="1"/>
  <c r="L1208" i="1" a="1"/>
  <c r="L1208" i="1" s="1"/>
  <c r="K1202" i="1" a="1"/>
  <c r="K1202" i="1" s="1"/>
  <c r="L1198" i="1" a="1"/>
  <c r="L1198" i="1" s="1"/>
  <c r="J1198" i="1" a="1"/>
  <c r="J1198" i="1" s="1"/>
  <c r="K1198" i="1" a="1"/>
  <c r="K1198" i="1" s="1"/>
  <c r="J1199" i="1" a="1"/>
  <c r="J1199" i="1" s="1"/>
  <c r="L1199" i="1" a="1"/>
  <c r="L1199" i="1" s="1"/>
  <c r="J1208" i="1" a="1"/>
  <c r="J1208" i="1" s="1"/>
  <c r="K1199" i="1" a="1"/>
  <c r="K1199" i="1" s="1"/>
  <c r="L1197" i="1" a="1"/>
  <c r="L1197" i="1" s="1"/>
  <c r="J1200" i="1" a="1"/>
  <c r="J1200" i="1" s="1"/>
  <c r="K1208" i="1" a="1"/>
  <c r="K1208" i="1" s="1"/>
  <c r="J1202" i="1" a="1"/>
  <c r="J1202" i="1" s="1"/>
  <c r="L1200" i="1" a="1"/>
  <c r="L1200" i="1" s="1"/>
  <c r="K1200" i="1" a="1"/>
  <c r="K1200" i="1" s="1"/>
  <c r="L1201" i="1" a="1"/>
  <c r="L1201" i="1" s="1"/>
  <c r="J1189" i="1" a="1"/>
  <c r="J1189" i="1" s="1"/>
  <c r="K1194" i="1" a="1"/>
  <c r="K1194" i="1" s="1"/>
  <c r="K1189" i="1" a="1"/>
  <c r="K1189" i="1" s="1"/>
  <c r="K1196" i="1" a="1"/>
  <c r="K1196" i="1" s="1"/>
  <c r="L1195" i="1" a="1"/>
  <c r="L1195" i="1" s="1"/>
  <c r="K1192" i="1" a="1"/>
  <c r="K1192" i="1" s="1"/>
  <c r="K1188" i="1" a="1"/>
  <c r="K1188" i="1" s="1"/>
  <c r="J1191" i="1" a="1"/>
  <c r="J1191" i="1" s="1"/>
  <c r="K1190" i="1" a="1"/>
  <c r="K1190" i="1" s="1"/>
  <c r="J1196" i="1" a="1"/>
  <c r="J1196" i="1" s="1"/>
  <c r="J1193" i="1" a="1"/>
  <c r="J1193" i="1" s="1"/>
  <c r="J1192" i="1" a="1"/>
  <c r="J1192" i="1" s="1"/>
  <c r="L1194" i="1" a="1"/>
  <c r="L1194" i="1" s="1"/>
  <c r="L1192" i="1" a="1"/>
  <c r="L1192" i="1" s="1"/>
  <c r="K1191" i="1" a="1"/>
  <c r="K1191" i="1" s="1"/>
  <c r="L1189" i="1" a="1"/>
  <c r="L1189" i="1" s="1"/>
  <c r="J1190" i="1" a="1"/>
  <c r="J1190" i="1" s="1"/>
  <c r="L1188" i="1" a="1"/>
  <c r="L1188" i="1" s="1"/>
  <c r="K1193" i="1" a="1"/>
  <c r="K1193" i="1" s="1"/>
  <c r="K1197" i="1" a="1"/>
  <c r="K1197" i="1" s="1"/>
  <c r="J1197" i="1" a="1"/>
  <c r="J1197" i="1" s="1"/>
  <c r="J1194" i="1" a="1"/>
  <c r="J1194" i="1" s="1"/>
  <c r="L1190" i="1" a="1"/>
  <c r="L1190" i="1" s="1"/>
  <c r="L1196" i="1" a="1"/>
  <c r="L1196" i="1" s="1"/>
  <c r="K1195" i="1" a="1"/>
  <c r="K1195" i="1" s="1"/>
  <c r="J1195" i="1" a="1"/>
  <c r="J1195" i="1" s="1"/>
  <c r="L1191" i="1" a="1"/>
  <c r="L1191" i="1" s="1"/>
  <c r="L1193" i="1" a="1"/>
  <c r="L1193" i="1" s="1"/>
  <c r="J1179" i="1" a="1"/>
  <c r="J1179" i="1" s="1"/>
  <c r="L1178" i="1" a="1"/>
  <c r="L1178" i="1" s="1"/>
  <c r="L1177" i="1" a="1"/>
  <c r="L1177" i="1" s="1"/>
  <c r="J1186" i="1" a="1"/>
  <c r="J1186" i="1" s="1"/>
  <c r="L1187" i="1" a="1"/>
  <c r="L1187" i="1" s="1"/>
  <c r="J1187" i="1" a="1"/>
  <c r="J1187" i="1" s="1"/>
  <c r="J1185" i="1" a="1"/>
  <c r="J1185" i="1" s="1"/>
  <c r="L1186" i="1" a="1"/>
  <c r="L1186" i="1" s="1"/>
  <c r="L1185" i="1" a="1"/>
  <c r="L1185" i="1" s="1"/>
  <c r="K1179" i="1" a="1"/>
  <c r="K1179" i="1" s="1"/>
  <c r="J1178" i="1" a="1"/>
  <c r="J1178" i="1" s="1"/>
  <c r="J1177" i="1" a="1"/>
  <c r="J1177" i="1" s="1"/>
  <c r="K1178" i="1" a="1"/>
  <c r="K1178" i="1" s="1"/>
  <c r="J1188" i="1" a="1"/>
  <c r="J1188" i="1" s="1"/>
  <c r="L1179" i="1" a="1"/>
  <c r="L1179" i="1" s="1"/>
  <c r="K1177" i="1" a="1"/>
  <c r="K1177" i="1" s="1"/>
  <c r="K1185" i="1" a="1"/>
  <c r="K1185" i="1" s="1"/>
  <c r="K1187" i="1" a="1"/>
  <c r="K1187" i="1" s="1"/>
  <c r="K1186" i="1" a="1"/>
  <c r="K1186" i="1" s="1"/>
  <c r="K1170" i="1" a="1"/>
  <c r="K1170" i="1" s="1"/>
  <c r="K1168" i="1" a="1"/>
  <c r="K1168" i="1" s="1"/>
  <c r="J1172" i="1" a="1"/>
  <c r="J1172" i="1" s="1"/>
  <c r="L1173" i="1" a="1"/>
  <c r="L1173" i="1" s="1"/>
  <c r="L1172" i="1" a="1"/>
  <c r="L1172" i="1" s="1"/>
  <c r="L1170" i="1" a="1"/>
  <c r="L1170" i="1" s="1"/>
  <c r="L1169" i="1" a="1"/>
  <c r="L1169" i="1" s="1"/>
  <c r="L1168" i="1" a="1"/>
  <c r="L1168" i="1" s="1"/>
  <c r="J1174" i="1" a="1"/>
  <c r="J1174" i="1" s="1"/>
  <c r="K1169" i="1" a="1"/>
  <c r="K1169" i="1" s="1"/>
  <c r="K1172" i="1" a="1"/>
  <c r="K1172" i="1" s="1"/>
  <c r="J1171" i="1" a="1"/>
  <c r="J1171" i="1" s="1"/>
  <c r="K1176" i="1" a="1"/>
  <c r="K1176" i="1" s="1"/>
  <c r="K1175" i="1" a="1"/>
  <c r="K1175" i="1" s="1"/>
  <c r="K1174" i="1" a="1"/>
  <c r="K1174" i="1" s="1"/>
  <c r="J1168" i="1" a="1"/>
  <c r="J1168" i="1" s="1"/>
  <c r="K1171" i="1" a="1"/>
  <c r="K1171" i="1" s="1"/>
  <c r="J1169" i="1" a="1"/>
  <c r="J1169" i="1" s="1"/>
  <c r="L1176" i="1" a="1"/>
  <c r="L1176" i="1" s="1"/>
  <c r="J1175" i="1" a="1"/>
  <c r="J1175" i="1" s="1"/>
  <c r="K1173" i="1" a="1"/>
  <c r="K1173" i="1" s="1"/>
  <c r="J1176" i="1" a="1"/>
  <c r="J1176" i="1" s="1"/>
  <c r="J1173" i="1" a="1"/>
  <c r="J1173" i="1" s="1"/>
  <c r="J1170" i="1" a="1"/>
  <c r="J1170" i="1" s="1"/>
  <c r="L1175" i="1" a="1"/>
  <c r="L1175" i="1" s="1"/>
  <c r="L1174" i="1" a="1"/>
  <c r="L1174" i="1" s="1"/>
  <c r="L1171" i="1" a="1"/>
  <c r="L1171" i="1" s="1"/>
  <c r="K1166" i="1" a="1"/>
  <c r="K1166" i="1" s="1"/>
  <c r="L1164" i="1" a="1"/>
  <c r="L1164" i="1" s="1"/>
  <c r="K1163" i="1" a="1"/>
  <c r="K1163" i="1" s="1"/>
  <c r="K1162" i="1" a="1"/>
  <c r="K1162" i="1" s="1"/>
  <c r="L1156" i="1" a="1"/>
  <c r="L1156" i="1" s="1"/>
  <c r="J1166" i="1" a="1"/>
  <c r="J1166" i="1" s="1"/>
  <c r="L1165" i="1" a="1"/>
  <c r="L1165" i="1" s="1"/>
  <c r="L1163" i="1" a="1"/>
  <c r="L1163" i="1" s="1"/>
  <c r="J1167" i="1" a="1"/>
  <c r="J1167" i="1" s="1"/>
  <c r="L1162" i="1" a="1"/>
  <c r="L1162" i="1" s="1"/>
  <c r="K1164" i="1" a="1"/>
  <c r="K1164" i="1" s="1"/>
  <c r="L1166" i="1" a="1"/>
  <c r="L1166" i="1" s="1"/>
  <c r="K1165" i="1" a="1"/>
  <c r="K1165" i="1" s="1"/>
  <c r="J1165" i="1" a="1"/>
  <c r="J1165" i="1" s="1"/>
  <c r="J1163" i="1" a="1"/>
  <c r="J1163" i="1" s="1"/>
  <c r="L1167" i="1" a="1"/>
  <c r="L1167" i="1" s="1"/>
  <c r="K1167" i="1" a="1"/>
  <c r="K1167" i="1" s="1"/>
  <c r="J1164" i="1" a="1"/>
  <c r="J1164" i="1" s="1"/>
  <c r="J1162" i="1" a="1"/>
  <c r="J1162" i="1" s="1"/>
  <c r="J1149" i="1" a="1"/>
  <c r="J1149" i="1" s="1"/>
  <c r="L1150" i="1" a="1"/>
  <c r="L1150" i="1" s="1"/>
  <c r="L1147" i="1" a="1"/>
  <c r="L1147" i="1" s="1"/>
  <c r="K1146" i="1" a="1"/>
  <c r="K1146" i="1" s="1"/>
  <c r="J1146" i="1" a="1"/>
  <c r="J1146" i="1" s="1"/>
  <c r="J1156" i="1" a="1"/>
  <c r="J1156" i="1" s="1"/>
  <c r="K1153" i="1" a="1"/>
  <c r="K1153" i="1" s="1"/>
  <c r="K1156" i="1" a="1"/>
  <c r="K1156" i="1" s="1"/>
  <c r="J1155" i="1" a="1"/>
  <c r="J1155" i="1" s="1"/>
  <c r="L1149" i="1" a="1"/>
  <c r="L1149" i="1" s="1"/>
  <c r="J1154" i="1" a="1"/>
  <c r="J1154" i="1" s="1"/>
  <c r="L1155" i="1" a="1"/>
  <c r="L1155" i="1" s="1"/>
  <c r="K1155" i="1" a="1"/>
  <c r="K1155" i="1" s="1"/>
  <c r="J1147" i="1" a="1"/>
  <c r="J1147" i="1" s="1"/>
  <c r="J1153" i="1" a="1"/>
  <c r="J1153" i="1" s="1"/>
  <c r="K1149" i="1" a="1"/>
  <c r="K1149" i="1" s="1"/>
  <c r="K1147" i="1" a="1"/>
  <c r="K1147" i="1" s="1"/>
  <c r="L1154" i="1" a="1"/>
  <c r="L1154" i="1" s="1"/>
  <c r="L1153" i="1" a="1"/>
  <c r="L1153" i="1" s="1"/>
  <c r="K1148" i="1" a="1"/>
  <c r="K1148" i="1" s="1"/>
  <c r="K1154" i="1" a="1"/>
  <c r="K1154" i="1" s="1"/>
  <c r="K1150" i="1" a="1"/>
  <c r="K1150" i="1" s="1"/>
  <c r="J1150" i="1" a="1"/>
  <c r="J1150" i="1" s="1"/>
  <c r="L1146" i="1" a="1"/>
  <c r="L1146" i="1" s="1"/>
  <c r="L1148" i="1" a="1"/>
  <c r="L1148" i="1" s="1"/>
  <c r="J1148" i="1" a="1"/>
  <c r="J1148" i="1" s="1"/>
  <c r="K1141" i="1" a="1"/>
  <c r="K1141" i="1" s="1"/>
  <c r="J1138" i="1" a="1"/>
  <c r="J1138" i="1" s="1"/>
  <c r="K1143" i="1" a="1"/>
  <c r="K1143" i="1" s="1"/>
  <c r="L1141" i="1" a="1"/>
  <c r="L1141" i="1" s="1"/>
  <c r="J1140" i="1" a="1"/>
  <c r="J1140" i="1" s="1"/>
  <c r="K1142" i="1" a="1"/>
  <c r="K1142" i="1" s="1"/>
  <c r="J1142" i="1" a="1"/>
  <c r="J1142" i="1" s="1"/>
  <c r="K1139" i="1" a="1"/>
  <c r="K1139" i="1" s="1"/>
  <c r="L1145" i="1" a="1"/>
  <c r="L1145" i="1" s="1"/>
  <c r="K1145" i="1" a="1"/>
  <c r="K1145" i="1" s="1"/>
  <c r="J1145" i="1" a="1"/>
  <c r="J1145" i="1" s="1"/>
  <c r="L1142" i="1" a="1"/>
  <c r="L1142" i="1" s="1"/>
  <c r="K1144" i="1" a="1"/>
  <c r="K1144" i="1" s="1"/>
  <c r="J1141" i="1" a="1"/>
  <c r="J1141" i="1" s="1"/>
  <c r="L1140" i="1" a="1"/>
  <c r="L1140" i="1" s="1"/>
  <c r="K1140" i="1" a="1"/>
  <c r="K1140" i="1" s="1"/>
  <c r="L1138" i="1" a="1"/>
  <c r="L1138" i="1" s="1"/>
  <c r="K1138" i="1" a="1"/>
  <c r="K1138" i="1" s="1"/>
  <c r="J1144" i="1" a="1"/>
  <c r="J1144" i="1" s="1"/>
  <c r="J1143" i="1" a="1"/>
  <c r="J1143" i="1" s="1"/>
  <c r="L1144" i="1" a="1"/>
  <c r="L1144" i="1" s="1"/>
  <c r="L1143" i="1" a="1"/>
  <c r="L1143" i="1" s="1"/>
  <c r="L1139" i="1" a="1"/>
  <c r="L1139" i="1" s="1"/>
  <c r="J1139" i="1" a="1"/>
  <c r="J1139" i="1" s="1"/>
  <c r="L2231" i="1" a="1"/>
  <c r="L2231" i="1" s="1"/>
  <c r="K2231" i="1" a="1"/>
  <c r="K2231" i="1" s="1"/>
  <c r="L2232" i="1" a="1"/>
  <c r="L2232" i="1" s="1"/>
  <c r="K2232" i="1" a="1"/>
  <c r="K2232" i="1" s="1"/>
  <c r="J2232" i="1" a="1"/>
  <c r="J2232" i="1" s="1"/>
  <c r="J2229" i="1" a="1"/>
  <c r="J2229" i="1" s="1"/>
  <c r="J2230" i="1" s="1" a="1"/>
  <c r="J2230" i="1" s="1"/>
  <c r="L2229" i="1" a="1"/>
  <c r="L2229" i="1" s="1"/>
  <c r="L2230" i="1" s="1" a="1"/>
  <c r="L2230" i="1" s="1"/>
  <c r="J2231" i="1" a="1"/>
  <c r="J2231" i="1" s="1"/>
  <c r="K2229" i="1" a="1"/>
  <c r="K2229" i="1" s="1"/>
  <c r="K2230" i="1" s="1" a="1"/>
  <c r="K2230" i="1" s="1"/>
  <c r="J2222" i="1" a="1"/>
  <c r="J2222" i="1" s="1"/>
  <c r="K2221" i="1" a="1"/>
  <c r="K2221" i="1" s="1"/>
  <c r="L2219" i="1" a="1"/>
  <c r="L2219" i="1" s="1"/>
  <c r="L2220" i="1" s="1" a="1"/>
  <c r="L2220" i="1" s="1"/>
  <c r="J2219" i="1" a="1"/>
  <c r="J2219" i="1" s="1"/>
  <c r="K2224" i="1" a="1"/>
  <c r="K2224" i="1" s="1"/>
  <c r="L2227" i="1" a="1"/>
  <c r="L2227" i="1" s="1"/>
  <c r="L2228" i="1" s="1" a="1"/>
  <c r="L2228" i="1" s="1"/>
  <c r="K2227" i="1" a="1"/>
  <c r="K2227" i="1" s="1"/>
  <c r="K2228" i="1" s="1" a="1"/>
  <c r="K2228" i="1" s="1"/>
  <c r="J2227" i="1" a="1"/>
  <c r="J2227" i="1" s="1"/>
  <c r="J2228" i="1" s="1" a="1"/>
  <c r="J2228" i="1" s="1"/>
  <c r="K2219" i="1" a="1"/>
  <c r="K2219" i="1" s="1"/>
  <c r="K2220" i="1" s="1" a="1"/>
  <c r="K2220" i="1" s="1"/>
  <c r="L2224" i="1" a="1"/>
  <c r="L2224" i="1" s="1"/>
  <c r="L2225" i="1" s="1" a="1"/>
  <c r="L2225" i="1" s="1"/>
  <c r="L2222" i="1" a="1"/>
  <c r="L2222" i="1" s="1"/>
  <c r="J2224" i="1" a="1"/>
  <c r="J2224" i="1" s="1"/>
  <c r="J2225" i="1" s="1" a="1"/>
  <c r="J2225" i="1" s="1"/>
  <c r="J2221" i="1" a="1"/>
  <c r="J2221" i="1" s="1"/>
  <c r="L2221" i="1" a="1"/>
  <c r="L2221" i="1" s="1"/>
  <c r="L2226" i="1" a="1"/>
  <c r="L2226" i="1" s="1"/>
  <c r="J2226" i="1" a="1"/>
  <c r="J2226" i="1" s="1"/>
  <c r="K2226" i="1" a="1"/>
  <c r="K2226" i="1" s="1"/>
  <c r="J2220" i="1" a="1"/>
  <c r="J2220" i="1" s="1"/>
  <c r="K2225" i="1" a="1"/>
  <c r="K2225" i="1" s="1"/>
  <c r="K2222" i="1" a="1"/>
  <c r="K2222" i="1" s="1"/>
  <c r="J2216" i="1" a="1"/>
  <c r="J2216" i="1" s="1"/>
  <c r="J2214" i="1" a="1"/>
  <c r="J2214" i="1" s="1"/>
  <c r="J2215" i="1" s="1" a="1"/>
  <c r="J2215" i="1" s="1"/>
  <c r="L2210" i="1" a="1"/>
  <c r="L2210" i="1" s="1"/>
  <c r="L2211" i="1" a="1"/>
  <c r="L2211" i="1" s="1"/>
  <c r="K2209" i="1" a="1"/>
  <c r="K2209" i="1" s="1"/>
  <c r="J2209" i="1" a="1"/>
  <c r="J2209" i="1" s="1"/>
  <c r="L2217" i="1" a="1"/>
  <c r="L2217" i="1" s="1"/>
  <c r="L2218" i="1" s="1" a="1"/>
  <c r="L2218" i="1" s="1"/>
  <c r="K2217" i="1" a="1"/>
  <c r="K2217" i="1" s="1"/>
  <c r="K2218" i="1" s="1" a="1"/>
  <c r="K2218" i="1" s="1"/>
  <c r="L2209" i="1" a="1"/>
  <c r="L2209" i="1" s="1"/>
  <c r="K2211" i="1" a="1"/>
  <c r="K2211" i="1" s="1"/>
  <c r="K2216" i="1" a="1"/>
  <c r="K2216" i="1" s="1"/>
  <c r="J2211" i="1" a="1"/>
  <c r="J2211" i="1" s="1"/>
  <c r="L2214" i="1" a="1"/>
  <c r="L2214" i="1" s="1"/>
  <c r="L2215" i="1" s="1" a="1"/>
  <c r="L2215" i="1" s="1"/>
  <c r="K2212" i="1" a="1"/>
  <c r="K2212" i="1" s="1"/>
  <c r="K2214" i="1" a="1"/>
  <c r="K2214" i="1" s="1"/>
  <c r="K2215" i="1" s="1" a="1"/>
  <c r="K2215" i="1" s="1"/>
  <c r="J2210" i="1" a="1"/>
  <c r="J2210" i="1" s="1"/>
  <c r="J2217" i="1" a="1"/>
  <c r="J2217" i="1" s="1"/>
  <c r="J2218" i="1" s="1" a="1"/>
  <c r="J2218" i="1" s="1"/>
  <c r="L2216" i="1" a="1"/>
  <c r="L2216" i="1" s="1"/>
  <c r="L2212" i="1" a="1"/>
  <c r="L2212" i="1" s="1"/>
  <c r="J2212" i="1" a="1"/>
  <c r="J2212" i="1" s="1"/>
  <c r="K2210" i="1" a="1"/>
  <c r="K2210" i="1" s="1"/>
  <c r="K2205" i="1" a="1"/>
  <c r="K2205" i="1" s="1"/>
  <c r="J2200" i="1" a="1"/>
  <c r="J2200" i="1" s="1"/>
  <c r="L2201" i="1" a="1"/>
  <c r="L2201" i="1" s="1"/>
  <c r="J2201" i="1" a="1"/>
  <c r="J2201" i="1" s="1"/>
  <c r="J2207" i="1" a="1"/>
  <c r="J2207" i="1" s="1"/>
  <c r="J2208" i="1" a="1"/>
  <c r="J2208" i="1" s="1"/>
  <c r="K2201" i="1" a="1"/>
  <c r="K2201" i="1" s="1"/>
  <c r="K2207" i="1" a="1"/>
  <c r="K2207" i="1" s="1"/>
  <c r="L2206" i="1" a="1"/>
  <c r="L2206" i="1" s="1"/>
  <c r="K2206" i="1" a="1"/>
  <c r="K2206" i="1" s="1"/>
  <c r="J2203" i="1" a="1"/>
  <c r="J2203" i="1" s="1"/>
  <c r="L2200" i="1" a="1"/>
  <c r="L2200" i="1" s="1"/>
  <c r="J2206" i="1" a="1"/>
  <c r="J2206" i="1" s="1"/>
  <c r="L2205" i="1" a="1"/>
  <c r="L2205" i="1" s="1"/>
  <c r="J2205" i="1" a="1"/>
  <c r="J2205" i="1" s="1"/>
  <c r="L2203" i="1" a="1"/>
  <c r="L2203" i="1" s="1"/>
  <c r="K2203" i="1" a="1"/>
  <c r="K2203" i="1" s="1"/>
  <c r="K2200" i="1" a="1"/>
  <c r="K2200" i="1" s="1"/>
  <c r="L2202" i="1" a="1"/>
  <c r="L2202" i="1" s="1"/>
  <c r="K2204" i="1" a="1"/>
  <c r="K2204" i="1" s="1"/>
  <c r="J2202" i="1" a="1"/>
  <c r="J2202" i="1" s="1"/>
  <c r="L2208" i="1" a="1"/>
  <c r="L2208" i="1" s="1"/>
  <c r="K2208" i="1" a="1"/>
  <c r="K2208" i="1" s="1"/>
  <c r="J2204" i="1" a="1"/>
  <c r="J2204" i="1" s="1"/>
  <c r="L2204" i="1" a="1"/>
  <c r="L2204" i="1" s="1"/>
  <c r="K2202" i="1" a="1"/>
  <c r="K2202" i="1" s="1"/>
  <c r="L2207" i="1" a="1"/>
  <c r="L2207" i="1" s="1"/>
  <c r="K2192" i="1" a="1"/>
  <c r="K2192" i="1" s="1"/>
  <c r="K2196" i="1" a="1"/>
  <c r="K2196" i="1" s="1"/>
  <c r="L2195" i="1" a="1"/>
  <c r="L2195" i="1" s="1"/>
  <c r="K2191" i="1" a="1"/>
  <c r="K2191" i="1" s="1"/>
  <c r="J2193" i="1" a="1"/>
  <c r="J2193" i="1" s="1"/>
  <c r="K2198" i="1" a="1"/>
  <c r="K2198" i="1" s="1"/>
  <c r="K2193" i="1" a="1"/>
  <c r="K2193" i="1" s="1"/>
  <c r="L2199" i="1" a="1"/>
  <c r="L2199" i="1" s="1"/>
  <c r="L2197" i="1" a="1"/>
  <c r="L2197" i="1" s="1"/>
  <c r="L2193" i="1" a="1"/>
  <c r="L2193" i="1" s="1"/>
  <c r="J2199" i="1" a="1"/>
  <c r="J2199" i="1" s="1"/>
  <c r="K2195" i="1" a="1"/>
  <c r="K2195" i="1" s="1"/>
  <c r="K2194" i="1" a="1"/>
  <c r="K2194" i="1" s="1"/>
  <c r="J2194" i="1" a="1"/>
  <c r="J2194" i="1" s="1"/>
  <c r="L2198" i="1" a="1"/>
  <c r="L2198" i="1" s="1"/>
  <c r="L2192" i="1" a="1"/>
  <c r="L2192" i="1" s="1"/>
  <c r="J2191" i="1" a="1"/>
  <c r="J2191" i="1" s="1"/>
  <c r="L2191" i="1" a="1"/>
  <c r="L2191" i="1" s="1"/>
  <c r="L2194" i="1" a="1"/>
  <c r="L2194" i="1" s="1"/>
  <c r="J2192" i="1" a="1"/>
  <c r="J2192" i="1" s="1"/>
  <c r="J2196" i="1" a="1"/>
  <c r="J2196" i="1" s="1"/>
  <c r="J2197" i="1" a="1"/>
  <c r="J2197" i="1" s="1"/>
  <c r="L2196" i="1" a="1"/>
  <c r="L2196" i="1" s="1"/>
  <c r="J2198" i="1" a="1"/>
  <c r="J2198" i="1" s="1"/>
  <c r="J2195" i="1" a="1"/>
  <c r="J2195" i="1" s="1"/>
  <c r="K2197" i="1" a="1"/>
  <c r="K2197" i="1" s="1"/>
  <c r="K2199" i="1" a="1"/>
  <c r="K2199" i="1" s="1"/>
  <c r="L2183" i="1" a="1"/>
  <c r="L2183" i="1" s="1"/>
  <c r="K2182" i="1" a="1"/>
  <c r="K2182" i="1" s="1"/>
  <c r="J2181" i="1" a="1"/>
  <c r="J2181" i="1" s="1"/>
  <c r="J2186" i="1" a="1"/>
  <c r="J2186" i="1" s="1"/>
  <c r="L2187" i="1" a="1"/>
  <c r="L2187" i="1" s="1"/>
  <c r="L2182" i="1" a="1"/>
  <c r="L2182" i="1" s="1"/>
  <c r="L2185" i="1" a="1"/>
  <c r="L2185" i="1" s="1"/>
  <c r="K2185" i="1" a="1"/>
  <c r="K2185" i="1" s="1"/>
  <c r="L2184" i="1" a="1"/>
  <c r="L2184" i="1" s="1"/>
  <c r="K2184" i="1" a="1"/>
  <c r="K2184" i="1" s="1"/>
  <c r="K2181" i="1" a="1"/>
  <c r="K2181" i="1" s="1"/>
  <c r="J2183" i="1" a="1"/>
  <c r="J2183" i="1" s="1"/>
  <c r="L2190" i="1" a="1"/>
  <c r="L2190" i="1" s="1"/>
  <c r="K2190" i="1" a="1"/>
  <c r="K2190" i="1" s="1"/>
  <c r="J2190" i="1" a="1"/>
  <c r="J2190" i="1" s="1"/>
  <c r="L2188" i="1" a="1"/>
  <c r="L2188" i="1" s="1"/>
  <c r="K2186" i="1" a="1"/>
  <c r="K2186" i="1" s="1"/>
  <c r="K2183" i="1" a="1"/>
  <c r="K2183" i="1" s="1"/>
  <c r="L2181" i="1" a="1"/>
  <c r="L2181" i="1" s="1"/>
  <c r="J2187" i="1" a="1"/>
  <c r="J2187" i="1" s="1"/>
  <c r="K2188" i="1" a="1"/>
  <c r="K2188" i="1" s="1"/>
  <c r="J2188" i="1" a="1"/>
  <c r="J2188" i="1" s="1"/>
  <c r="K2187" i="1" a="1"/>
  <c r="K2187" i="1" s="1"/>
  <c r="L2186" i="1" a="1"/>
  <c r="L2186" i="1" s="1"/>
  <c r="J2185" i="1" a="1"/>
  <c r="J2185" i="1" s="1"/>
  <c r="J2182" i="1" a="1"/>
  <c r="J2182" i="1" s="1"/>
  <c r="J2184" i="1" a="1"/>
  <c r="J2184" i="1" s="1"/>
  <c r="J2178" i="1" a="1"/>
  <c r="J2178" i="1" s="1"/>
  <c r="K2172" i="1" a="1"/>
  <c r="K2172" i="1" s="1"/>
  <c r="K2173" i="1" a="1"/>
  <c r="K2173" i="1" s="1"/>
  <c r="J2172" i="1" a="1"/>
  <c r="J2172" i="1" s="1"/>
  <c r="K2179" i="1" a="1"/>
  <c r="K2179" i="1" s="1"/>
  <c r="J2179" i="1" a="1"/>
  <c r="J2179" i="1" s="1"/>
  <c r="K2177" i="1" a="1"/>
  <c r="K2177" i="1" s="1"/>
  <c r="L2177" i="1" a="1"/>
  <c r="L2177" i="1" s="1"/>
  <c r="K2176" i="1" a="1"/>
  <c r="K2176" i="1" s="1"/>
  <c r="J2176" i="1" a="1"/>
  <c r="J2176" i="1" s="1"/>
  <c r="L2173" i="1" a="1"/>
  <c r="L2173" i="1" s="1"/>
  <c r="L2172" i="1" a="1"/>
  <c r="L2172" i="1" s="1"/>
  <c r="J2175" i="1" a="1"/>
  <c r="J2175" i="1" s="1"/>
  <c r="J2174" i="1" a="1"/>
  <c r="J2174" i="1" s="1"/>
  <c r="L2178" i="1" a="1"/>
  <c r="L2178" i="1" s="1"/>
  <c r="K2178" i="1" a="1"/>
  <c r="K2178" i="1" s="1"/>
  <c r="J2177" i="1" a="1"/>
  <c r="J2177" i="1" s="1"/>
  <c r="J2173" i="1" a="1"/>
  <c r="J2173" i="1" s="1"/>
  <c r="L2176" i="1" a="1"/>
  <c r="L2176" i="1" s="1"/>
  <c r="L2174" i="1" a="1"/>
  <c r="L2174" i="1" s="1"/>
  <c r="L2175" i="1" a="1"/>
  <c r="L2175" i="1" s="1"/>
  <c r="K2175" i="1" a="1"/>
  <c r="K2175" i="1" s="1"/>
  <c r="K2174" i="1" a="1"/>
  <c r="K2174" i="1" s="1"/>
  <c r="L2179" i="1" a="1"/>
  <c r="L2179" i="1" s="1"/>
  <c r="L2180" i="1" a="1"/>
  <c r="L2180" i="1" s="1"/>
  <c r="K2180" i="1" a="1"/>
  <c r="K2180" i="1" s="1"/>
  <c r="J2180" i="1" a="1"/>
  <c r="J2180" i="1" s="1"/>
  <c r="L2166" i="1" a="1"/>
  <c r="L2166" i="1" s="1"/>
  <c r="J2163" i="1" a="1"/>
  <c r="J2163" i="1" s="1"/>
  <c r="J2166" i="1" a="1"/>
  <c r="J2166" i="1" s="1"/>
  <c r="K2168" i="1" a="1"/>
  <c r="K2168" i="1" s="1"/>
  <c r="L2168" i="1" a="1"/>
  <c r="L2168" i="1" s="1"/>
  <c r="K2167" i="1" a="1"/>
  <c r="K2167" i="1" s="1"/>
  <c r="J2164" i="1" a="1"/>
  <c r="J2164" i="1" s="1"/>
  <c r="J2167" i="1" a="1"/>
  <c r="J2167" i="1" s="1"/>
  <c r="K2162" i="1" a="1"/>
  <c r="K2162" i="1" s="1"/>
  <c r="K2166" i="1" a="1"/>
  <c r="K2166" i="1" s="1"/>
  <c r="K2163" i="1" a="1"/>
  <c r="K2163" i="1" s="1"/>
  <c r="L2164" i="1" a="1"/>
  <c r="L2164" i="1" s="1"/>
  <c r="K2164" i="1" a="1"/>
  <c r="K2164" i="1" s="1"/>
  <c r="L2171" i="1" a="1"/>
  <c r="L2171" i="1" s="1"/>
  <c r="K2171" i="1" a="1"/>
  <c r="K2171" i="1" s="1"/>
  <c r="L2163" i="1" a="1"/>
  <c r="L2163" i="1" s="1"/>
  <c r="L2162" i="1" a="1"/>
  <c r="L2162" i="1" s="1"/>
  <c r="L2169" i="1" a="1"/>
  <c r="L2169" i="1" s="1"/>
  <c r="J2171" i="1" a="1"/>
  <c r="J2171" i="1" s="1"/>
  <c r="L2170" i="1" a="1"/>
  <c r="L2170" i="1" s="1"/>
  <c r="K2170" i="1" a="1"/>
  <c r="K2170" i="1" s="1"/>
  <c r="J2170" i="1" a="1"/>
  <c r="J2170" i="1" s="1"/>
  <c r="J2169" i="1" a="1"/>
  <c r="J2169" i="1" s="1"/>
  <c r="K2169" i="1" a="1"/>
  <c r="K2169" i="1" s="1"/>
  <c r="L2167" i="1" a="1"/>
  <c r="L2167" i="1" s="1"/>
  <c r="J2168" i="1" a="1"/>
  <c r="J2168" i="1" s="1"/>
  <c r="L2156" i="1" a="1"/>
  <c r="L2156" i="1" s="1"/>
  <c r="J2159" i="1" a="1"/>
  <c r="J2159" i="1" s="1"/>
  <c r="J2154" i="1" a="1"/>
  <c r="J2154" i="1" s="1"/>
  <c r="K2154" i="1" a="1"/>
  <c r="K2154" i="1" s="1"/>
  <c r="K2156" i="1" a="1"/>
  <c r="K2156" i="1" s="1"/>
  <c r="J2162" i="1" a="1"/>
  <c r="J2162" i="1" s="1"/>
  <c r="L2160" i="1" a="1"/>
  <c r="L2160" i="1" s="1"/>
  <c r="K2160" i="1" a="1"/>
  <c r="K2160" i="1" s="1"/>
  <c r="L2155" i="1" a="1"/>
  <c r="L2155" i="1" s="1"/>
  <c r="L2157" i="1" a="1"/>
  <c r="L2157" i="1" s="1"/>
  <c r="L2158" i="1" a="1"/>
  <c r="L2158" i="1" s="1"/>
  <c r="J2155" i="1" a="1"/>
  <c r="J2155" i="1" s="1"/>
  <c r="L2154" i="1" a="1"/>
  <c r="L2154" i="1" s="1"/>
  <c r="J2158" i="1" a="1"/>
  <c r="J2158" i="1" s="1"/>
  <c r="J2156" i="1" a="1"/>
  <c r="J2156" i="1" s="1"/>
  <c r="K2161" i="1" a="1"/>
  <c r="K2161" i="1" s="1"/>
  <c r="J2160" i="1" a="1"/>
  <c r="J2160" i="1" s="1"/>
  <c r="K2159" i="1" a="1"/>
  <c r="K2159" i="1" s="1"/>
  <c r="K2158" i="1" a="1"/>
  <c r="K2158" i="1" s="1"/>
  <c r="K2155" i="1" a="1"/>
  <c r="K2155" i="1" s="1"/>
  <c r="L2161" i="1" a="1"/>
  <c r="L2161" i="1" s="1"/>
  <c r="J2157" i="1" a="1"/>
  <c r="J2157" i="1" s="1"/>
  <c r="K2157" i="1" a="1"/>
  <c r="K2157" i="1" s="1"/>
  <c r="J2161" i="1" a="1"/>
  <c r="J2161" i="1" s="1"/>
  <c r="L2159" i="1" a="1"/>
  <c r="L2159" i="1" s="1"/>
  <c r="J2152" i="1" a="1"/>
  <c r="J2152" i="1" s="1"/>
  <c r="L2148" i="1" a="1"/>
  <c r="L2148" i="1" s="1"/>
  <c r="J2146" i="1" a="1"/>
  <c r="J2146" i="1" s="1"/>
  <c r="J2147" i="1" a="1"/>
  <c r="J2147" i="1" s="1"/>
  <c r="K2149" i="1" a="1"/>
  <c r="K2149" i="1" s="1"/>
  <c r="L2153" i="1" a="1"/>
  <c r="L2153" i="1" s="1"/>
  <c r="K2147" i="1" a="1"/>
  <c r="K2147" i="1" s="1"/>
  <c r="K2145" i="1" a="1"/>
  <c r="K2145" i="1" s="1"/>
  <c r="K2153" i="1" a="1"/>
  <c r="K2153" i="1" s="1"/>
  <c r="K2146" i="1" a="1"/>
  <c r="K2146" i="1" s="1"/>
  <c r="L2152" i="1" a="1"/>
  <c r="L2152" i="1" s="1"/>
  <c r="K2148" i="1" a="1"/>
  <c r="K2148" i="1" s="1"/>
  <c r="L2150" i="1" a="1"/>
  <c r="L2150" i="1" s="1"/>
  <c r="J2149" i="1" a="1"/>
  <c r="J2149" i="1" s="1"/>
  <c r="L2147" i="1" a="1"/>
  <c r="L2147" i="1" s="1"/>
  <c r="J2148" i="1" a="1"/>
  <c r="J2148" i="1" s="1"/>
  <c r="J2153" i="1" a="1"/>
  <c r="J2153" i="1" s="1"/>
  <c r="K2151" i="1" a="1"/>
  <c r="K2151" i="1" s="1"/>
  <c r="K2152" i="1" a="1"/>
  <c r="K2152" i="1" s="1"/>
  <c r="J2150" i="1" a="1"/>
  <c r="J2150" i="1" s="1"/>
  <c r="L2146" i="1" a="1"/>
  <c r="L2146" i="1" s="1"/>
  <c r="L2149" i="1" a="1"/>
  <c r="L2149" i="1" s="1"/>
  <c r="J2145" i="1" a="1"/>
  <c r="J2145" i="1" s="1"/>
  <c r="L2151" i="1" a="1"/>
  <c r="L2151" i="1" s="1"/>
  <c r="J2151" i="1" a="1"/>
  <c r="J2151" i="1" s="1"/>
  <c r="K2150" i="1" a="1"/>
  <c r="K2150" i="1" s="1"/>
  <c r="L2145" i="1" a="1"/>
  <c r="L2145" i="1" s="1"/>
  <c r="L2139" i="1" a="1"/>
  <c r="L2139" i="1" s="1"/>
  <c r="J2136" i="1" a="1"/>
  <c r="J2136" i="1" s="1"/>
  <c r="J2138" i="1" a="1"/>
  <c r="J2138" i="1" s="1"/>
  <c r="K2139" i="1" a="1"/>
  <c r="K2139" i="1" s="1"/>
  <c r="L2138" i="1" a="1"/>
  <c r="L2138" i="1" s="1"/>
  <c r="J2137" i="1" a="1"/>
  <c r="J2137" i="1" s="1"/>
  <c r="L2141" i="1" a="1"/>
  <c r="L2141" i="1" s="1"/>
  <c r="L2142" i="1" a="1"/>
  <c r="L2142" i="1" s="1"/>
  <c r="K2140" i="1" a="1"/>
  <c r="K2140" i="1" s="1"/>
  <c r="K2137" i="1" a="1"/>
  <c r="K2137" i="1" s="1"/>
  <c r="K2138" i="1" a="1"/>
  <c r="K2138" i="1" s="1"/>
  <c r="J2139" i="1" a="1"/>
  <c r="J2139" i="1" s="1"/>
  <c r="K2143" i="1" a="1"/>
  <c r="K2143" i="1" s="1"/>
  <c r="L2137" i="1" a="1"/>
  <c r="L2137" i="1" s="1"/>
  <c r="J2142" i="1" a="1"/>
  <c r="J2142" i="1" s="1"/>
  <c r="J2143" i="1" a="1"/>
  <c r="J2143" i="1" s="1"/>
  <c r="K2141" i="1" a="1"/>
  <c r="K2141" i="1" s="1"/>
  <c r="K2136" i="1" a="1"/>
  <c r="K2136" i="1" s="1"/>
  <c r="L2136" i="1" a="1"/>
  <c r="L2136" i="1" s="1"/>
  <c r="L2144" i="1" a="1"/>
  <c r="L2144" i="1" s="1"/>
  <c r="K2144" i="1" a="1"/>
  <c r="K2144" i="1" s="1"/>
  <c r="J2144" i="1" a="1"/>
  <c r="J2144" i="1" s="1"/>
  <c r="K2142" i="1" a="1"/>
  <c r="K2142" i="1" s="1"/>
  <c r="L2143" i="1" a="1"/>
  <c r="L2143" i="1" s="1"/>
  <c r="L2140" i="1" a="1"/>
  <c r="L2140" i="1" s="1"/>
  <c r="J2141" i="1" a="1"/>
  <c r="J2141" i="1" s="1"/>
  <c r="J2140" i="1" a="1"/>
  <c r="J2140" i="1" s="1"/>
  <c r="L2127" i="1" a="1"/>
  <c r="L2127" i="1" s="1"/>
  <c r="L2128" i="1" a="1"/>
  <c r="L2128" i="1" s="1"/>
  <c r="J2130" i="1" a="1"/>
  <c r="J2130" i="1" s="1"/>
  <c r="K2127" i="1" a="1"/>
  <c r="K2127" i="1" s="1"/>
  <c r="J2127" i="1" a="1"/>
  <c r="J2127" i="1" s="1"/>
  <c r="K2129" i="1" a="1"/>
  <c r="K2129" i="1" s="1"/>
  <c r="L2129" i="1" a="1"/>
  <c r="L2129" i="1" s="1"/>
  <c r="K2132" i="1" a="1"/>
  <c r="K2132" i="1" s="1"/>
  <c r="K2131" i="1" a="1"/>
  <c r="K2131" i="1" s="1"/>
  <c r="K2128" i="1" a="1"/>
  <c r="K2128" i="1" s="1"/>
  <c r="J2131" i="1" a="1"/>
  <c r="J2131" i="1" s="1"/>
  <c r="L2135" i="1" a="1"/>
  <c r="L2135" i="1" s="1"/>
  <c r="K2135" i="1" a="1"/>
  <c r="K2135" i="1" s="1"/>
  <c r="J2135" i="1" a="1"/>
  <c r="J2135" i="1" s="1"/>
  <c r="L2131" i="1" a="1"/>
  <c r="L2131" i="1" s="1"/>
  <c r="L2132" i="1" a="1"/>
  <c r="L2132" i="1" s="1"/>
  <c r="L2134" i="1" a="1"/>
  <c r="L2134" i="1" s="1"/>
  <c r="K2134" i="1" a="1"/>
  <c r="K2134" i="1" s="1"/>
  <c r="J2134" i="1" a="1"/>
  <c r="J2134" i="1" s="1"/>
  <c r="J2129" i="1" a="1"/>
  <c r="J2129" i="1" s="1"/>
  <c r="J2133" i="1" a="1"/>
  <c r="J2133" i="1" s="1"/>
  <c r="L2130" i="1" a="1"/>
  <c r="L2130" i="1" s="1"/>
  <c r="L2133" i="1" a="1"/>
  <c r="L2133" i="1" s="1"/>
  <c r="K2133" i="1" a="1"/>
  <c r="K2133" i="1" s="1"/>
  <c r="J2132" i="1" a="1"/>
  <c r="J2132" i="1" s="1"/>
  <c r="J2128" i="1" a="1"/>
  <c r="J2128" i="1" s="1"/>
  <c r="K2130" i="1" a="1"/>
  <c r="K2130" i="1" s="1"/>
  <c r="J2121" i="1" a="1"/>
  <c r="J2121" i="1" s="1"/>
  <c r="J2119" i="1" a="1"/>
  <c r="J2119" i="1" s="1"/>
  <c r="L2126" i="1" a="1"/>
  <c r="L2126" i="1" s="1"/>
  <c r="K2126" i="1" a="1"/>
  <c r="K2126" i="1" s="1"/>
  <c r="J2126" i="1" a="1"/>
  <c r="J2126" i="1" s="1"/>
  <c r="J2124" i="1" a="1"/>
  <c r="J2124" i="1" s="1"/>
  <c r="L2118" i="1" a="1"/>
  <c r="L2118" i="1" s="1"/>
  <c r="L2120" i="1" a="1"/>
  <c r="L2120" i="1" s="1"/>
  <c r="J2122" i="1" a="1"/>
  <c r="J2122" i="1" s="1"/>
  <c r="J2118" i="1" a="1"/>
  <c r="J2118" i="1" s="1"/>
  <c r="L2125" i="1" a="1"/>
  <c r="L2125" i="1" s="1"/>
  <c r="J2125" i="1" a="1"/>
  <c r="J2125" i="1" s="1"/>
  <c r="K2119" i="1" a="1"/>
  <c r="K2119" i="1" s="1"/>
  <c r="L2123" i="1" a="1"/>
  <c r="L2123" i="1" s="1"/>
  <c r="J2123" i="1" a="1"/>
  <c r="J2123" i="1" s="1"/>
  <c r="K2125" i="1" a="1"/>
  <c r="K2125" i="1" s="1"/>
  <c r="K2121" i="1" a="1"/>
  <c r="K2121" i="1" s="1"/>
  <c r="K2118" i="1" a="1"/>
  <c r="K2118" i="1" s="1"/>
  <c r="L2124" i="1" a="1"/>
  <c r="L2124" i="1" s="1"/>
  <c r="K2124" i="1" a="1"/>
  <c r="K2124" i="1" s="1"/>
  <c r="L2121" i="1" a="1"/>
  <c r="L2121" i="1" s="1"/>
  <c r="K2122" i="1" a="1"/>
  <c r="K2122" i="1" s="1"/>
  <c r="J2120" i="1" a="1"/>
  <c r="J2120" i="1" s="1"/>
  <c r="K2120" i="1" a="1"/>
  <c r="K2120" i="1" s="1"/>
  <c r="L2119" i="1" a="1"/>
  <c r="L2119" i="1" s="1"/>
  <c r="K2123" i="1" a="1"/>
  <c r="K2123" i="1" s="1"/>
  <c r="L2122" i="1" a="1"/>
  <c r="L2122" i="1" s="1"/>
  <c r="J1515" i="1" a="1"/>
  <c r="J1515" i="1" s="1"/>
  <c r="L1514" i="1" a="1"/>
  <c r="L1514" i="1" s="1"/>
  <c r="K1515" i="1" a="1"/>
  <c r="K1515" i="1" s="1"/>
  <c r="L1506" i="1" a="1"/>
  <c r="L1506" i="1" s="1"/>
  <c r="L1507" i="1" a="1"/>
  <c r="L1507" i="1" s="1"/>
  <c r="K1505" i="1" a="1"/>
  <c r="K1505" i="1" s="1"/>
  <c r="K1506" i="1" a="1"/>
  <c r="K1506" i="1" s="1"/>
  <c r="L1505" i="1" a="1"/>
  <c r="L1505" i="1" s="1"/>
  <c r="J1505" i="1" a="1"/>
  <c r="J1505" i="1" s="1"/>
  <c r="K1514" i="1" a="1"/>
  <c r="K1514" i="1" s="1"/>
  <c r="J1514" i="1" a="1"/>
  <c r="J1514" i="1" s="1"/>
  <c r="L1513" i="1" a="1"/>
  <c r="L1513" i="1" s="1"/>
  <c r="K1513" i="1" a="1"/>
  <c r="K1513" i="1" s="1"/>
  <c r="K1507" i="1" a="1"/>
  <c r="K1507" i="1" s="1"/>
  <c r="J1513" i="1" a="1"/>
  <c r="J1513" i="1" s="1"/>
  <c r="J1507" i="1" a="1"/>
  <c r="J1507" i="1" s="1"/>
  <c r="J1506" i="1" a="1"/>
  <c r="J1506" i="1" s="1"/>
  <c r="J1504" i="1" a="1"/>
  <c r="J1504" i="1" s="1"/>
  <c r="L1502" i="1" a="1"/>
  <c r="L1502" i="1" s="1"/>
  <c r="L1500" i="1" a="1"/>
  <c r="L1500" i="1" s="1"/>
  <c r="L1501" i="1" a="1"/>
  <c r="L1501" i="1" s="1"/>
  <c r="K1502" i="1" a="1"/>
  <c r="K1502" i="1" s="1"/>
  <c r="K1500" i="1" a="1"/>
  <c r="K1500" i="1" s="1"/>
  <c r="K1501" i="1" a="1"/>
  <c r="K1501" i="1" s="1"/>
  <c r="L1504" i="1" a="1"/>
  <c r="L1504" i="1" s="1"/>
  <c r="J1501" i="1" a="1"/>
  <c r="J1501" i="1" s="1"/>
  <c r="J1502" i="1" a="1"/>
  <c r="J1502" i="1" s="1"/>
  <c r="K1504" i="1" a="1"/>
  <c r="K1504" i="1" s="1"/>
  <c r="J1500" i="1" a="1"/>
  <c r="J1500" i="1" s="1"/>
  <c r="J1494" i="1" a="1"/>
  <c r="J1494" i="1" s="1"/>
  <c r="K1494" i="1" a="1"/>
  <c r="K1494" i="1" s="1"/>
  <c r="L1492" i="1" a="1"/>
  <c r="L1492" i="1" s="1"/>
  <c r="L1494" i="1" a="1"/>
  <c r="L1494" i="1" s="1"/>
  <c r="K1492" i="1" a="1"/>
  <c r="K1492" i="1" s="1"/>
  <c r="J1492" i="1" a="1"/>
  <c r="J1492" i="1" s="1"/>
  <c r="L1499" i="1" a="1"/>
  <c r="L1499" i="1" s="1"/>
  <c r="K1499" i="1" a="1"/>
  <c r="K1499" i="1" s="1"/>
  <c r="J1499" i="1" a="1"/>
  <c r="J1499" i="1" s="1"/>
  <c r="L1487" i="1" a="1"/>
  <c r="L1487" i="1" s="1"/>
  <c r="L1485" i="1" a="1"/>
  <c r="L1485" i="1" s="1"/>
  <c r="K1485" i="1" a="1"/>
  <c r="K1485" i="1" s="1"/>
  <c r="K1487" i="1" a="1"/>
  <c r="K1487" i="1" s="1"/>
  <c r="J1487" i="1" a="1"/>
  <c r="J1487" i="1" s="1"/>
  <c r="J1485" i="1" a="1"/>
  <c r="J1485" i="1" s="1"/>
  <c r="L1454" i="1" a="1"/>
  <c r="L1454" i="1" s="1"/>
  <c r="J1458" i="1" a="1"/>
  <c r="J1458" i="1" s="1"/>
  <c r="K1455" i="1" a="1"/>
  <c r="K1455" i="1" s="1"/>
  <c r="J1454" i="1" a="1"/>
  <c r="J1454" i="1" s="1"/>
  <c r="J1452" i="1" a="1"/>
  <c r="J1452" i="1" s="1"/>
  <c r="L1458" i="1" a="1"/>
  <c r="L1458" i="1" s="1"/>
  <c r="K1456" i="1" a="1"/>
  <c r="K1456" i="1" s="1"/>
  <c r="J1453" i="1" a="1"/>
  <c r="J1453" i="1" s="1"/>
  <c r="K1457" i="1" a="1"/>
  <c r="K1457" i="1" s="1"/>
  <c r="L1457" i="1" a="1"/>
  <c r="L1457" i="1" s="1"/>
  <c r="J1456" i="1" a="1"/>
  <c r="J1456" i="1" s="1"/>
  <c r="J1455" i="1" a="1"/>
  <c r="J1455" i="1" s="1"/>
  <c r="K1453" i="1" a="1"/>
  <c r="K1453" i="1" s="1"/>
  <c r="L1453" i="1" a="1"/>
  <c r="L1453" i="1" s="1"/>
  <c r="K1458" i="1" a="1"/>
  <c r="K1458" i="1" s="1"/>
  <c r="L1452" i="1" a="1"/>
  <c r="L1452" i="1" s="1"/>
  <c r="J1457" i="1" a="1"/>
  <c r="J1457" i="1" s="1"/>
  <c r="L1456" i="1" a="1"/>
  <c r="L1456" i="1" s="1"/>
  <c r="L1455" i="1" a="1"/>
  <c r="L1455" i="1" s="1"/>
  <c r="K1454" i="1" a="1"/>
  <c r="K1454" i="1" s="1"/>
  <c r="K1452" i="1" a="1"/>
  <c r="K1452" i="1" s="1"/>
  <c r="K1444" i="1" a="1"/>
  <c r="K1444" i="1" s="1"/>
  <c r="J1444" i="1" a="1"/>
  <c r="J1444" i="1" s="1"/>
  <c r="K1448" i="1" a="1"/>
  <c r="K1448" i="1" s="1"/>
  <c r="K1446" i="1" a="1"/>
  <c r="K1446" i="1" s="1"/>
  <c r="L1443" i="1" a="1"/>
  <c r="L1443" i="1" s="1"/>
  <c r="L1449" i="1" a="1"/>
  <c r="L1449" i="1" s="1"/>
  <c r="J1448" i="1" a="1"/>
  <c r="J1448" i="1" s="1"/>
  <c r="J1445" i="1" a="1"/>
  <c r="J1445" i="1" s="1"/>
  <c r="L1446" i="1" a="1"/>
  <c r="L1446" i="1" s="1"/>
  <c r="L1448" i="1" a="1"/>
  <c r="L1448" i="1" s="1"/>
  <c r="K1443" i="1" a="1"/>
  <c r="K1443" i="1" s="1"/>
  <c r="L1445" i="1" a="1"/>
  <c r="L1445" i="1" s="1"/>
  <c r="J1450" i="1" a="1"/>
  <c r="J1450" i="1" s="1"/>
  <c r="K1449" i="1" a="1"/>
  <c r="K1449" i="1" s="1"/>
  <c r="J1447" i="1" a="1"/>
  <c r="J1447" i="1" s="1"/>
  <c r="K1445" i="1" a="1"/>
  <c r="K1445" i="1" s="1"/>
  <c r="L1451" i="1" a="1"/>
  <c r="L1451" i="1" s="1"/>
  <c r="K1451" i="1" a="1"/>
  <c r="K1451" i="1" s="1"/>
  <c r="J1443" i="1" a="1"/>
  <c r="J1443" i="1" s="1"/>
  <c r="J1451" i="1" a="1"/>
  <c r="J1451" i="1" s="1"/>
  <c r="L1444" i="1" a="1"/>
  <c r="L1444" i="1" s="1"/>
  <c r="L1447" i="1" a="1"/>
  <c r="L1447" i="1" s="1"/>
  <c r="L1450" i="1" a="1"/>
  <c r="L1450" i="1" s="1"/>
  <c r="K1447" i="1" a="1"/>
  <c r="K1447" i="1" s="1"/>
  <c r="K1450" i="1" a="1"/>
  <c r="K1450" i="1" s="1"/>
  <c r="J1449" i="1" a="1"/>
  <c r="J1449" i="1" s="1"/>
  <c r="J1446" i="1" a="1"/>
  <c r="J1446" i="1" s="1"/>
  <c r="L1434" i="1" a="1"/>
  <c r="L1434" i="1" s="1"/>
  <c r="J1438" i="1" a="1"/>
  <c r="J1438" i="1" s="1"/>
  <c r="L1442" i="1" a="1"/>
  <c r="L1442" i="1" s="1"/>
  <c r="J1436" i="1" a="1"/>
  <c r="J1436" i="1" s="1"/>
  <c r="K1434" i="1" a="1"/>
  <c r="K1434" i="1" s="1"/>
  <c r="K1442" i="1" a="1"/>
  <c r="K1442" i="1" s="1"/>
  <c r="L1436" i="1" a="1"/>
  <c r="L1436" i="1" s="1"/>
  <c r="J1442" i="1" a="1"/>
  <c r="J1442" i="1" s="1"/>
  <c r="K1436" i="1" a="1"/>
  <c r="K1436" i="1" s="1"/>
  <c r="K1439" i="1" a="1"/>
  <c r="K1439" i="1" s="1"/>
  <c r="K1437" i="1" a="1"/>
  <c r="K1437" i="1" s="1"/>
  <c r="L1441" i="1" a="1"/>
  <c r="L1441" i="1" s="1"/>
  <c r="K1441" i="1" a="1"/>
  <c r="K1441" i="1" s="1"/>
  <c r="J1434" i="1" a="1"/>
  <c r="J1434" i="1" s="1"/>
  <c r="K1438" i="1" a="1"/>
  <c r="K1438" i="1" s="1"/>
  <c r="L1437" i="1" a="1"/>
  <c r="L1437" i="1" s="1"/>
  <c r="J1437" i="1" a="1"/>
  <c r="J1437" i="1" s="1"/>
  <c r="J1441" i="1" a="1"/>
  <c r="J1441" i="1" s="1"/>
  <c r="L1439" i="1" a="1"/>
  <c r="L1439" i="1" s="1"/>
  <c r="L1438" i="1" a="1"/>
  <c r="L1438" i="1" s="1"/>
  <c r="K1440" i="1" a="1"/>
  <c r="K1440" i="1" s="1"/>
  <c r="J1440" i="1" a="1"/>
  <c r="J1440" i="1" s="1"/>
  <c r="J1439" i="1" a="1"/>
  <c r="J1439" i="1" s="1"/>
  <c r="L1440" i="1" a="1"/>
  <c r="L1440" i="1" s="1"/>
  <c r="J1424" i="1" a="1"/>
  <c r="J1424" i="1" s="1"/>
  <c r="L1433" i="1" a="1"/>
  <c r="L1433" i="1" s="1"/>
  <c r="K1424" i="1" a="1"/>
  <c r="K1424" i="1" s="1"/>
  <c r="K1423" i="1" a="1"/>
  <c r="K1423" i="1" s="1"/>
  <c r="K1433" i="1" a="1"/>
  <c r="K1433" i="1" s="1"/>
  <c r="L1432" i="1" a="1"/>
  <c r="L1432" i="1" s="1"/>
  <c r="J1432" i="1" a="1"/>
  <c r="J1432" i="1" s="1"/>
  <c r="K1431" i="1" a="1"/>
  <c r="K1431" i="1" s="1"/>
  <c r="J1431" i="1" a="1"/>
  <c r="J1431" i="1" s="1"/>
  <c r="L1424" i="1" a="1"/>
  <c r="L1424" i="1" s="1"/>
  <c r="J1430" i="1" a="1"/>
  <c r="J1430" i="1" s="1"/>
  <c r="L1431" i="1" a="1"/>
  <c r="L1431" i="1" s="1"/>
  <c r="K1432" i="1" a="1"/>
  <c r="K1432" i="1" s="1"/>
  <c r="J1423" i="1" a="1"/>
  <c r="J1423" i="1" s="1"/>
  <c r="J1433" i="1" a="1"/>
  <c r="J1433" i="1" s="1"/>
  <c r="K1430" i="1" a="1"/>
  <c r="K1430" i="1" s="1"/>
  <c r="L1430" i="1" a="1"/>
  <c r="L1430" i="1" s="1"/>
  <c r="L1423" i="1" a="1"/>
  <c r="L1423" i="1" s="1"/>
  <c r="K1420" i="1" a="1"/>
  <c r="K1420" i="1" s="1"/>
  <c r="L1422" i="1" a="1"/>
  <c r="L1422" i="1" s="1"/>
  <c r="K1422" i="1" a="1"/>
  <c r="K1422" i="1" s="1"/>
  <c r="J1422" i="1" a="1"/>
  <c r="J1422" i="1" s="1"/>
  <c r="J1420" i="1" a="1"/>
  <c r="J1420" i="1" s="1"/>
  <c r="L1421" i="1" a="1"/>
  <c r="L1421" i="1" s="1"/>
  <c r="L1420" i="1" a="1"/>
  <c r="L1420" i="1" s="1"/>
  <c r="K1421" i="1" a="1"/>
  <c r="K1421" i="1" s="1"/>
  <c r="J1421" i="1" a="1"/>
  <c r="J1421" i="1" s="1"/>
  <c r="L1419" i="1" a="1"/>
  <c r="L1419" i="1" s="1"/>
  <c r="L1417" i="1" a="1"/>
  <c r="L1417" i="1" s="1"/>
  <c r="J1417" i="1" a="1"/>
  <c r="J1417" i="1" s="1"/>
  <c r="J1418" i="1" a="1"/>
  <c r="J1418" i="1" s="1"/>
  <c r="K1419" i="1" a="1"/>
  <c r="K1419" i="1" s="1"/>
  <c r="L1418" i="1" a="1"/>
  <c r="L1418" i="1" s="1"/>
  <c r="J1419" i="1" a="1"/>
  <c r="J1419" i="1" s="1"/>
  <c r="K1418" i="1" a="1"/>
  <c r="K1418" i="1" s="1"/>
  <c r="K1417" i="1" a="1"/>
  <c r="K1417" i="1" s="1"/>
  <c r="L1416" i="1" a="1"/>
  <c r="L1416" i="1" s="1"/>
  <c r="K1416" i="1" a="1"/>
  <c r="K1416" i="1" s="1"/>
  <c r="J1416" i="1" a="1"/>
  <c r="J1416" i="1" s="1"/>
  <c r="J1407" i="1" a="1"/>
  <c r="J1407" i="1" s="1"/>
  <c r="L1407" i="1" a="1"/>
  <c r="L1407" i="1" s="1"/>
  <c r="L1405" i="1" a="1"/>
  <c r="L1405" i="1" s="1"/>
  <c r="K1405" i="1" a="1"/>
  <c r="K1405" i="1" s="1"/>
  <c r="J1409" i="1" a="1"/>
  <c r="J1409" i="1" s="1"/>
  <c r="J1410" i="1" a="1"/>
  <c r="J1410" i="1" s="1"/>
  <c r="K1409" i="1" a="1"/>
  <c r="K1409" i="1" s="1"/>
  <c r="K1407" i="1" a="1"/>
  <c r="K1407" i="1" s="1"/>
  <c r="L1408" i="1" a="1"/>
  <c r="L1408" i="1" s="1"/>
  <c r="L1410" i="1" a="1"/>
  <c r="L1410" i="1" s="1"/>
  <c r="K1408" i="1" a="1"/>
  <c r="K1408" i="1" s="1"/>
  <c r="J1408" i="1" a="1"/>
  <c r="J1408" i="1" s="1"/>
  <c r="K1410" i="1" a="1"/>
  <c r="K1410" i="1" s="1"/>
  <c r="L1409" i="1" a="1"/>
  <c r="L1409" i="1" s="1"/>
  <c r="K1404" i="1" a="1"/>
  <c r="K1404" i="1" s="1"/>
  <c r="J1403" i="1" a="1"/>
  <c r="J1403" i="1" s="1"/>
  <c r="J1404" i="1" a="1"/>
  <c r="J1404" i="1" s="1"/>
  <c r="J1402" i="1" a="1"/>
  <c r="J1402" i="1" s="1"/>
  <c r="K1402" i="1" a="1"/>
  <c r="K1402" i="1" s="1"/>
  <c r="K1403" i="1" a="1"/>
  <c r="K1403" i="1" s="1"/>
  <c r="L1402" i="1" a="1"/>
  <c r="L1402" i="1" s="1"/>
  <c r="L1403" i="1" a="1"/>
  <c r="L1403" i="1" s="1"/>
  <c r="L1404" i="1" a="1"/>
  <c r="L1404" i="1" s="1"/>
  <c r="J1405" i="1" a="1"/>
  <c r="J1405" i="1" s="1"/>
  <c r="K1401" i="1" a="1"/>
  <c r="K1401" i="1" s="1"/>
  <c r="L1401" i="1" a="1"/>
  <c r="L1401" i="1" s="1"/>
  <c r="J1401" i="1" a="1"/>
  <c r="J1401" i="1" s="1"/>
  <c r="L1372" i="1" a="1"/>
  <c r="L1372" i="1" s="1"/>
  <c r="J1372" i="1" a="1"/>
  <c r="J1372" i="1" s="1"/>
  <c r="J1370" i="1" a="1"/>
  <c r="J1370" i="1" s="1"/>
  <c r="L1370" i="1" a="1"/>
  <c r="L1370" i="1" s="1"/>
  <c r="K1371" i="1" a="1"/>
  <c r="K1371" i="1" s="1"/>
  <c r="K1370" i="1" a="1"/>
  <c r="K1370" i="1" s="1"/>
  <c r="L1374" i="1" a="1"/>
  <c r="L1374" i="1" s="1"/>
  <c r="J1373" i="1" a="1"/>
  <c r="J1373" i="1" s="1"/>
  <c r="K1372" i="1" a="1"/>
  <c r="K1372" i="1" s="1"/>
  <c r="K1374" i="1" a="1"/>
  <c r="K1374" i="1" s="1"/>
  <c r="J1374" i="1" a="1"/>
  <c r="J1374" i="1" s="1"/>
  <c r="L1373" i="1" a="1"/>
  <c r="L1373" i="1" s="1"/>
  <c r="L1371" i="1" a="1"/>
  <c r="L1371" i="1" s="1"/>
  <c r="K1373" i="1" a="1"/>
  <c r="K1373" i="1" s="1"/>
  <c r="J1371" i="1" a="1"/>
  <c r="J1371" i="1" s="1"/>
  <c r="L1367" i="1" a="1"/>
  <c r="L1367" i="1" s="1"/>
  <c r="K1364" i="1" a="1"/>
  <c r="K1364" i="1" s="1"/>
  <c r="K1367" i="1" a="1"/>
  <c r="K1367" i="1" s="1"/>
  <c r="L1369" i="1" a="1"/>
  <c r="L1369" i="1" s="1"/>
  <c r="K1369" i="1" a="1"/>
  <c r="K1369" i="1" s="1"/>
  <c r="J1369" i="1" a="1"/>
  <c r="J1369" i="1" s="1"/>
  <c r="J1365" i="1" a="1"/>
  <c r="J1365" i="1" s="1"/>
  <c r="L1368" i="1" a="1"/>
  <c r="L1368" i="1" s="1"/>
  <c r="J1368" i="1" a="1"/>
  <c r="J1368" i="1" s="1"/>
  <c r="K1368" i="1" a="1"/>
  <c r="K1368" i="1" s="1"/>
  <c r="J1366" i="1" a="1"/>
  <c r="J1366" i="1" s="1"/>
  <c r="L1366" i="1" a="1"/>
  <c r="L1366" i="1" s="1"/>
  <c r="L1364" i="1" a="1"/>
  <c r="L1364" i="1" s="1"/>
  <c r="J1367" i="1" a="1"/>
  <c r="J1367" i="1" s="1"/>
  <c r="L1365" i="1" a="1"/>
  <c r="L1365" i="1" s="1"/>
  <c r="J1364" i="1" a="1"/>
  <c r="J1364" i="1" s="1"/>
  <c r="K1366" i="1" a="1"/>
  <c r="K1366" i="1" s="1"/>
  <c r="K1365" i="1" a="1"/>
  <c r="K1365" i="1" s="1"/>
  <c r="L1362" i="1" a="1"/>
  <c r="L1362" i="1" s="1"/>
  <c r="L1358" i="1" a="1"/>
  <c r="L1358" i="1" s="1"/>
  <c r="L1363" i="1" a="1"/>
  <c r="L1363" i="1" s="1"/>
  <c r="K1363" i="1" a="1"/>
  <c r="K1363" i="1" s="1"/>
  <c r="L1359" i="1" a="1"/>
  <c r="L1359" i="1" s="1"/>
  <c r="J1362" i="1" a="1"/>
  <c r="J1362" i="1" s="1"/>
  <c r="J1361" i="1" a="1"/>
  <c r="J1361" i="1" s="1"/>
  <c r="L1360" i="1" a="1"/>
  <c r="L1360" i="1" s="1"/>
  <c r="J1363" i="1" a="1"/>
  <c r="J1363" i="1" s="1"/>
  <c r="L1361" i="1" a="1"/>
  <c r="L1361" i="1" s="1"/>
  <c r="K1360" i="1" a="1"/>
  <c r="K1360" i="1" s="1"/>
  <c r="K1358" i="1" a="1"/>
  <c r="K1358" i="1" s="1"/>
  <c r="K1359" i="1" a="1"/>
  <c r="K1359" i="1" s="1"/>
  <c r="J1359" i="1" a="1"/>
  <c r="J1359" i="1" s="1"/>
  <c r="K1362" i="1" a="1"/>
  <c r="K1362" i="1" s="1"/>
  <c r="J1358" i="1" a="1"/>
  <c r="J1358" i="1" s="1"/>
  <c r="J1360" i="1" a="1"/>
  <c r="J1360" i="1" s="1"/>
  <c r="K1361" i="1" a="1"/>
  <c r="K1361" i="1" s="1"/>
  <c r="L1357" i="1" a="1"/>
  <c r="L1357" i="1" s="1"/>
  <c r="K1357" i="1" a="1"/>
  <c r="K1357" i="1" s="1"/>
  <c r="J1357" i="1" a="1"/>
  <c r="J1357" i="1" s="1"/>
  <c r="J1355" i="1" a="1"/>
  <c r="J1355" i="1" s="1"/>
  <c r="K1355" i="1" a="1"/>
  <c r="K1355" i="1" s="1"/>
  <c r="L1356" i="1" a="1"/>
  <c r="L1356" i="1" s="1"/>
  <c r="K1356" i="1" a="1"/>
  <c r="K1356" i="1" s="1"/>
  <c r="L1355" i="1" a="1"/>
  <c r="L1355" i="1" s="1"/>
  <c r="J1356" i="1" a="1"/>
  <c r="J1356" i="1" s="1"/>
  <c r="J1353" i="1" a="1"/>
  <c r="J1353" i="1" s="1"/>
  <c r="J1350" i="1" a="1"/>
  <c r="J1350" i="1" s="1"/>
  <c r="K1350" i="1" a="1"/>
  <c r="K1350" i="1" s="1"/>
  <c r="L1354" i="1" a="1"/>
  <c r="L1354" i="1" s="1"/>
  <c r="K1354" i="1" a="1"/>
  <c r="K1354" i="1" s="1"/>
  <c r="L1353" i="1" a="1"/>
  <c r="L1353" i="1" s="1"/>
  <c r="L1352" i="1" a="1"/>
  <c r="L1352" i="1" s="1"/>
  <c r="L1350" i="1" a="1"/>
  <c r="L1350" i="1" s="1"/>
  <c r="J1354" i="1" a="1"/>
  <c r="J1354" i="1" s="1"/>
  <c r="K1352" i="1" a="1"/>
  <c r="K1352" i="1" s="1"/>
  <c r="J1352" i="1" a="1"/>
  <c r="J1352" i="1" s="1"/>
  <c r="K1353" i="1" a="1"/>
  <c r="K1353" i="1" s="1"/>
  <c r="K1348" i="1" a="1"/>
  <c r="K1348" i="1" s="1"/>
  <c r="J1348" i="1" a="1"/>
  <c r="J1348" i="1" s="1"/>
  <c r="L1348" i="1" a="1"/>
  <c r="L1348" i="1" s="1"/>
  <c r="L1349" i="1" a="1"/>
  <c r="L1349" i="1" s="1"/>
  <c r="K1349" i="1" a="1"/>
  <c r="K1349" i="1" s="1"/>
  <c r="J1349" i="1" a="1"/>
  <c r="J1349" i="1" s="1"/>
  <c r="J1337" i="1" a="1"/>
  <c r="J1337" i="1" s="1"/>
  <c r="J1340" i="1" a="1"/>
  <c r="J1340" i="1" s="1"/>
  <c r="L1346" i="1" a="1"/>
  <c r="L1346" i="1" s="1"/>
  <c r="L1339" i="1" a="1"/>
  <c r="L1339" i="1" s="1"/>
  <c r="K1346" i="1" a="1"/>
  <c r="K1346" i="1" s="1"/>
  <c r="L1340" i="1" a="1"/>
  <c r="L1340" i="1" s="1"/>
  <c r="K1339" i="1" a="1"/>
  <c r="K1339" i="1" s="1"/>
  <c r="K1340" i="1" a="1"/>
  <c r="K1340" i="1" s="1"/>
  <c r="J1338" i="1" a="1"/>
  <c r="J1338" i="1" s="1"/>
  <c r="L1337" i="1" a="1"/>
  <c r="L1337" i="1" s="1"/>
  <c r="L1338" i="1" a="1"/>
  <c r="L1338" i="1" s="1"/>
  <c r="J1346" i="1" a="1"/>
  <c r="J1346" i="1" s="1"/>
  <c r="L1347" i="1" a="1"/>
  <c r="L1347" i="1" s="1"/>
  <c r="K1347" i="1" a="1"/>
  <c r="K1347" i="1" s="1"/>
  <c r="J1347" i="1" a="1"/>
  <c r="J1347" i="1" s="1"/>
  <c r="L1336" i="1" a="1"/>
  <c r="L1336" i="1" s="1"/>
  <c r="J1339" i="1" a="1"/>
  <c r="J1339" i="1" s="1"/>
  <c r="K1338" i="1" a="1"/>
  <c r="K1338" i="1" s="1"/>
  <c r="K1337" i="1" a="1"/>
  <c r="K1337" i="1" s="1"/>
  <c r="K1325" i="1" a="1"/>
  <c r="K1325" i="1" s="1"/>
  <c r="J1333" i="1" a="1"/>
  <c r="J1333" i="1" s="1"/>
  <c r="L1333" i="1" a="1"/>
  <c r="L1333" i="1" s="1"/>
  <c r="L1325" i="1" a="1"/>
  <c r="L1325" i="1" s="1"/>
  <c r="J1332" i="1" a="1"/>
  <c r="J1332" i="1" s="1"/>
  <c r="J1334" i="1" a="1"/>
  <c r="J1334" i="1" s="1"/>
  <c r="J1335" i="1" a="1"/>
  <c r="J1335" i="1" s="1"/>
  <c r="J1325" i="1" a="1"/>
  <c r="J1325" i="1" s="1"/>
  <c r="K1333" i="1" a="1"/>
  <c r="K1333" i="1" s="1"/>
  <c r="L1326" i="1" a="1"/>
  <c r="L1326" i="1" s="1"/>
  <c r="K1326" i="1" a="1"/>
  <c r="K1326" i="1" s="1"/>
  <c r="L1335" i="1" a="1"/>
  <c r="L1335" i="1" s="1"/>
  <c r="K1336" i="1" a="1"/>
  <c r="K1336" i="1" s="1"/>
  <c r="J1336" i="1" a="1"/>
  <c r="J1336" i="1" s="1"/>
  <c r="L1332" i="1" a="1"/>
  <c r="L1332" i="1" s="1"/>
  <c r="K1335" i="1" a="1"/>
  <c r="K1335" i="1" s="1"/>
  <c r="K1334" i="1" a="1"/>
  <c r="K1334" i="1" s="1"/>
  <c r="K1332" i="1" a="1"/>
  <c r="K1332" i="1" s="1"/>
  <c r="L1334" i="1" a="1"/>
  <c r="L1334" i="1" s="1"/>
  <c r="J1326" i="1" a="1"/>
  <c r="J1326" i="1" s="1"/>
  <c r="L1319" i="1" a="1"/>
  <c r="L1319" i="1" s="1"/>
  <c r="J1318" i="1" a="1"/>
  <c r="J1318" i="1" s="1"/>
  <c r="J1317" i="1" a="1"/>
  <c r="J1317" i="1" s="1"/>
  <c r="J1321" i="1" a="1"/>
  <c r="J1321" i="1" s="1"/>
  <c r="K1319" i="1" a="1"/>
  <c r="K1319" i="1" s="1"/>
  <c r="L1317" i="1" a="1"/>
  <c r="L1317" i="1" s="1"/>
  <c r="L1324" i="1" a="1"/>
  <c r="L1324" i="1" s="1"/>
  <c r="J1320" i="1" a="1"/>
  <c r="J1320" i="1" s="1"/>
  <c r="L1318" i="1" a="1"/>
  <c r="L1318" i="1" s="1"/>
  <c r="K1318" i="1" a="1"/>
  <c r="K1318" i="1" s="1"/>
  <c r="J1324" i="1" a="1"/>
  <c r="J1324" i="1" s="1"/>
  <c r="K1321" i="1" a="1"/>
  <c r="K1321" i="1" s="1"/>
  <c r="K1323" i="1" a="1"/>
  <c r="K1323" i="1" s="1"/>
  <c r="K1324" i="1" a="1"/>
  <c r="K1324" i="1" s="1"/>
  <c r="J1319" i="1" a="1"/>
  <c r="J1319" i="1" s="1"/>
  <c r="K1320" i="1" a="1"/>
  <c r="K1320" i="1" s="1"/>
  <c r="L1323" i="1" a="1"/>
  <c r="L1323" i="1" s="1"/>
  <c r="J1323" i="1" a="1"/>
  <c r="J1323" i="1" s="1"/>
  <c r="L1321" i="1" a="1"/>
  <c r="L1321" i="1" s="1"/>
  <c r="L1320" i="1" a="1"/>
  <c r="L1320" i="1" s="1"/>
  <c r="K1317" i="1" a="1"/>
  <c r="K1317" i="1" s="1"/>
  <c r="J1579" i="1" a="1"/>
  <c r="J1579" i="1" s="1"/>
  <c r="K1579" i="1" a="1"/>
  <c r="K1579" i="1" s="1"/>
  <c r="J1581" i="1" a="1"/>
  <c r="J1581" i="1" s="1"/>
  <c r="J1580" i="1" a="1"/>
  <c r="J1580" i="1" s="1"/>
  <c r="L1579" i="1" a="1"/>
  <c r="L1579" i="1" s="1"/>
  <c r="L1581" i="1" a="1"/>
  <c r="L1581" i="1" s="1"/>
  <c r="K1580" i="1" a="1"/>
  <c r="K1580" i="1" s="1"/>
  <c r="J1582" i="1" a="1"/>
  <c r="J1582" i="1" s="1"/>
  <c r="L1582" i="1" a="1"/>
  <c r="L1582" i="1" s="1"/>
  <c r="K1581" i="1" a="1"/>
  <c r="K1581" i="1" s="1"/>
  <c r="K1582" i="1" a="1"/>
  <c r="K1582" i="1" s="1"/>
  <c r="L1580" i="1" a="1"/>
  <c r="L1580" i="1" s="1"/>
  <c r="L1575" i="1" a="1"/>
  <c r="L1575" i="1" s="1"/>
  <c r="K1572" i="1" a="1"/>
  <c r="K1572" i="1" s="1"/>
  <c r="L1572" i="1" a="1"/>
  <c r="L1572" i="1" s="1"/>
  <c r="J1575" i="1" a="1"/>
  <c r="J1575" i="1" s="1"/>
  <c r="L1576" i="1" a="1"/>
  <c r="L1576" i="1" s="1"/>
  <c r="J1576" i="1" a="1"/>
  <c r="J1576" i="1" s="1"/>
  <c r="J1574" i="1" a="1"/>
  <c r="J1574" i="1" s="1"/>
  <c r="L1574" i="1" a="1"/>
  <c r="L1574" i="1" s="1"/>
  <c r="K1575" i="1" a="1"/>
  <c r="K1575" i="1" s="1"/>
  <c r="K1574" i="1" a="1"/>
  <c r="K1574" i="1" s="1"/>
  <c r="J1566" i="1" a="1"/>
  <c r="J1566" i="1" s="1"/>
  <c r="L1566" i="1" a="1"/>
  <c r="L1566" i="1" s="1"/>
  <c r="L1578" i="1" a="1"/>
  <c r="L1578" i="1" s="1"/>
  <c r="K1578" i="1" a="1"/>
  <c r="K1578" i="1" s="1"/>
  <c r="J1578" i="1" a="1"/>
  <c r="J1578" i="1" s="1"/>
  <c r="K1576" i="1" a="1"/>
  <c r="K1576" i="1" s="1"/>
  <c r="L1577" i="1" a="1"/>
  <c r="L1577" i="1" s="1"/>
  <c r="K1566" i="1" a="1"/>
  <c r="K1566" i="1" s="1"/>
  <c r="K1577" i="1" a="1"/>
  <c r="K1577" i="1" s="1"/>
  <c r="J1577" i="1" a="1"/>
  <c r="J1577" i="1" s="1"/>
  <c r="J1572" i="1" a="1"/>
  <c r="J1572" i="1" s="1"/>
  <c r="K1558" i="1" a="1"/>
  <c r="K1558" i="1" s="1"/>
  <c r="K1551" i="1" a="1"/>
  <c r="K1551" i="1" s="1"/>
  <c r="J1551" i="1" a="1"/>
  <c r="J1551" i="1" s="1"/>
  <c r="J1557" i="1" a="1"/>
  <c r="J1557" i="1" s="1"/>
  <c r="L1565" i="1" a="1"/>
  <c r="L1565" i="1" s="1"/>
  <c r="K1565" i="1" a="1"/>
  <c r="K1565" i="1" s="1"/>
  <c r="J1565" i="1" a="1"/>
  <c r="J1565" i="1" s="1"/>
  <c r="L1558" i="1" a="1"/>
  <c r="L1558" i="1" s="1"/>
  <c r="K1564" i="1" a="1"/>
  <c r="K1564" i="1" s="1"/>
  <c r="L1557" i="1" a="1"/>
  <c r="L1557" i="1" s="1"/>
  <c r="J1558" i="1" a="1"/>
  <c r="J1558" i="1" s="1"/>
  <c r="K1557" i="1" a="1"/>
  <c r="K1557" i="1" s="1"/>
  <c r="L1551" i="1" a="1"/>
  <c r="L1551" i="1" s="1"/>
  <c r="L1564" i="1" a="1"/>
  <c r="L1564" i="1" s="1"/>
  <c r="J1564" i="1" a="1"/>
  <c r="J1564" i="1" s="1"/>
  <c r="L1549" i="1" a="1"/>
  <c r="L1549" i="1" s="1"/>
  <c r="K1549" i="1" a="1"/>
  <c r="K1549" i="1" s="1"/>
  <c r="J1549" i="1" a="1"/>
  <c r="J1549" i="1" s="1"/>
  <c r="K1548" i="1" a="1"/>
  <c r="K1548" i="1" s="1"/>
  <c r="J1548" i="1" a="1"/>
  <c r="J1548" i="1" s="1"/>
  <c r="L1548" i="1" a="1"/>
  <c r="L1548" i="1" s="1"/>
  <c r="L1531" i="1" a="1"/>
  <c r="L1531" i="1" s="1"/>
  <c r="K1531" i="1" a="1"/>
  <c r="K1531" i="1" s="1"/>
  <c r="J1531" i="1" a="1"/>
  <c r="J1531" i="1" s="1"/>
  <c r="L1525" i="1" a="1"/>
  <c r="L1525" i="1" s="1"/>
  <c r="L1529" i="1" a="1"/>
  <c r="L1529" i="1" s="1"/>
  <c r="L1530" i="1" a="1"/>
  <c r="L1530" i="1" s="1"/>
  <c r="K1530" i="1" a="1"/>
  <c r="K1530" i="1" s="1"/>
  <c r="K1526" i="1" a="1"/>
  <c r="K1526" i="1" s="1"/>
  <c r="L1528" i="1" a="1"/>
  <c r="L1528" i="1" s="1"/>
  <c r="L1524" i="1" a="1"/>
  <c r="L1524" i="1" s="1"/>
  <c r="J1524" i="1" a="1"/>
  <c r="J1524" i="1" s="1"/>
  <c r="J1525" i="1" a="1"/>
  <c r="J1525" i="1" s="1"/>
  <c r="J1530" i="1" a="1"/>
  <c r="J1530" i="1" s="1"/>
  <c r="L1526" i="1" a="1"/>
  <c r="L1526" i="1" s="1"/>
  <c r="K1529" i="1" a="1"/>
  <c r="K1529" i="1" s="1"/>
  <c r="J1529" i="1" a="1"/>
  <c r="J1529" i="1" s="1"/>
  <c r="K1528" i="1" a="1"/>
  <c r="K1528" i="1" s="1"/>
  <c r="J1528" i="1" a="1"/>
  <c r="J1528" i="1" s="1"/>
  <c r="L1527" i="1" a="1"/>
  <c r="L1527" i="1" s="1"/>
  <c r="K1524" i="1" a="1"/>
  <c r="K1524" i="1" s="1"/>
  <c r="K1527" i="1" a="1"/>
  <c r="K1527" i="1" s="1"/>
  <c r="J1527" i="1" a="1"/>
  <c r="J1527" i="1" s="1"/>
  <c r="J1526" i="1" a="1"/>
  <c r="J1526" i="1" s="1"/>
  <c r="K1525" i="1" a="1"/>
  <c r="K1525" i="1" s="1"/>
  <c r="L1515" i="1" a="1"/>
  <c r="L1515" i="1" s="1"/>
  <c r="L1516" i="1" a="1"/>
  <c r="L1516" i="1" s="1"/>
  <c r="K1521" i="1" a="1"/>
  <c r="K1521" i="1" s="1"/>
  <c r="J1523" i="1" a="1"/>
  <c r="J1523" i="1" s="1"/>
  <c r="L1522" i="1" a="1"/>
  <c r="L1522" i="1" s="1"/>
  <c r="L1523" i="1" a="1"/>
  <c r="L1523" i="1" s="1"/>
  <c r="K1523" i="1" a="1"/>
  <c r="K1523" i="1" s="1"/>
  <c r="L1521" i="1" a="1"/>
  <c r="L1521" i="1" s="1"/>
  <c r="K1522" i="1" a="1"/>
  <c r="K1522" i="1" s="1"/>
  <c r="K1519" i="1" a="1"/>
  <c r="K1519" i="1" s="1"/>
  <c r="K1516" i="1" a="1"/>
  <c r="K1516" i="1" s="1"/>
  <c r="J1517" i="1" a="1"/>
  <c r="J1517" i="1" s="1"/>
  <c r="J1520" i="1" a="1"/>
  <c r="J1520" i="1" s="1"/>
  <c r="J1521" i="1" a="1"/>
  <c r="J1521" i="1" s="1"/>
  <c r="K1517" i="1" a="1"/>
  <c r="K1517" i="1" s="1"/>
  <c r="J1516" i="1" a="1"/>
  <c r="J1516" i="1" s="1"/>
  <c r="J1522" i="1" a="1"/>
  <c r="J1522" i="1" s="1"/>
  <c r="L1520" i="1" a="1"/>
  <c r="L1520" i="1" s="1"/>
  <c r="L1519" i="1" a="1"/>
  <c r="L1519" i="1" s="1"/>
  <c r="J1519" i="1" a="1"/>
  <c r="J1519" i="1" s="1"/>
  <c r="K1520" i="1" a="1"/>
  <c r="K1520" i="1" s="1"/>
  <c r="L1517" i="1" a="1"/>
  <c r="L1517" i="1" s="1"/>
  <c r="L1669" i="1" a="1"/>
  <c r="L1669" i="1" s="1"/>
  <c r="J1671" i="1" a="1"/>
  <c r="J1671" i="1" s="1"/>
  <c r="J1674" i="1" a="1"/>
  <c r="J1674" i="1" s="1"/>
  <c r="K1676" i="1" a="1"/>
  <c r="K1676" i="1" s="1"/>
  <c r="J1676" i="1" a="1"/>
  <c r="J1676" i="1" s="1"/>
  <c r="L1670" i="1" a="1"/>
  <c r="L1670" i="1" s="1"/>
  <c r="K1671" i="1" a="1"/>
  <c r="K1671" i="1" s="1"/>
  <c r="L1675" i="1" a="1"/>
  <c r="L1675" i="1" s="1"/>
  <c r="J1672" i="1" a="1"/>
  <c r="J1672" i="1" s="1"/>
  <c r="K1675" i="1" a="1"/>
  <c r="K1675" i="1" s="1"/>
  <c r="K1673" i="1" a="1"/>
  <c r="K1673" i="1" s="1"/>
  <c r="J1670" i="1" a="1"/>
  <c r="J1670" i="1" s="1"/>
  <c r="L1676" i="1" a="1"/>
  <c r="L1676" i="1" s="1"/>
  <c r="K1674" i="1" a="1"/>
  <c r="K1674" i="1" s="1"/>
  <c r="J1675" i="1" a="1"/>
  <c r="J1675" i="1" s="1"/>
  <c r="K1672" i="1" a="1"/>
  <c r="K1672" i="1" s="1"/>
  <c r="L1673" i="1" a="1"/>
  <c r="L1673" i="1" s="1"/>
  <c r="L1671" i="1" a="1"/>
  <c r="L1671" i="1" s="1"/>
  <c r="K1670" i="1" a="1"/>
  <c r="K1670" i="1" s="1"/>
  <c r="L1672" i="1" a="1"/>
  <c r="L1672" i="1" s="1"/>
  <c r="L1674" i="1" a="1"/>
  <c r="L1674" i="1" s="1"/>
  <c r="J1673" i="1" a="1"/>
  <c r="J1673" i="1" s="1"/>
  <c r="L1660" i="1" a="1"/>
  <c r="L1660" i="1" s="1"/>
  <c r="J1654" i="1" a="1"/>
  <c r="J1654" i="1" s="1"/>
  <c r="K1668" i="1" a="1"/>
  <c r="K1668" i="1" s="1"/>
  <c r="K1662" i="1" a="1"/>
  <c r="K1662" i="1" s="1"/>
  <c r="L1667" i="1" a="1"/>
  <c r="L1667" i="1" s="1"/>
  <c r="K1667" i="1" a="1"/>
  <c r="K1667" i="1" s="1"/>
  <c r="K1654" i="1" a="1"/>
  <c r="K1654" i="1" s="1"/>
  <c r="L1661" i="1" a="1"/>
  <c r="L1661" i="1" s="1"/>
  <c r="J1661" i="1" a="1"/>
  <c r="J1661" i="1" s="1"/>
  <c r="K1660" i="1" a="1"/>
  <c r="K1660" i="1" s="1"/>
  <c r="L1662" i="1" a="1"/>
  <c r="L1662" i="1" s="1"/>
  <c r="L1668" i="1" a="1"/>
  <c r="L1668" i="1" s="1"/>
  <c r="J1667" i="1" a="1"/>
  <c r="J1667" i="1" s="1"/>
  <c r="K1669" i="1" a="1"/>
  <c r="K1669" i="1" s="1"/>
  <c r="J1669" i="1" a="1"/>
  <c r="J1669" i="1" s="1"/>
  <c r="L1654" i="1" a="1"/>
  <c r="L1654" i="1" s="1"/>
  <c r="J1662" i="1" a="1"/>
  <c r="J1662" i="1" s="1"/>
  <c r="J1668" i="1" a="1"/>
  <c r="J1668" i="1" s="1"/>
  <c r="J1660" i="1" a="1"/>
  <c r="J1660" i="1" s="1"/>
  <c r="K1661" i="1" a="1"/>
  <c r="K1661" i="1" s="1"/>
  <c r="J1646" i="1" a="1"/>
  <c r="J1646" i="1" s="1"/>
  <c r="K1643" i="1" a="1"/>
  <c r="K1643" i="1" s="1"/>
  <c r="J1647" i="1" a="1"/>
  <c r="J1647" i="1" s="1"/>
  <c r="J1642" i="1" a="1"/>
  <c r="J1642" i="1" s="1"/>
  <c r="K1646" i="1" a="1"/>
  <c r="K1646" i="1" s="1"/>
  <c r="L1642" i="1" a="1"/>
  <c r="L1642" i="1" s="1"/>
  <c r="L1643" i="1" a="1"/>
  <c r="L1643" i="1" s="1"/>
  <c r="L1647" i="1" a="1"/>
  <c r="L1647" i="1" s="1"/>
  <c r="K1642" i="1" a="1"/>
  <c r="K1642" i="1" s="1"/>
  <c r="K1647" i="1" a="1"/>
  <c r="K1647" i="1" s="1"/>
  <c r="L1646" i="1" a="1"/>
  <c r="L1646" i="1" s="1"/>
  <c r="J1643" i="1" a="1"/>
  <c r="J1643" i="1" s="1"/>
  <c r="K1626" i="1" a="1"/>
  <c r="K1626" i="1" s="1"/>
  <c r="J1626" i="1" a="1"/>
  <c r="J1626" i="1" s="1"/>
  <c r="J1627" i="1" a="1"/>
  <c r="J1627" i="1" s="1"/>
  <c r="J1625" i="1" a="1"/>
  <c r="J1625" i="1" s="1"/>
  <c r="J1629" i="1" a="1"/>
  <c r="J1629" i="1" s="1"/>
  <c r="L1625" i="1" a="1"/>
  <c r="L1625" i="1" s="1"/>
  <c r="L1628" i="1" a="1"/>
  <c r="L1628" i="1" s="1"/>
  <c r="J1628" i="1" a="1"/>
  <c r="J1628" i="1" s="1"/>
  <c r="L1627" i="1" a="1"/>
  <c r="L1627" i="1" s="1"/>
  <c r="K1624" i="1" a="1"/>
  <c r="K1624" i="1" s="1"/>
  <c r="J1624" i="1" a="1"/>
  <c r="J1624" i="1" s="1"/>
  <c r="L1624" i="1" a="1"/>
  <c r="L1624" i="1" s="1"/>
  <c r="L1629" i="1" a="1"/>
  <c r="L1629" i="1" s="1"/>
  <c r="K1627" i="1" a="1"/>
  <c r="K1627" i="1" s="1"/>
  <c r="K1625" i="1" a="1"/>
  <c r="K1625" i="1" s="1"/>
  <c r="K1628" i="1" a="1"/>
  <c r="K1628" i="1" s="1"/>
  <c r="L1626" i="1" a="1"/>
  <c r="L1626" i="1" s="1"/>
  <c r="K1629" i="1" a="1"/>
  <c r="K1629" i="1" s="1"/>
  <c r="L1619" i="1" a="1"/>
  <c r="L1619" i="1" s="1"/>
  <c r="L1613" i="1" a="1"/>
  <c r="L1613" i="1" s="1"/>
  <c r="K1621" i="1" a="1"/>
  <c r="K1621" i="1" s="1"/>
  <c r="J1621" i="1" a="1"/>
  <c r="J1621" i="1" s="1"/>
  <c r="L1611" i="1" a="1"/>
  <c r="L1611" i="1" s="1"/>
  <c r="K1613" i="1" a="1"/>
  <c r="K1613" i="1" s="1"/>
  <c r="J1619" i="1" a="1"/>
  <c r="J1619" i="1" s="1"/>
  <c r="L1623" i="1" a="1"/>
  <c r="L1623" i="1" s="1"/>
  <c r="K1611" i="1" a="1"/>
  <c r="K1611" i="1" s="1"/>
  <c r="J1613" i="1" a="1"/>
  <c r="J1613" i="1" s="1"/>
  <c r="J1611" i="1" a="1"/>
  <c r="J1611" i="1" s="1"/>
  <c r="K1623" i="1" a="1"/>
  <c r="K1623" i="1" s="1"/>
  <c r="J1623" i="1" a="1"/>
  <c r="J1623" i="1" s="1"/>
  <c r="K1619" i="1" a="1"/>
  <c r="K1619" i="1" s="1"/>
  <c r="L1622" i="1" a="1"/>
  <c r="L1622" i="1" s="1"/>
  <c r="K1622" i="1" a="1"/>
  <c r="K1622" i="1" s="1"/>
  <c r="J1622" i="1" a="1"/>
  <c r="J1622" i="1" s="1"/>
  <c r="J1612" i="1" a="1"/>
  <c r="J1612" i="1" s="1"/>
  <c r="K1612" i="1" a="1"/>
  <c r="K1612" i="1" s="1"/>
  <c r="L1621" i="1" a="1"/>
  <c r="L1621" i="1" s="1"/>
  <c r="L1612" i="1" a="1"/>
  <c r="L1612" i="1" s="1"/>
  <c r="L1605" i="1" a="1"/>
  <c r="L1605" i="1" s="1"/>
  <c r="J1595" i="1" a="1"/>
  <c r="J1595" i="1" s="1"/>
  <c r="L1604" i="1" a="1"/>
  <c r="L1604" i="1" s="1"/>
  <c r="L1595" i="1" a="1"/>
  <c r="L1595" i="1" s="1"/>
  <c r="J1605" i="1" a="1"/>
  <c r="J1605" i="1" s="1"/>
  <c r="L1596" i="1" a="1"/>
  <c r="L1596" i="1" s="1"/>
  <c r="K1595" i="1" a="1"/>
  <c r="K1595" i="1" s="1"/>
  <c r="J1598" i="1" a="1"/>
  <c r="J1598" i="1" s="1"/>
  <c r="K1604" i="1" a="1"/>
  <c r="K1604" i="1" s="1"/>
  <c r="K1598" i="1" a="1"/>
  <c r="K1598" i="1" s="1"/>
  <c r="K1605" i="1" a="1"/>
  <c r="K1605" i="1" s="1"/>
  <c r="J1604" i="1" a="1"/>
  <c r="J1604" i="1" s="1"/>
  <c r="K1596" i="1" a="1"/>
  <c r="K1596" i="1" s="1"/>
  <c r="J1596" i="1" a="1"/>
  <c r="J1596" i="1" s="1"/>
  <c r="L1598" i="1" a="1"/>
  <c r="L1598" i="1" s="1"/>
  <c r="L2117" i="1" a="1"/>
  <c r="L2117" i="1" s="1"/>
  <c r="K2116" i="1" a="1"/>
  <c r="K2116" i="1" s="1"/>
  <c r="L2115" i="1" a="1"/>
  <c r="L2115" i="1" s="1"/>
  <c r="J2115" i="1" a="1"/>
  <c r="J2115" i="1" s="1"/>
  <c r="K2117" i="1" a="1"/>
  <c r="K2117" i="1" s="1"/>
  <c r="J2117" i="1" a="1"/>
  <c r="J2117" i="1" s="1"/>
  <c r="K2115" i="1" a="1"/>
  <c r="K2115" i="1" s="1"/>
  <c r="L2116" i="1" a="1"/>
  <c r="L2116" i="1" s="1"/>
  <c r="J2116" i="1" a="1"/>
  <c r="J2116" i="1" s="1"/>
  <c r="K2020" i="1" a="1"/>
  <c r="K2020" i="1" s="1"/>
  <c r="L2021" i="1" a="1"/>
  <c r="L2021" i="1" s="1"/>
  <c r="K2021" i="1" a="1"/>
  <c r="K2021" i="1" s="1"/>
  <c r="J2021" i="1" a="1"/>
  <c r="J2021" i="1" s="1"/>
  <c r="J2020" i="1" a="1"/>
  <c r="J2020" i="1" s="1"/>
  <c r="L2020" i="1" a="1"/>
  <c r="L2020" i="1" s="1"/>
  <c r="J2013" i="1" a="1"/>
  <c r="J2013" i="1" s="1"/>
  <c r="J2014" i="1" s="1" a="1"/>
  <c r="J2014" i="1" s="1"/>
  <c r="J2011" i="1" a="1"/>
  <c r="J2011" i="1" s="1"/>
  <c r="K2013" i="1" a="1"/>
  <c r="K2013" i="1" s="1"/>
  <c r="K2014" i="1" s="1" a="1"/>
  <c r="K2014" i="1" s="1"/>
  <c r="J2016" i="1" a="1"/>
  <c r="J2016" i="1" s="1"/>
  <c r="J2017" i="1" s="1" a="1"/>
  <c r="J2017" i="1" s="1"/>
  <c r="L2018" i="1" a="1"/>
  <c r="L2018" i="1" s="1"/>
  <c r="L2019" i="1" s="1" a="1"/>
  <c r="L2019" i="1" s="1"/>
  <c r="K2018" i="1" a="1"/>
  <c r="K2018" i="1" s="1"/>
  <c r="K2019" i="1" s="1" a="1"/>
  <c r="K2019" i="1" s="1"/>
  <c r="K2016" i="1" a="1"/>
  <c r="K2016" i="1" s="1"/>
  <c r="K2017" i="1" s="1" a="1"/>
  <c r="K2017" i="1" s="1"/>
  <c r="J2018" i="1" a="1"/>
  <c r="J2018" i="1" s="1"/>
  <c r="J2019" i="1" s="1" a="1"/>
  <c r="J2019" i="1" s="1"/>
  <c r="L2011" i="1" a="1"/>
  <c r="L2011" i="1" s="1"/>
  <c r="L2016" i="1" a="1"/>
  <c r="L2016" i="1" s="1"/>
  <c r="L2017" i="1" s="1" a="1"/>
  <c r="L2017" i="1" s="1"/>
  <c r="K2011" i="1" a="1"/>
  <c r="K2011" i="1" s="1"/>
  <c r="L2015" i="1" a="1"/>
  <c r="L2015" i="1" s="1"/>
  <c r="L2013" i="1" a="1"/>
  <c r="L2013" i="1" s="1"/>
  <c r="L2014" i="1" s="1" a="1"/>
  <c r="L2014" i="1" s="1"/>
  <c r="K2015" i="1" a="1"/>
  <c r="K2015" i="1" s="1"/>
  <c r="J2015" i="1" a="1"/>
  <c r="J2015" i="1" s="1"/>
  <c r="K2010" i="1" a="1"/>
  <c r="K2010" i="1" s="1"/>
  <c r="J2010" i="1" a="1"/>
  <c r="J2010" i="1" s="1"/>
  <c r="L2006" i="1" a="1"/>
  <c r="L2006" i="1" s="1"/>
  <c r="L2007" i="1" s="1" a="1"/>
  <c r="L2007" i="1" s="1"/>
  <c r="L2008" i="1" a="1"/>
  <c r="L2008" i="1" s="1"/>
  <c r="L2009" i="1" s="1" a="1"/>
  <c r="L2009" i="1" s="1"/>
  <c r="K2006" i="1" a="1"/>
  <c r="K2006" i="1" s="1"/>
  <c r="K2007" i="1" s="1" a="1"/>
  <c r="K2007" i="1" s="1"/>
  <c r="J2005" i="1" a="1"/>
  <c r="J2005" i="1" s="1"/>
  <c r="J2003" i="1" a="1"/>
  <c r="J2003" i="1" s="1"/>
  <c r="J2004" i="1" s="1" a="1"/>
  <c r="J2004" i="1" s="1"/>
  <c r="K2001" i="1" a="1"/>
  <c r="K2001" i="1" s="1"/>
  <c r="L2003" i="1" a="1"/>
  <c r="L2003" i="1" s="1"/>
  <c r="L2004" i="1" s="1" a="1"/>
  <c r="L2004" i="1" s="1"/>
  <c r="K2008" i="1" a="1"/>
  <c r="K2008" i="1" s="1"/>
  <c r="K2009" i="1" s="1" a="1"/>
  <c r="K2009" i="1" s="1"/>
  <c r="J2006" i="1" a="1"/>
  <c r="J2006" i="1" s="1"/>
  <c r="J2007" i="1" s="1" a="1"/>
  <c r="J2007" i="1" s="1"/>
  <c r="K2003" i="1" a="1"/>
  <c r="K2003" i="1" s="1"/>
  <c r="K2004" i="1" s="1" a="1"/>
  <c r="K2004" i="1" s="1"/>
  <c r="K2005" i="1" a="1"/>
  <c r="K2005" i="1" s="1"/>
  <c r="L2005" i="1" a="1"/>
  <c r="L2005" i="1" s="1"/>
  <c r="L2001" i="1" a="1"/>
  <c r="L2001" i="1" s="1"/>
  <c r="J2008" i="1" a="1"/>
  <c r="J2008" i="1" s="1"/>
  <c r="J2009" i="1" s="1" a="1"/>
  <c r="J2009" i="1" s="1"/>
  <c r="L2010" i="1" a="1"/>
  <c r="L2010" i="1" s="1"/>
  <c r="J1997" i="1" a="1"/>
  <c r="J1997" i="1" s="1"/>
  <c r="K1996" i="1" a="1"/>
  <c r="K1996" i="1" s="1"/>
  <c r="J1993" i="1" a="1"/>
  <c r="J1993" i="1" s="1"/>
  <c r="L1998" i="1" a="1"/>
  <c r="L1998" i="1" s="1"/>
  <c r="J1992" i="1" a="1"/>
  <c r="J1992" i="1" s="1"/>
  <c r="K1997" i="1" a="1"/>
  <c r="K1997" i="1" s="1"/>
  <c r="L1993" i="1" a="1"/>
  <c r="L1993" i="1" s="1"/>
  <c r="K1995" i="1" a="1"/>
  <c r="K1995" i="1" s="1"/>
  <c r="J1995" i="1" a="1"/>
  <c r="J1995" i="1" s="1"/>
  <c r="J2001" i="1" a="1"/>
  <c r="J2001" i="1" s="1"/>
  <c r="L1999" i="1" a="1"/>
  <c r="L1999" i="1" s="1"/>
  <c r="J1996" i="1" a="1"/>
  <c r="J1996" i="1" s="1"/>
  <c r="L1997" i="1" a="1"/>
  <c r="L1997" i="1" s="1"/>
  <c r="K1994" i="1" a="1"/>
  <c r="K1994" i="1" s="1"/>
  <c r="L2000" i="1" a="1"/>
  <c r="L2000" i="1" s="1"/>
  <c r="J1998" i="1" a="1"/>
  <c r="J1998" i="1" s="1"/>
  <c r="L1996" i="1" a="1"/>
  <c r="L1996" i="1" s="1"/>
  <c r="K1993" i="1" a="1"/>
  <c r="K1993" i="1" s="1"/>
  <c r="L1995" i="1" a="1"/>
  <c r="L1995" i="1" s="1"/>
  <c r="K2000" i="1" a="1"/>
  <c r="K2000" i="1" s="1"/>
  <c r="K1998" i="1" a="1"/>
  <c r="K1998" i="1" s="1"/>
  <c r="J1994" i="1" a="1"/>
  <c r="J1994" i="1" s="1"/>
  <c r="J2000" i="1" a="1"/>
  <c r="J2000" i="1" s="1"/>
  <c r="L1992" i="1" a="1"/>
  <c r="L1992" i="1" s="1"/>
  <c r="L1994" i="1" a="1"/>
  <c r="L1994" i="1" s="1"/>
  <c r="K1992" i="1" a="1"/>
  <c r="K1992" i="1" s="1"/>
  <c r="K1999" i="1" a="1"/>
  <c r="K1999" i="1" s="1"/>
  <c r="J1999" i="1" a="1"/>
  <c r="J1999" i="1" s="1"/>
  <c r="L1991" i="1" a="1"/>
  <c r="L1991" i="1" s="1"/>
  <c r="K1990" i="1" a="1"/>
  <c r="K1990" i="1" s="1"/>
  <c r="J1985" i="1" a="1"/>
  <c r="J1985" i="1" s="1"/>
  <c r="K1986" i="1" a="1"/>
  <c r="K1986" i="1" s="1"/>
  <c r="K1991" i="1" a="1"/>
  <c r="K1991" i="1" s="1"/>
  <c r="J1991" i="1" a="1"/>
  <c r="J1991" i="1" s="1"/>
  <c r="L1989" i="1" a="1"/>
  <c r="L1989" i="1" s="1"/>
  <c r="J1989" i="1" a="1"/>
  <c r="J1989" i="1" s="1"/>
  <c r="L1984" i="1" a="1"/>
  <c r="L1984" i="1" s="1"/>
  <c r="J1986" i="1" a="1"/>
  <c r="J1986" i="1" s="1"/>
  <c r="K1985" i="1" a="1"/>
  <c r="K1985" i="1" s="1"/>
  <c r="J1984" i="1" a="1"/>
  <c r="J1984" i="1" s="1"/>
  <c r="K1988" i="1" a="1"/>
  <c r="K1988" i="1" s="1"/>
  <c r="K1989" i="1" a="1"/>
  <c r="K1989" i="1" s="1"/>
  <c r="L1990" i="1" a="1"/>
  <c r="L1990" i="1" s="1"/>
  <c r="J1990" i="1" a="1"/>
  <c r="J1990" i="1" s="1"/>
  <c r="J1987" i="1" a="1"/>
  <c r="J1987" i="1" s="1"/>
  <c r="K1983" i="1" a="1"/>
  <c r="K1983" i="1" s="1"/>
  <c r="L1983" i="1" a="1"/>
  <c r="L1983" i="1" s="1"/>
  <c r="L1987" i="1" a="1"/>
  <c r="L1987" i="1" s="1"/>
  <c r="J1983" i="1" a="1"/>
  <c r="J1983" i="1" s="1"/>
  <c r="L1988" i="1" a="1"/>
  <c r="L1988" i="1" s="1"/>
  <c r="J1988" i="1" a="1"/>
  <c r="J1988" i="1" s="1"/>
  <c r="K1987" i="1" a="1"/>
  <c r="K1987" i="1" s="1"/>
  <c r="K1984" i="1" a="1"/>
  <c r="K1984" i="1" s="1"/>
  <c r="L1986" i="1" a="1"/>
  <c r="L1986" i="1" s="1"/>
  <c r="L1985" i="1" a="1"/>
  <c r="L1985" i="1" s="1"/>
  <c r="K1976" i="1" a="1"/>
  <c r="K1976" i="1" s="1"/>
  <c r="K1980" i="1" a="1"/>
  <c r="K1980" i="1" s="1"/>
  <c r="L1979" i="1" a="1"/>
  <c r="L1979" i="1" s="1"/>
  <c r="K1974" i="1" a="1"/>
  <c r="K1974" i="1" s="1"/>
  <c r="K1979" i="1" a="1"/>
  <c r="K1979" i="1" s="1"/>
  <c r="K1975" i="1" a="1"/>
  <c r="K1975" i="1" s="1"/>
  <c r="J1974" i="1" a="1"/>
  <c r="J1974" i="1" s="1"/>
  <c r="J1976" i="1" a="1"/>
  <c r="J1976" i="1" s="1"/>
  <c r="J1982" i="1" a="1"/>
  <c r="J1982" i="1" s="1"/>
  <c r="L1982" i="1" a="1"/>
  <c r="L1982" i="1" s="1"/>
  <c r="J1977" i="1" a="1"/>
  <c r="J1977" i="1" s="1"/>
  <c r="L1975" i="1" a="1"/>
  <c r="L1975" i="1" s="1"/>
  <c r="J1975" i="1" a="1"/>
  <c r="J1975" i="1" s="1"/>
  <c r="L1974" i="1" a="1"/>
  <c r="L1974" i="1" s="1"/>
  <c r="L1976" i="1" a="1"/>
  <c r="L1976" i="1" s="1"/>
  <c r="J1980" i="1" a="1"/>
  <c r="J1980" i="1" s="1"/>
  <c r="L1981" i="1" a="1"/>
  <c r="L1981" i="1" s="1"/>
  <c r="J1981" i="1" a="1"/>
  <c r="J1981" i="1" s="1"/>
  <c r="L1977" i="1" a="1"/>
  <c r="L1977" i="1" s="1"/>
  <c r="L1980" i="1" a="1"/>
  <c r="L1980" i="1" s="1"/>
  <c r="K1981" i="1" a="1"/>
  <c r="K1981" i="1" s="1"/>
  <c r="K1977" i="1" a="1"/>
  <c r="K1977" i="1" s="1"/>
  <c r="K1982" i="1" a="1"/>
  <c r="K1982" i="1" s="1"/>
  <c r="J1979" i="1" a="1"/>
  <c r="J1979" i="1" s="1"/>
  <c r="J1968" i="1" a="1"/>
  <c r="J1968" i="1" s="1"/>
  <c r="J1969" i="1" a="1"/>
  <c r="J1969" i="1" s="1"/>
  <c r="K1965" i="1" a="1"/>
  <c r="K1965" i="1" s="1"/>
  <c r="J1973" i="1" a="1"/>
  <c r="J1973" i="1" s="1"/>
  <c r="L1968" i="1" a="1"/>
  <c r="L1968" i="1" s="1"/>
  <c r="J1970" i="1" a="1"/>
  <c r="J1970" i="1" s="1"/>
  <c r="K1972" i="1" a="1"/>
  <c r="K1972" i="1" s="1"/>
  <c r="J1972" i="1" a="1"/>
  <c r="J1972" i="1" s="1"/>
  <c r="J1971" i="1" a="1"/>
  <c r="J1971" i="1" s="1"/>
  <c r="L1965" i="1" a="1"/>
  <c r="L1965" i="1" s="1"/>
  <c r="L1970" i="1" a="1"/>
  <c r="L1970" i="1" s="1"/>
  <c r="L1967" i="1" a="1"/>
  <c r="L1967" i="1" s="1"/>
  <c r="K1970" i="1" a="1"/>
  <c r="K1970" i="1" s="1"/>
  <c r="J1966" i="1" a="1"/>
  <c r="J1966" i="1" s="1"/>
  <c r="K1966" i="1" a="1"/>
  <c r="K1966" i="1" s="1"/>
  <c r="K1968" i="1" a="1"/>
  <c r="K1968" i="1" s="1"/>
  <c r="J1967" i="1" a="1"/>
  <c r="J1967" i="1" s="1"/>
  <c r="K1967" i="1" a="1"/>
  <c r="K1967" i="1" s="1"/>
  <c r="K1973" i="1" a="1"/>
  <c r="K1973" i="1" s="1"/>
  <c r="J1965" i="1" a="1"/>
  <c r="J1965" i="1" s="1"/>
  <c r="K1969" i="1" a="1"/>
  <c r="K1969" i="1" s="1"/>
  <c r="L1973" i="1" a="1"/>
  <c r="L1973" i="1" s="1"/>
  <c r="L1972" i="1" a="1"/>
  <c r="L1972" i="1" s="1"/>
  <c r="L1971" i="1" a="1"/>
  <c r="L1971" i="1" s="1"/>
  <c r="K1971" i="1" a="1"/>
  <c r="K1971" i="1" s="1"/>
  <c r="L1966" i="1" a="1"/>
  <c r="L1966" i="1" s="1"/>
  <c r="L1969" i="1" a="1"/>
  <c r="L1969" i="1" s="1"/>
  <c r="L1962" i="1" a="1"/>
  <c r="L1962" i="1" s="1"/>
  <c r="J1962" i="1" a="1"/>
  <c r="J1962" i="1" s="1"/>
  <c r="L1961" i="1" a="1"/>
  <c r="L1961" i="1" s="1"/>
  <c r="L1959" i="1" a="1"/>
  <c r="L1959" i="1" s="1"/>
  <c r="L1960" i="1" a="1"/>
  <c r="L1960" i="1" s="1"/>
  <c r="K1956" i="1" a="1"/>
  <c r="K1956" i="1" s="1"/>
  <c r="J1957" i="1" a="1"/>
  <c r="J1957" i="1" s="1"/>
  <c r="K1960" i="1" a="1"/>
  <c r="K1960" i="1" s="1"/>
  <c r="K1957" i="1" a="1"/>
  <c r="K1957" i="1" s="1"/>
  <c r="L1964" i="1" a="1"/>
  <c r="L1964" i="1" s="1"/>
  <c r="K1964" i="1" a="1"/>
  <c r="K1964" i="1" s="1"/>
  <c r="J1964" i="1" a="1"/>
  <c r="J1964" i="1" s="1"/>
  <c r="J1961" i="1" a="1"/>
  <c r="J1961" i="1" s="1"/>
  <c r="L1956" i="1" a="1"/>
  <c r="L1956" i="1" s="1"/>
  <c r="K1962" i="1" a="1"/>
  <c r="K1962" i="1" s="1"/>
  <c r="J1956" i="1" a="1"/>
  <c r="J1956" i="1" s="1"/>
  <c r="K1961" i="1" a="1"/>
  <c r="K1961" i="1" s="1"/>
  <c r="J1959" i="1" a="1"/>
  <c r="J1959" i="1" s="1"/>
  <c r="K1963" i="1" a="1"/>
  <c r="K1963" i="1" s="1"/>
  <c r="L1963" i="1" a="1"/>
  <c r="L1963" i="1" s="1"/>
  <c r="J1960" i="1" a="1"/>
  <c r="J1960" i="1" s="1"/>
  <c r="J1963" i="1" a="1"/>
  <c r="J1963" i="1" s="1"/>
  <c r="K1958" i="1" a="1"/>
  <c r="K1958" i="1" s="1"/>
  <c r="K1959" i="1" a="1"/>
  <c r="K1959" i="1" s="1"/>
  <c r="L1958" i="1" a="1"/>
  <c r="L1958" i="1" s="1"/>
  <c r="L1957" i="1" a="1"/>
  <c r="L1957" i="1" s="1"/>
  <c r="J1958" i="1" a="1"/>
  <c r="J1958" i="1" s="1"/>
  <c r="K1953" i="1" a="1"/>
  <c r="K1953" i="1" s="1"/>
  <c r="J1948" i="1" a="1"/>
  <c r="J1948" i="1" s="1"/>
  <c r="L1950" i="1" a="1"/>
  <c r="L1950" i="1" s="1"/>
  <c r="L1955" i="1" a="1"/>
  <c r="L1955" i="1" s="1"/>
  <c r="J1952" i="1" a="1"/>
  <c r="J1952" i="1" s="1"/>
  <c r="J1949" i="1" a="1"/>
  <c r="J1949" i="1" s="1"/>
  <c r="L1946" i="1" a="1"/>
  <c r="L1946" i="1" s="1"/>
  <c r="L1947" i="1" a="1"/>
  <c r="L1947" i="1" s="1"/>
  <c r="K1947" i="1" a="1"/>
  <c r="K1947" i="1" s="1"/>
  <c r="J1951" i="1" a="1"/>
  <c r="J1951" i="1" s="1"/>
  <c r="K1955" i="1" a="1"/>
  <c r="K1955" i="1" s="1"/>
  <c r="J1955" i="1" a="1"/>
  <c r="J1955" i="1" s="1"/>
  <c r="L1953" i="1" a="1"/>
  <c r="L1953" i="1" s="1"/>
  <c r="J1953" i="1" a="1"/>
  <c r="J1953" i="1" s="1"/>
  <c r="K1946" i="1" a="1"/>
  <c r="K1946" i="1" s="1"/>
  <c r="K1952" i="1" a="1"/>
  <c r="K1952" i="1" s="1"/>
  <c r="K1948" i="1" a="1"/>
  <c r="K1948" i="1" s="1"/>
  <c r="L1949" i="1" a="1"/>
  <c r="L1949" i="1" s="1"/>
  <c r="J1946" i="1" a="1"/>
  <c r="J1946" i="1" s="1"/>
  <c r="K1950" i="1" a="1"/>
  <c r="K1950" i="1" s="1"/>
  <c r="L1948" i="1" a="1"/>
  <c r="L1948" i="1" s="1"/>
  <c r="L1952" i="1" a="1"/>
  <c r="L1952" i="1" s="1"/>
  <c r="L1951" i="1" a="1"/>
  <c r="L1951" i="1" s="1"/>
  <c r="J1950" i="1" a="1"/>
  <c r="J1950" i="1" s="1"/>
  <c r="K1949" i="1" a="1"/>
  <c r="K1949" i="1" s="1"/>
  <c r="K1951" i="1" a="1"/>
  <c r="K1951" i="1" s="1"/>
  <c r="J1947" i="1" a="1"/>
  <c r="J1947" i="1" s="1"/>
  <c r="K1937" i="1" a="1"/>
  <c r="K1937" i="1" s="1"/>
  <c r="J1937" i="1" a="1"/>
  <c r="J1937" i="1" s="1"/>
  <c r="L1940" i="1" a="1"/>
  <c r="L1940" i="1" s="1"/>
  <c r="J1940" i="1" a="1"/>
  <c r="J1940" i="1" s="1"/>
  <c r="K1939" i="1" a="1"/>
  <c r="K1939" i="1" s="1"/>
  <c r="K1942" i="1" a="1"/>
  <c r="K1942" i="1" s="1"/>
  <c r="L1938" i="1" a="1"/>
  <c r="L1938" i="1" s="1"/>
  <c r="K1938" i="1" a="1"/>
  <c r="K1938" i="1" s="1"/>
  <c r="K1940" i="1" a="1"/>
  <c r="K1940" i="1" s="1"/>
  <c r="L1939" i="1" a="1"/>
  <c r="L1939" i="1" s="1"/>
  <c r="J1942" i="1" a="1"/>
  <c r="J1942" i="1" s="1"/>
  <c r="L1941" i="1" a="1"/>
  <c r="L1941" i="1" s="1"/>
  <c r="L1942" i="1" a="1"/>
  <c r="L1942" i="1" s="1"/>
  <c r="L1945" i="1" a="1"/>
  <c r="L1945" i="1" s="1"/>
  <c r="K1945" i="1" a="1"/>
  <c r="K1945" i="1" s="1"/>
  <c r="J1945" i="1" a="1"/>
  <c r="J1945" i="1" s="1"/>
  <c r="J1944" i="1" a="1"/>
  <c r="J1944" i="1" s="1"/>
  <c r="K1943" i="1" a="1"/>
  <c r="K1943" i="1" s="1"/>
  <c r="J1939" i="1" a="1"/>
  <c r="J1939" i="1" s="1"/>
  <c r="L1937" i="1" a="1"/>
  <c r="L1937" i="1" s="1"/>
  <c r="L1944" i="1" a="1"/>
  <c r="L1944" i="1" s="1"/>
  <c r="K1944" i="1" a="1"/>
  <c r="K1944" i="1" s="1"/>
  <c r="K1941" i="1" a="1"/>
  <c r="K1941" i="1" s="1"/>
  <c r="L1943" i="1" a="1"/>
  <c r="L1943" i="1" s="1"/>
  <c r="J1943" i="1" a="1"/>
  <c r="J1943" i="1" s="1"/>
  <c r="J1941" i="1" a="1"/>
  <c r="J1941" i="1" s="1"/>
  <c r="J1938" i="1" a="1"/>
  <c r="J1938" i="1" s="1"/>
  <c r="J1933" i="1" a="1"/>
  <c r="J1933" i="1" s="1"/>
  <c r="K1930" i="1" a="1"/>
  <c r="K1930" i="1" s="1"/>
  <c r="J1935" i="1" a="1"/>
  <c r="J1935" i="1" s="1"/>
  <c r="K1934" i="1" a="1"/>
  <c r="K1934" i="1" s="1"/>
  <c r="L1931" i="1" a="1"/>
  <c r="L1931" i="1" s="1"/>
  <c r="L1930" i="1" a="1"/>
  <c r="L1930" i="1" s="1"/>
  <c r="J1934" i="1" a="1"/>
  <c r="J1934" i="1" s="1"/>
  <c r="K1929" i="1" a="1"/>
  <c r="K1929" i="1" s="1"/>
  <c r="J1929" i="1" a="1"/>
  <c r="J1929" i="1" s="1"/>
  <c r="L1933" i="1" a="1"/>
  <c r="L1933" i="1" s="1"/>
  <c r="K1932" i="1" a="1"/>
  <c r="K1932" i="1" s="1"/>
  <c r="K1931" i="1" a="1"/>
  <c r="K1931" i="1" s="1"/>
  <c r="K1928" i="1" a="1"/>
  <c r="K1928" i="1" s="1"/>
  <c r="J1928" i="1" a="1"/>
  <c r="J1928" i="1" s="1"/>
  <c r="L1928" i="1" a="1"/>
  <c r="L1928" i="1" s="1"/>
  <c r="L1934" i="1" a="1"/>
  <c r="L1934" i="1" s="1"/>
  <c r="J1931" i="1" a="1"/>
  <c r="J1931" i="1" s="1"/>
  <c r="J1930" i="1" a="1"/>
  <c r="J1930" i="1" s="1"/>
  <c r="K1935" i="1" a="1"/>
  <c r="K1935" i="1" s="1"/>
  <c r="L1929" i="1" a="1"/>
  <c r="L1929" i="1" s="1"/>
  <c r="K1933" i="1" a="1"/>
  <c r="K1933" i="1" s="1"/>
  <c r="L1936" i="1" a="1"/>
  <c r="L1936" i="1" s="1"/>
  <c r="K1936" i="1" a="1"/>
  <c r="K1936" i="1" s="1"/>
  <c r="J1936" i="1" a="1"/>
  <c r="J1936" i="1" s="1"/>
  <c r="L1932" i="1" a="1"/>
  <c r="L1932" i="1" s="1"/>
  <c r="J1932" i="1" a="1"/>
  <c r="J1932" i="1" s="1"/>
  <c r="L1935" i="1" a="1"/>
  <c r="L1935" i="1" s="1"/>
  <c r="K1923" i="1" a="1"/>
  <c r="K1923" i="1" s="1"/>
  <c r="J1927" i="1" a="1"/>
  <c r="J1927" i="1" s="1"/>
  <c r="J1920" i="1" a="1"/>
  <c r="J1920" i="1" s="1"/>
  <c r="L1925" i="1" a="1"/>
  <c r="L1925" i="1" s="1"/>
  <c r="J1922" i="1" a="1"/>
  <c r="J1922" i="1" s="1"/>
  <c r="K1925" i="1" a="1"/>
  <c r="K1925" i="1" s="1"/>
  <c r="K1922" i="1" a="1"/>
  <c r="K1922" i="1" s="1"/>
  <c r="L1921" i="1" a="1"/>
  <c r="L1921" i="1" s="1"/>
  <c r="L1924" i="1" a="1"/>
  <c r="L1924" i="1" s="1"/>
  <c r="L1920" i="1" a="1"/>
  <c r="L1920" i="1" s="1"/>
  <c r="J1925" i="1" a="1"/>
  <c r="J1925" i="1" s="1"/>
  <c r="J1919" i="1" a="1"/>
  <c r="J1919" i="1" s="1"/>
  <c r="L1923" i="1" a="1"/>
  <c r="L1923" i="1" s="1"/>
  <c r="L1922" i="1" a="1"/>
  <c r="L1922" i="1" s="1"/>
  <c r="L1926" i="1" a="1"/>
  <c r="L1926" i="1" s="1"/>
  <c r="J1926" i="1" a="1"/>
  <c r="J1926" i="1" s="1"/>
  <c r="K1924" i="1" a="1"/>
  <c r="K1924" i="1" s="1"/>
  <c r="J1923" i="1" a="1"/>
  <c r="J1923" i="1" s="1"/>
  <c r="K1919" i="1" a="1"/>
  <c r="K1919" i="1" s="1"/>
  <c r="K1921" i="1" a="1"/>
  <c r="K1921" i="1" s="1"/>
  <c r="L1919" i="1" a="1"/>
  <c r="L1919" i="1" s="1"/>
  <c r="K1920" i="1" a="1"/>
  <c r="K1920" i="1" s="1"/>
  <c r="J1921" i="1" a="1"/>
  <c r="J1921" i="1" s="1"/>
  <c r="K1926" i="1" a="1"/>
  <c r="K1926" i="1" s="1"/>
  <c r="L1927" i="1" a="1"/>
  <c r="L1927" i="1" s="1"/>
  <c r="K1927" i="1" a="1"/>
  <c r="K1927" i="1" s="1"/>
  <c r="J1924" i="1" a="1"/>
  <c r="J1924" i="1" s="1"/>
  <c r="K1911" i="1" a="1"/>
  <c r="K1911" i="1" s="1"/>
  <c r="K1910" i="1" a="1"/>
  <c r="K1910" i="1" s="1"/>
  <c r="L1918" i="1" a="1"/>
  <c r="L1918" i="1" s="1"/>
  <c r="J1918" i="1" a="1"/>
  <c r="J1918" i="1" s="1"/>
  <c r="L1917" i="1" a="1"/>
  <c r="L1917" i="1" s="1"/>
  <c r="K1917" i="1" a="1"/>
  <c r="K1917" i="1" s="1"/>
  <c r="J1917" i="1" a="1"/>
  <c r="J1917" i="1" s="1"/>
  <c r="K1916" i="1" a="1"/>
  <c r="K1916" i="1" s="1"/>
  <c r="J1916" i="1" a="1"/>
  <c r="J1916" i="1" s="1"/>
  <c r="J1910" i="1" a="1"/>
  <c r="J1910" i="1" s="1"/>
  <c r="J1913" i="1" a="1"/>
  <c r="J1913" i="1" s="1"/>
  <c r="L1910" i="1" a="1"/>
  <c r="L1910" i="1" s="1"/>
  <c r="J1915" i="1" a="1"/>
  <c r="J1915" i="1" s="1"/>
  <c r="L1915" i="1" a="1"/>
  <c r="L1915" i="1" s="1"/>
  <c r="L1914" i="1" a="1"/>
  <c r="L1914" i="1" s="1"/>
  <c r="J1914" i="1" a="1"/>
  <c r="J1914" i="1" s="1"/>
  <c r="L1913" i="1" a="1"/>
  <c r="L1913" i="1" s="1"/>
  <c r="K1918" i="1" a="1"/>
  <c r="K1918" i="1" s="1"/>
  <c r="L1912" i="1" a="1"/>
  <c r="L1912" i="1" s="1"/>
  <c r="L1909" i="1" a="1"/>
  <c r="L1909" i="1" s="1"/>
  <c r="K1914" i="1" a="1"/>
  <c r="K1914" i="1" s="1"/>
  <c r="J1912" i="1" a="1"/>
  <c r="J1912" i="1" s="1"/>
  <c r="K1912" i="1" a="1"/>
  <c r="K1912" i="1" s="1"/>
  <c r="J1911" i="1" a="1"/>
  <c r="J1911" i="1" s="1"/>
  <c r="L1916" i="1" a="1"/>
  <c r="L1916" i="1" s="1"/>
  <c r="K1915" i="1" a="1"/>
  <c r="K1915" i="1" s="1"/>
  <c r="K1913" i="1" a="1"/>
  <c r="K1913" i="1" s="1"/>
  <c r="L1911" i="1" a="1"/>
  <c r="L1911" i="1" s="1"/>
  <c r="L1906" i="1" a="1"/>
  <c r="L1906" i="1" s="1"/>
  <c r="J1906" i="1" a="1"/>
  <c r="J1906" i="1" s="1"/>
  <c r="K1907" i="1" a="1"/>
  <c r="K1907" i="1" s="1"/>
  <c r="K1906" i="1" a="1"/>
  <c r="K1906" i="1" s="1"/>
  <c r="L1904" i="1" a="1"/>
  <c r="L1904" i="1" s="1"/>
  <c r="K1904" i="1" a="1"/>
  <c r="K1904" i="1" s="1"/>
  <c r="J1904" i="1" a="1"/>
  <c r="J1904" i="1" s="1"/>
  <c r="K1909" i="1" a="1"/>
  <c r="K1909" i="1" s="1"/>
  <c r="J1909" i="1" a="1"/>
  <c r="J1909" i="1" s="1"/>
  <c r="J1905" i="1" a="1"/>
  <c r="J1905" i="1" s="1"/>
  <c r="L1908" i="1" a="1"/>
  <c r="L1908" i="1" s="1"/>
  <c r="K1908" i="1" a="1"/>
  <c r="K1908" i="1" s="1"/>
  <c r="J1908" i="1" a="1"/>
  <c r="J1908" i="1" s="1"/>
  <c r="L1907" i="1" a="1"/>
  <c r="L1907" i="1" s="1"/>
  <c r="J1907" i="1" a="1"/>
  <c r="J1907" i="1" s="1"/>
  <c r="L1905" i="1" a="1"/>
  <c r="L1905" i="1" s="1"/>
  <c r="K1905" i="1" a="1"/>
  <c r="K1905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1041" i="1" a="1"/>
  <c r="K1041" i="1" s="1"/>
  <c r="L1041" i="1" a="1"/>
  <c r="L1041" i="1" s="1"/>
  <c r="J1041" i="1" a="1"/>
  <c r="J1041" i="1" s="1"/>
  <c r="J1032" i="1" a="1"/>
  <c r="J1032" i="1" s="1"/>
  <c r="L1027" i="1" a="1"/>
  <c r="L1027" i="1" s="1"/>
  <c r="J1024" i="1" a="1"/>
  <c r="J1024" i="1" s="1"/>
  <c r="J1029" i="1" a="1"/>
  <c r="J1029" i="1" s="1"/>
  <c r="K1024" i="1" a="1"/>
  <c r="K1024" i="1" s="1"/>
  <c r="L1039" i="1" a="1"/>
  <c r="L1039" i="1" s="1"/>
  <c r="K1039" i="1" a="1"/>
  <c r="K1039" i="1" s="1"/>
  <c r="J1027" i="1" a="1"/>
  <c r="J1027" i="1" s="1"/>
  <c r="J1039" i="1" a="1"/>
  <c r="J1039" i="1" s="1"/>
  <c r="K1032" i="1" a="1"/>
  <c r="K1032" i="1" s="1"/>
  <c r="L1032" i="1" a="1"/>
  <c r="L1032" i="1" s="1"/>
  <c r="K1029" i="1" a="1"/>
  <c r="K1029" i="1" s="1"/>
  <c r="L1024" i="1" a="1"/>
  <c r="L1024" i="1" s="1"/>
  <c r="K1027" i="1" a="1"/>
  <c r="K1027" i="1" s="1"/>
  <c r="L1029" i="1" a="1"/>
  <c r="L1029" i="1" s="1"/>
  <c r="K991" i="1" a="1"/>
  <c r="K991" i="1" s="1"/>
  <c r="K999" i="1" a="1"/>
  <c r="K999" i="1" s="1"/>
  <c r="K1051" i="1" s="1" a="1"/>
  <c r="K1051" i="1" s="1"/>
  <c r="L1008" i="1" a="1"/>
  <c r="L1008" i="1" s="1"/>
  <c r="L1054" i="1" s="1" a="1"/>
  <c r="L1054" i="1" s="1"/>
  <c r="L999" i="1" a="1"/>
  <c r="L999" i="1" s="1"/>
  <c r="L1051" i="1" s="1" a="1"/>
  <c r="L1051" i="1" s="1"/>
  <c r="L998" i="1" a="1"/>
  <c r="L998" i="1" s="1"/>
  <c r="K998" i="1" a="1"/>
  <c r="K998" i="1" s="1"/>
  <c r="J999" i="1" a="1"/>
  <c r="J999" i="1" s="1"/>
  <c r="J1051" i="1" s="1" a="1"/>
  <c r="J1051" i="1" s="1"/>
  <c r="J1008" i="1" a="1"/>
  <c r="J1008" i="1" s="1"/>
  <c r="J1054" i="1" s="1" a="1"/>
  <c r="J1054" i="1" s="1"/>
  <c r="J991" i="1" a="1"/>
  <c r="J991" i="1" s="1"/>
  <c r="K1008" i="1" a="1"/>
  <c r="K1008" i="1" s="1"/>
  <c r="K1054" i="1" s="1" a="1"/>
  <c r="K1054" i="1" s="1"/>
  <c r="J998" i="1" a="1"/>
  <c r="J998" i="1" s="1"/>
  <c r="L991" i="1" a="1"/>
  <c r="L991" i="1" s="1"/>
  <c r="K975" i="1" a="1"/>
  <c r="K975" i="1" s="1"/>
  <c r="K978" i="1" a="1"/>
  <c r="K978" i="1" s="1"/>
  <c r="L975" i="1" a="1"/>
  <c r="L975" i="1" s="1"/>
  <c r="J976" i="1" a="1"/>
  <c r="J976" i="1" s="1"/>
  <c r="J979" i="1" a="1"/>
  <c r="J979" i="1" s="1"/>
  <c r="J1053" i="1" s="1" a="1"/>
  <c r="J1053" i="1" s="1"/>
  <c r="J978" i="1" a="1"/>
  <c r="J978" i="1" s="1"/>
  <c r="J985" i="1" a="1"/>
  <c r="J985" i="1" s="1"/>
  <c r="L985" i="1" a="1"/>
  <c r="L985" i="1" s="1"/>
  <c r="L976" i="1" a="1"/>
  <c r="L976" i="1" s="1"/>
  <c r="K985" i="1" a="1"/>
  <c r="K985" i="1" s="1"/>
  <c r="L979" i="1" a="1"/>
  <c r="L979" i="1" s="1"/>
  <c r="L1053" i="1" s="1" a="1"/>
  <c r="L1053" i="1" s="1"/>
  <c r="K979" i="1" a="1"/>
  <c r="K979" i="1" s="1"/>
  <c r="K1053" i="1" s="1" a="1"/>
  <c r="K1053" i="1" s="1"/>
  <c r="L978" i="1" a="1"/>
  <c r="L978" i="1" s="1"/>
  <c r="J975" i="1" a="1"/>
  <c r="J975" i="1" s="1"/>
  <c r="K976" i="1" a="1"/>
  <c r="K976" i="1" s="1"/>
  <c r="K928" i="1" a="1"/>
  <c r="K928" i="1" s="1"/>
  <c r="K916" i="1" a="1"/>
  <c r="K916" i="1" s="1"/>
  <c r="J916" i="1" a="1"/>
  <c r="J916" i="1" s="1"/>
  <c r="J928" i="1" a="1"/>
  <c r="J928" i="1" s="1"/>
  <c r="L928" i="1" a="1"/>
  <c r="L928" i="1" s="1"/>
  <c r="L916" i="1" a="1"/>
  <c r="L916" i="1" s="1"/>
  <c r="K885" i="1" a="1"/>
  <c r="K885" i="1" s="1"/>
  <c r="J896" i="1" a="1"/>
  <c r="J896" i="1" s="1"/>
  <c r="J903" i="1" s="1"/>
  <c r="K884" i="1" a="1"/>
  <c r="K884" i="1" s="1"/>
  <c r="L884" i="1" a="1"/>
  <c r="L884" i="1" s="1"/>
  <c r="L896" i="1" a="1"/>
  <c r="L896" i="1" s="1"/>
  <c r="J885" i="1" a="1"/>
  <c r="J885" i="1" s="1"/>
  <c r="J884" i="1" a="1"/>
  <c r="J884" i="1" s="1"/>
  <c r="L885" i="1" a="1"/>
  <c r="L885" i="1" s="1"/>
  <c r="K896" i="1" a="1"/>
  <c r="K896" i="1" s="1"/>
  <c r="L914" i="1" a="1"/>
  <c r="L914" i="1" s="1"/>
  <c r="K914" i="1" a="1"/>
  <c r="K914" i="1" s="1"/>
  <c r="J914" i="1" a="1"/>
  <c r="J914" i="1" s="1"/>
  <c r="L804" i="1" a="1"/>
  <c r="L804" i="1" s="1"/>
  <c r="K804" i="1" a="1"/>
  <c r="K804" i="1" s="1"/>
  <c r="L802" i="1" a="1"/>
  <c r="L802" i="1" s="1"/>
  <c r="K806" i="1" a="1"/>
  <c r="K806" i="1" s="1"/>
  <c r="J806" i="1" a="1"/>
  <c r="J806" i="1" s="1"/>
  <c r="L806" i="1" a="1"/>
  <c r="L806" i="1" s="1"/>
  <c r="K802" i="1" a="1"/>
  <c r="K802" i="1" s="1"/>
  <c r="J804" i="1" a="1"/>
  <c r="J804" i="1" s="1"/>
  <c r="J802" i="1" a="1"/>
  <c r="J802" i="1" s="1"/>
  <c r="L780" i="1" a="1"/>
  <c r="L780" i="1" s="1"/>
  <c r="J780" i="1" a="1"/>
  <c r="J780" i="1" s="1"/>
  <c r="K780" i="1" a="1"/>
  <c r="K780" i="1" s="1"/>
  <c r="L766" i="1" a="1"/>
  <c r="L766" i="1" s="1"/>
  <c r="L816" i="1" s="1" a="1"/>
  <c r="L816" i="1" s="1"/>
  <c r="J766" i="1" a="1"/>
  <c r="J766" i="1" s="1"/>
  <c r="J816" i="1" s="1" a="1"/>
  <c r="J816" i="1" s="1"/>
  <c r="K766" i="1" a="1"/>
  <c r="K766" i="1" s="1"/>
  <c r="K816" i="1" s="1" a="1"/>
  <c r="K816" i="1" s="1"/>
  <c r="K2312" i="1" a="1"/>
  <c r="K2312" i="1" s="1"/>
  <c r="L2312" i="1" a="1"/>
  <c r="L2312" i="1" s="1"/>
  <c r="J2310" i="1" a="1"/>
  <c r="J2310" i="1" s="1"/>
  <c r="K2310" i="1" a="1"/>
  <c r="K2310" i="1" s="1"/>
  <c r="L2310" i="1" a="1"/>
  <c r="L2310" i="1" s="1"/>
  <c r="J2312" i="1" a="1"/>
  <c r="J2312" i="1" s="1"/>
  <c r="L2306" i="1" a="1"/>
  <c r="L2306" i="1" s="1"/>
  <c r="L2297" i="1" a="1"/>
  <c r="L2297" i="1" s="1"/>
  <c r="J2304" i="1" a="1"/>
  <c r="J2304" i="1" s="1"/>
  <c r="L2304" i="1" a="1"/>
  <c r="L2304" i="1" s="1"/>
  <c r="K2304" i="1" a="1"/>
  <c r="K2304" i="1" s="1"/>
  <c r="L2298" i="1" a="1"/>
  <c r="L2298" i="1" s="1"/>
  <c r="K2298" i="1" a="1"/>
  <c r="K2298" i="1" s="1"/>
  <c r="L2302" i="1" a="1"/>
  <c r="L2302" i="1" s="1"/>
  <c r="K2300" i="1" a="1"/>
  <c r="K2300" i="1" s="1"/>
  <c r="J2300" i="1" a="1"/>
  <c r="J2300" i="1" s="1"/>
  <c r="K2297" i="1" a="1"/>
  <c r="K2297" i="1" s="1"/>
  <c r="J2303" i="1" a="1"/>
  <c r="J2303" i="1" s="1"/>
  <c r="L2300" i="1" a="1"/>
  <c r="L2300" i="1" s="1"/>
  <c r="J2298" i="1" a="1"/>
  <c r="J2298" i="1" s="1"/>
  <c r="J2297" i="1" a="1"/>
  <c r="J2297" i="1" s="1"/>
  <c r="J2302" i="1" a="1"/>
  <c r="J2302" i="1" s="1"/>
  <c r="L2308" i="1" a="1"/>
  <c r="L2308" i="1" s="1"/>
  <c r="K2308" i="1" a="1"/>
  <c r="K2308" i="1" s="1"/>
  <c r="K2306" i="1" a="1"/>
  <c r="K2306" i="1" s="1"/>
  <c r="J2306" i="1" a="1"/>
  <c r="J2306" i="1" s="1"/>
  <c r="J2308" i="1" a="1"/>
  <c r="J2308" i="1" s="1"/>
  <c r="K2303" i="1" a="1"/>
  <c r="K2303" i="1" s="1"/>
  <c r="L2303" i="1" a="1"/>
  <c r="L2303" i="1" s="1"/>
  <c r="K2302" i="1" a="1"/>
  <c r="K2302" i="1" s="1"/>
  <c r="K2290" i="1" a="1"/>
  <c r="K2290" i="1" s="1"/>
  <c r="J2282" i="1" a="1"/>
  <c r="J2282" i="1" s="1"/>
  <c r="L2288" i="1" a="1"/>
  <c r="L2288" i="1" s="1"/>
  <c r="K2284" i="1" a="1"/>
  <c r="K2284" i="1" s="1"/>
  <c r="K2292" i="1" a="1"/>
  <c r="K2292" i="1" s="1"/>
  <c r="J2284" i="1" a="1"/>
  <c r="J2284" i="1" s="1"/>
  <c r="J2286" i="1" a="1"/>
  <c r="J2286" i="1" s="1"/>
  <c r="K2282" i="1" a="1"/>
  <c r="K2282" i="1" s="1"/>
  <c r="K2286" i="1" a="1"/>
  <c r="K2286" i="1" s="1"/>
  <c r="K2294" i="1" a="1"/>
  <c r="K2294" i="1" s="1"/>
  <c r="L2281" i="1" a="1"/>
  <c r="L2281" i="1" s="1"/>
  <c r="L2294" i="1" a="1"/>
  <c r="L2294" i="1" s="1"/>
  <c r="L2286" i="1" a="1"/>
  <c r="L2286" i="1" s="1"/>
  <c r="L2282" i="1" a="1"/>
  <c r="L2282" i="1" s="1"/>
  <c r="J2294" i="1" a="1"/>
  <c r="J2294" i="1" s="1"/>
  <c r="L2292" i="1" a="1"/>
  <c r="L2292" i="1" s="1"/>
  <c r="J2288" i="1" a="1"/>
  <c r="J2288" i="1" s="1"/>
  <c r="J2292" i="1" a="1"/>
  <c r="J2292" i="1" s="1"/>
  <c r="L2284" i="1" a="1"/>
  <c r="L2284" i="1" s="1"/>
  <c r="L2290" i="1" a="1"/>
  <c r="L2290" i="1" s="1"/>
  <c r="K2288" i="1" a="1"/>
  <c r="K2288" i="1" s="1"/>
  <c r="J2290" i="1" a="1"/>
  <c r="J2290" i="1" s="1"/>
  <c r="J2269" i="1" a="1"/>
  <c r="J2269" i="1" s="1"/>
  <c r="L2275" i="1" a="1"/>
  <c r="L2275" i="1" s="1"/>
  <c r="L2277" i="1" a="1"/>
  <c r="L2277" i="1" s="1"/>
  <c r="K2269" i="1" a="1"/>
  <c r="K2269" i="1" s="1"/>
  <c r="J2280" i="1" a="1"/>
  <c r="J2280" i="1" s="1"/>
  <c r="L2269" i="1" a="1"/>
  <c r="L2269" i="1" s="1"/>
  <c r="J2277" i="1" a="1"/>
  <c r="J2277" i="1" s="1"/>
  <c r="J2275" i="1" a="1"/>
  <c r="J2275" i="1" s="1"/>
  <c r="J2274" i="1" a="1"/>
  <c r="J2274" i="1" s="1"/>
  <c r="K2281" i="1" a="1"/>
  <c r="K2281" i="1" s="1"/>
  <c r="K2275" i="1" a="1"/>
  <c r="K2275" i="1" s="1"/>
  <c r="K2277" i="1" a="1"/>
  <c r="K2277" i="1" s="1"/>
  <c r="J2281" i="1" a="1"/>
  <c r="J2281" i="1" s="1"/>
  <c r="L2280" i="1" a="1"/>
  <c r="L2280" i="1" s="1"/>
  <c r="K2271" i="1" a="1"/>
  <c r="K2271" i="1" s="1"/>
  <c r="K2280" i="1" a="1"/>
  <c r="K2280" i="1" s="1"/>
  <c r="L2278" i="1" a="1"/>
  <c r="L2278" i="1" s="1"/>
  <c r="K2278" i="1" a="1"/>
  <c r="K2278" i="1" s="1"/>
  <c r="J2278" i="1" a="1"/>
  <c r="J2278" i="1" s="1"/>
  <c r="J2271" i="1" a="1"/>
  <c r="J2271" i="1" s="1"/>
  <c r="L2271" i="1" a="1"/>
  <c r="L2271" i="1" s="1"/>
  <c r="K2274" i="1" a="1"/>
  <c r="K2274" i="1" s="1"/>
  <c r="L2274" i="1" a="1"/>
  <c r="L2274" i="1" s="1"/>
  <c r="J2261" i="1" a="1"/>
  <c r="J2261" i="1" s="1"/>
  <c r="J2255" i="1" a="1"/>
  <c r="J2255" i="1" s="1"/>
  <c r="K2261" i="1" a="1"/>
  <c r="K2261" i="1" s="1"/>
  <c r="L2267" i="1" a="1"/>
  <c r="L2267" i="1" s="1"/>
  <c r="K2267" i="1" a="1"/>
  <c r="K2267" i="1" s="1"/>
  <c r="J2267" i="1" a="1"/>
  <c r="J2267" i="1" s="1"/>
  <c r="L2256" i="1" a="1"/>
  <c r="L2256" i="1" s="1"/>
  <c r="L2261" i="1" a="1"/>
  <c r="L2261" i="1" s="1"/>
  <c r="L2265" i="1" a="1"/>
  <c r="L2265" i="1" s="1"/>
  <c r="K2265" i="1" a="1"/>
  <c r="K2265" i="1" s="1"/>
  <c r="K2256" i="1" a="1"/>
  <c r="K2256" i="1" s="1"/>
  <c r="L2255" i="1" a="1"/>
  <c r="L2255" i="1" s="1"/>
  <c r="K2255" i="1" a="1"/>
  <c r="K2255" i="1" s="1"/>
  <c r="J2265" i="1" a="1"/>
  <c r="J2265" i="1" s="1"/>
  <c r="J2258" i="1" a="1"/>
  <c r="J2258" i="1" s="1"/>
  <c r="J2263" i="1" a="1"/>
  <c r="J2263" i="1" s="1"/>
  <c r="K2260" i="1" a="1"/>
  <c r="K2260" i="1" s="1"/>
  <c r="L2263" i="1" a="1"/>
  <c r="L2263" i="1" s="1"/>
  <c r="K2263" i="1" a="1"/>
  <c r="K2263" i="1" s="1"/>
  <c r="J2260" i="1" a="1"/>
  <c r="J2260" i="1" s="1"/>
  <c r="L2260" i="1" a="1"/>
  <c r="L2260" i="1" s="1"/>
  <c r="K2258" i="1" a="1"/>
  <c r="K2258" i="1" s="1"/>
  <c r="L2258" i="1" a="1"/>
  <c r="L2258" i="1" s="1"/>
  <c r="J2256" i="1" a="1"/>
  <c r="J2256" i="1" s="1"/>
  <c r="J2252" i="1" a="1"/>
  <c r="J2252" i="1" s="1"/>
  <c r="K2248" i="1" a="1"/>
  <c r="K2248" i="1" s="1"/>
  <c r="L2250" i="1" a="1"/>
  <c r="L2250" i="1" s="1"/>
  <c r="L2242" i="1" a="1"/>
  <c r="L2242" i="1" s="1"/>
  <c r="J2246" i="1" a="1"/>
  <c r="J2246" i="1" s="1"/>
  <c r="L2246" i="1" a="1"/>
  <c r="L2246" i="1" s="1"/>
  <c r="L2239" i="1" a="1"/>
  <c r="L2239" i="1" s="1"/>
  <c r="L2244" i="1" a="1"/>
  <c r="L2244" i="1" s="1"/>
  <c r="K2246" i="1" a="1"/>
  <c r="K2246" i="1" s="1"/>
  <c r="J2244" i="1" a="1"/>
  <c r="J2244" i="1" s="1"/>
  <c r="K2250" i="1" a="1"/>
  <c r="K2250" i="1" s="1"/>
  <c r="J2250" i="1" a="1"/>
  <c r="J2250" i="1" s="1"/>
  <c r="L2248" i="1" a="1"/>
  <c r="L2248" i="1" s="1"/>
  <c r="K2244" i="1" a="1"/>
  <c r="K2244" i="1" s="1"/>
  <c r="J2248" i="1" a="1"/>
  <c r="J2248" i="1" s="1"/>
  <c r="K2241" i="1" a="1"/>
  <c r="K2241" i="1" s="1"/>
  <c r="L2241" i="1" a="1"/>
  <c r="L2241" i="1" s="1"/>
  <c r="L2252" i="1" a="1"/>
  <c r="L2252" i="1" s="1"/>
  <c r="K2242" i="1" a="1"/>
  <c r="K2242" i="1" s="1"/>
  <c r="J2242" i="1" a="1"/>
  <c r="J2242" i="1" s="1"/>
  <c r="J2241" i="1" a="1"/>
  <c r="J2241" i="1" s="1"/>
  <c r="K2239" i="1" a="1"/>
  <c r="K2239" i="1" s="1"/>
  <c r="K2252" i="1" a="1"/>
  <c r="K2252" i="1" s="1"/>
  <c r="J2239" i="1" a="1"/>
  <c r="J2239" i="1" s="1"/>
  <c r="L2236" i="1" a="1"/>
  <c r="L2236" i="1" s="1"/>
  <c r="L2237" i="1" a="1"/>
  <c r="L2237" i="1" s="1"/>
  <c r="K2237" i="1" a="1"/>
  <c r="K2237" i="1" s="1"/>
  <c r="J2237" i="1" a="1"/>
  <c r="J2237" i="1" s="1"/>
  <c r="K2236" i="1" a="1"/>
  <c r="K2236" i="1" s="1"/>
  <c r="J2236" i="1" a="1"/>
  <c r="J2236" i="1" s="1"/>
  <c r="L1861" i="1" a="1"/>
  <c r="L1861" i="1" s="1"/>
  <c r="K1861" i="1" a="1"/>
  <c r="K1861" i="1" s="1"/>
  <c r="J1861" i="1" a="1"/>
  <c r="J1861" i="1" s="1"/>
  <c r="L1859" i="1" a="1"/>
  <c r="L1859" i="1" s="1"/>
  <c r="L1857" i="1" a="1"/>
  <c r="L1857" i="1" s="1"/>
  <c r="K1857" i="1" a="1"/>
  <c r="K1857" i="1" s="1"/>
  <c r="J1857" i="1" a="1"/>
  <c r="J1857" i="1" s="1"/>
  <c r="K1859" i="1" a="1"/>
  <c r="K1859" i="1" s="1"/>
  <c r="J1859" i="1" a="1"/>
  <c r="J1859" i="1" s="1"/>
  <c r="K1855" i="1" a="1"/>
  <c r="K1855" i="1" s="1"/>
  <c r="L1855" i="1" a="1"/>
  <c r="L1855" i="1" s="1"/>
  <c r="J1855" i="1" a="1"/>
  <c r="J1855" i="1" s="1"/>
  <c r="L1845" i="1" a="1"/>
  <c r="L1845" i="1" s="1"/>
  <c r="J1851" i="1" a="1"/>
  <c r="J1851" i="1" s="1"/>
  <c r="J1845" i="1" a="1"/>
  <c r="J1845" i="1" s="1"/>
  <c r="K1845" i="1" a="1"/>
  <c r="K1845" i="1" s="1"/>
  <c r="L1846" i="1" a="1"/>
  <c r="L1846" i="1" s="1"/>
  <c r="J1848" i="1" a="1"/>
  <c r="J1848" i="1" s="1"/>
  <c r="L1853" i="1" a="1"/>
  <c r="L1853" i="1" s="1"/>
  <c r="K1850" i="1" a="1"/>
  <c r="K1850" i="1" s="1"/>
  <c r="K1848" i="1" a="1"/>
  <c r="K1848" i="1" s="1"/>
  <c r="K1853" i="1" a="1"/>
  <c r="K1853" i="1" s="1"/>
  <c r="J1853" i="1" a="1"/>
  <c r="J1853" i="1" s="1"/>
  <c r="L1851" i="1" a="1"/>
  <c r="L1851" i="1" s="1"/>
  <c r="K1851" i="1" a="1"/>
  <c r="K1851" i="1" s="1"/>
  <c r="K1846" i="1" a="1"/>
  <c r="K1846" i="1" s="1"/>
  <c r="J1850" i="1" a="1"/>
  <c r="J1850" i="1" s="1"/>
  <c r="L1848" i="1" a="1"/>
  <c r="L1848" i="1" s="1"/>
  <c r="L1850" i="1" a="1"/>
  <c r="L1850" i="1" s="1"/>
  <c r="J1846" i="1" a="1"/>
  <c r="J1846" i="1" s="1"/>
  <c r="J1838" i="1" a="1"/>
  <c r="J1838" i="1" s="1"/>
  <c r="J1834" i="1" a="1"/>
  <c r="J1834" i="1" s="1"/>
  <c r="K1840" i="1" a="1"/>
  <c r="K1840" i="1" s="1"/>
  <c r="J1836" i="1" a="1"/>
  <c r="J1836" i="1" s="1"/>
  <c r="K1836" i="1" a="1"/>
  <c r="K1836" i="1" s="1"/>
  <c r="L1838" i="1" a="1"/>
  <c r="L1838" i="1" s="1"/>
  <c r="K1842" i="1" a="1"/>
  <c r="K1842" i="1" s="1"/>
  <c r="L1834" i="1" a="1"/>
  <c r="L1834" i="1" s="1"/>
  <c r="K1834" i="1" a="1"/>
  <c r="K1834" i="1" s="1"/>
  <c r="L1840" i="1" a="1"/>
  <c r="L1840" i="1" s="1"/>
  <c r="L1836" i="1" a="1"/>
  <c r="L1836" i="1" s="1"/>
  <c r="L1832" i="1" a="1"/>
  <c r="L1832" i="1" s="1"/>
  <c r="K1838" i="1" a="1"/>
  <c r="K1838" i="1" s="1"/>
  <c r="L1842" i="1" a="1"/>
  <c r="L1842" i="1" s="1"/>
  <c r="J1842" i="1" a="1"/>
  <c r="J1842" i="1" s="1"/>
  <c r="J1840" i="1" a="1"/>
  <c r="J1840" i="1" s="1"/>
  <c r="K1831" i="1" a="1"/>
  <c r="K1831" i="1" s="1"/>
  <c r="L1831" i="1" a="1"/>
  <c r="L1831" i="1" s="1"/>
  <c r="K1826" i="1" a="1"/>
  <c r="K1826" i="1" s="1"/>
  <c r="L1827" i="1" a="1"/>
  <c r="L1827" i="1" s="1"/>
  <c r="K1827" i="1" a="1"/>
  <c r="K1827" i="1" s="1"/>
  <c r="L1829" i="1" a="1"/>
  <c r="L1829" i="1" s="1"/>
  <c r="L1826" i="1" a="1"/>
  <c r="L1826" i="1" s="1"/>
  <c r="J1826" i="1" a="1"/>
  <c r="J1826" i="1" s="1"/>
  <c r="K1832" i="1" a="1"/>
  <c r="K1832" i="1" s="1"/>
  <c r="J1832" i="1" a="1"/>
  <c r="J1832" i="1" s="1"/>
  <c r="J1831" i="1" a="1"/>
  <c r="J1831" i="1" s="1"/>
  <c r="K1829" i="1" a="1"/>
  <c r="K1829" i="1" s="1"/>
  <c r="J1829" i="1" a="1"/>
  <c r="J1829" i="1" s="1"/>
  <c r="J1827" i="1" a="1"/>
  <c r="J1827" i="1" s="1"/>
  <c r="L1900" i="1" a="1"/>
  <c r="L1900" i="1" s="1"/>
  <c r="J1902" i="1" a="1"/>
  <c r="J1902" i="1" s="1"/>
  <c r="K1902" i="1" a="1"/>
  <c r="K1902" i="1" s="1"/>
  <c r="J1900" i="1" a="1"/>
  <c r="J1900" i="1" s="1"/>
  <c r="L1902" i="1" a="1"/>
  <c r="L1902" i="1" s="1"/>
  <c r="K1900" i="1" a="1"/>
  <c r="K1900" i="1" s="1"/>
  <c r="J1892" i="1" a="1"/>
  <c r="J1892" i="1" s="1"/>
  <c r="K1892" i="1" a="1"/>
  <c r="K1892" i="1" s="1"/>
  <c r="L1892" i="1" a="1"/>
  <c r="L1892" i="1" s="1"/>
  <c r="L1896" i="1" a="1"/>
  <c r="L1896" i="1" s="1"/>
  <c r="J1890" i="1" a="1"/>
  <c r="J1890" i="1" s="1"/>
  <c r="L1898" i="1" a="1"/>
  <c r="L1898" i="1" s="1"/>
  <c r="K1898" i="1" a="1"/>
  <c r="K1898" i="1" s="1"/>
  <c r="J1898" i="1" a="1"/>
  <c r="J1898" i="1" s="1"/>
  <c r="L1890" i="1" a="1"/>
  <c r="L1890" i="1" s="1"/>
  <c r="K1893" i="1" a="1"/>
  <c r="K1893" i="1" s="1"/>
  <c r="J1893" i="1" a="1"/>
  <c r="J1893" i="1" s="1"/>
  <c r="K1896" i="1" a="1"/>
  <c r="K1896" i="1" s="1"/>
  <c r="J1896" i="1" a="1"/>
  <c r="J1896" i="1" s="1"/>
  <c r="L1893" i="1" a="1"/>
  <c r="L1893" i="1" s="1"/>
  <c r="L1894" i="1" a="1"/>
  <c r="L1894" i="1" s="1"/>
  <c r="K1894" i="1" a="1"/>
  <c r="K1894" i="1" s="1"/>
  <c r="K1890" i="1" a="1"/>
  <c r="K1890" i="1" s="1"/>
  <c r="J1894" i="1" a="1"/>
  <c r="J1894" i="1" s="1"/>
  <c r="J1878" i="1" a="1"/>
  <c r="J1878" i="1" s="1"/>
  <c r="L1888" i="1" a="1"/>
  <c r="L1888" i="1" s="1"/>
  <c r="J1880" i="1" a="1"/>
  <c r="J1880" i="1" s="1"/>
  <c r="K1888" i="1" a="1"/>
  <c r="K1888" i="1" s="1"/>
  <c r="J1888" i="1" a="1"/>
  <c r="J1888" i="1" s="1"/>
  <c r="K1878" i="1" a="1"/>
  <c r="K1878" i="1" s="1"/>
  <c r="L1876" i="1" a="1"/>
  <c r="L1876" i="1" s="1"/>
  <c r="L1887" i="1" a="1"/>
  <c r="L1887" i="1" s="1"/>
  <c r="K1887" i="1" a="1"/>
  <c r="K1887" i="1" s="1"/>
  <c r="J1887" i="1" a="1"/>
  <c r="J1887" i="1" s="1"/>
  <c r="K1884" i="1" a="1"/>
  <c r="K1884" i="1" s="1"/>
  <c r="K1874" i="1" a="1"/>
  <c r="K1874" i="1" s="1"/>
  <c r="K1880" i="1" a="1"/>
  <c r="K1880" i="1" s="1"/>
  <c r="L1878" i="1" a="1"/>
  <c r="L1878" i="1" s="1"/>
  <c r="L1874" i="1" a="1"/>
  <c r="L1874" i="1" s="1"/>
  <c r="K1876" i="1" a="1"/>
  <c r="K1876" i="1" s="1"/>
  <c r="L1884" i="1" a="1"/>
  <c r="L1884" i="1" s="1"/>
  <c r="J1876" i="1" a="1"/>
  <c r="J1876" i="1" s="1"/>
  <c r="J1884" i="1" a="1"/>
  <c r="J1884" i="1" s="1"/>
  <c r="K1882" i="1" a="1"/>
  <c r="K1882" i="1" s="1"/>
  <c r="J1882" i="1" a="1"/>
  <c r="J1882" i="1" s="1"/>
  <c r="L1882" i="1" a="1"/>
  <c r="L1882" i="1" s="1"/>
  <c r="L1880" i="1" a="1"/>
  <c r="L1880" i="1" s="1"/>
  <c r="K1864" i="1" a="1"/>
  <c r="K1864" i="1" s="1"/>
  <c r="K1868" i="1" a="1"/>
  <c r="K1868" i="1" s="1"/>
  <c r="J1874" i="1" a="1"/>
  <c r="J1874" i="1" s="1"/>
  <c r="K1867" i="1" a="1"/>
  <c r="K1867" i="1" s="1"/>
  <c r="K1872" i="1" a="1"/>
  <c r="K1872" i="1" s="1"/>
  <c r="L1865" i="1" a="1"/>
  <c r="L1865" i="1" s="1"/>
  <c r="J1872" i="1" a="1"/>
  <c r="J1872" i="1" s="1"/>
  <c r="K1871" i="1" a="1"/>
  <c r="K1871" i="1" s="1"/>
  <c r="J1868" i="1" a="1"/>
  <c r="J1868" i="1" s="1"/>
  <c r="J1865" i="1" a="1"/>
  <c r="J1865" i="1" s="1"/>
  <c r="K1870" i="1" a="1"/>
  <c r="K1870" i="1" s="1"/>
  <c r="L1864" i="1" a="1"/>
  <c r="L1864" i="1" s="1"/>
  <c r="L1867" i="1" a="1"/>
  <c r="L1867" i="1" s="1"/>
  <c r="J1864" i="1" a="1"/>
  <c r="J1864" i="1" s="1"/>
  <c r="L1868" i="1" a="1"/>
  <c r="L1868" i="1" s="1"/>
  <c r="J1867" i="1" a="1"/>
  <c r="J1867" i="1" s="1"/>
  <c r="J1871" i="1" a="1"/>
  <c r="J1871" i="1" s="1"/>
  <c r="L1871" i="1" a="1"/>
  <c r="L1871" i="1" s="1"/>
  <c r="K1865" i="1" a="1"/>
  <c r="K1865" i="1" s="1"/>
  <c r="J1870" i="1" a="1"/>
  <c r="J1870" i="1" s="1"/>
  <c r="L1872" i="1" a="1"/>
  <c r="L1872" i="1" s="1"/>
  <c r="L1870" i="1" a="1"/>
  <c r="L1870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6" i="1" s="1"/>
  <c r="L787" i="1" s="1"/>
  <c r="K779" i="1"/>
  <c r="K786" i="1" s="1"/>
  <c r="K787" i="1" s="1"/>
  <c r="J779" i="1"/>
  <c r="J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L399" i="1" s="1"/>
  <c r="L519" i="1" s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L97" i="1"/>
  <c r="L129" i="1" s="1"/>
  <c r="K97" i="1"/>
  <c r="K129" i="1" s="1"/>
  <c r="J97" i="1"/>
  <c r="L96" i="1"/>
  <c r="K96" i="1"/>
  <c r="K128" i="1" s="1"/>
  <c r="J96" i="1"/>
  <c r="L95" i="1"/>
  <c r="K95" i="1"/>
  <c r="J95" i="1"/>
  <c r="L94" i="1"/>
  <c r="L126" i="1" s="1"/>
  <c r="K94" i="1"/>
  <c r="J94" i="1"/>
  <c r="J126" i="1" s="1"/>
  <c r="L93" i="1"/>
  <c r="L125" i="1" s="1"/>
  <c r="K93" i="1"/>
  <c r="K125" i="1" s="1"/>
  <c r="J93" i="1"/>
  <c r="L92" i="1"/>
  <c r="L124" i="1" s="1"/>
  <c r="K92" i="1"/>
  <c r="K124" i="1" s="1"/>
  <c r="J92" i="1"/>
  <c r="L91" i="1"/>
  <c r="K91" i="1"/>
  <c r="K123" i="1" s="1"/>
  <c r="J91" i="1"/>
  <c r="L90" i="1"/>
  <c r="K90" i="1"/>
  <c r="J90" i="1"/>
  <c r="J122" i="1" s="1"/>
  <c r="L89" i="1"/>
  <c r="L121" i="1" s="1"/>
  <c r="K89" i="1"/>
  <c r="K121" i="1" s="1"/>
  <c r="J89" i="1"/>
  <c r="L88" i="1"/>
  <c r="L120" i="1" s="1"/>
  <c r="K88" i="1"/>
  <c r="K120" i="1" s="1"/>
  <c r="J88" i="1"/>
  <c r="L87" i="1"/>
  <c r="K87" i="1"/>
  <c r="K119" i="1" s="1"/>
  <c r="J87" i="1"/>
  <c r="L86" i="1"/>
  <c r="L118" i="1" s="1"/>
  <c r="K86" i="1"/>
  <c r="K118" i="1" s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J1644" i="1" a="1"/>
  <c r="J1644" i="1" s="1"/>
  <c r="L1644" i="1" a="1"/>
  <c r="L1644" i="1" s="1"/>
  <c r="K1648" i="1" a="1"/>
  <c r="K1648" i="1" s="1"/>
  <c r="L1648" i="1" a="1"/>
  <c r="L1648" i="1" s="1"/>
  <c r="K1644" i="1" a="1"/>
  <c r="K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647" i="1" a="1"/>
  <c r="L647" i="1" s="1"/>
  <c r="L648" i="1" a="1"/>
  <c r="L648" i="1" s="1"/>
  <c r="K652" i="1" a="1"/>
  <c r="K652" i="1" s="1"/>
  <c r="J647" i="1" a="1"/>
  <c r="J647" i="1" s="1"/>
  <c r="J650" i="1" a="1"/>
  <c r="J650" i="1" s="1"/>
  <c r="K653" i="1" a="1"/>
  <c r="K653" i="1" s="1"/>
  <c r="J652" i="1" a="1"/>
  <c r="J652" i="1" s="1"/>
  <c r="J649" i="1" a="1"/>
  <c r="J649" i="1" s="1"/>
  <c r="K650" i="1" a="1"/>
  <c r="K650" i="1" s="1"/>
  <c r="L649" i="1" a="1"/>
  <c r="L649" i="1" s="1"/>
  <c r="J653" i="1" a="1"/>
  <c r="J653" i="1" s="1"/>
  <c r="L645" i="1" a="1"/>
  <c r="L645" i="1" s="1"/>
  <c r="L652" i="1" a="1"/>
  <c r="L652" i="1" s="1"/>
  <c r="K647" i="1" a="1"/>
  <c r="K647" i="1" s="1"/>
  <c r="L650" i="1" a="1"/>
  <c r="L650" i="1" s="1"/>
  <c r="K649" i="1" a="1"/>
  <c r="K649" i="1" s="1"/>
  <c r="J645" i="1" a="1"/>
  <c r="J645" i="1" s="1"/>
  <c r="K648" i="1" a="1"/>
  <c r="K648" i="1" s="1"/>
  <c r="J648" i="1" a="1"/>
  <c r="J648" i="1" s="1"/>
  <c r="K645" i="1" a="1"/>
  <c r="K645" i="1" s="1"/>
  <c r="L653" i="1" a="1"/>
  <c r="L653" i="1" s="1"/>
  <c r="K640" i="1" a="1"/>
  <c r="K640" i="1" s="1"/>
  <c r="K638" i="1" a="1"/>
  <c r="K638" i="1" s="1"/>
  <c r="J638" i="1" a="1"/>
  <c r="J638" i="1" s="1"/>
  <c r="L635" i="1" a="1"/>
  <c r="L635" i="1" s="1"/>
  <c r="J637" i="1" a="1"/>
  <c r="J637" i="1" s="1"/>
  <c r="K635" i="1" a="1"/>
  <c r="K635" i="1" s="1"/>
  <c r="K637" i="1" a="1"/>
  <c r="K637" i="1" s="1"/>
  <c r="J639" i="1" a="1"/>
  <c r="J639" i="1" s="1"/>
  <c r="L639" i="1" a="1"/>
  <c r="L639" i="1" s="1"/>
  <c r="K639" i="1" a="1"/>
  <c r="K639" i="1" s="1"/>
  <c r="L643" i="1" a="1"/>
  <c r="L643" i="1" s="1"/>
  <c r="K643" i="1" a="1"/>
  <c r="K643" i="1" s="1"/>
  <c r="J643" i="1" a="1"/>
  <c r="J643" i="1" s="1"/>
  <c r="L640" i="1" a="1"/>
  <c r="L640" i="1" s="1"/>
  <c r="J642" i="1" a="1"/>
  <c r="J642" i="1" s="1"/>
  <c r="L637" i="1" a="1"/>
  <c r="L637" i="1" s="1"/>
  <c r="J640" i="1" a="1"/>
  <c r="J640" i="1" s="1"/>
  <c r="J635" i="1" a="1"/>
  <c r="J635" i="1" s="1"/>
  <c r="L642" i="1" a="1"/>
  <c r="L642" i="1" s="1"/>
  <c r="K642" i="1" a="1"/>
  <c r="K642" i="1" s="1"/>
  <c r="L638" i="1" a="1"/>
  <c r="L638" i="1" s="1"/>
  <c r="L633" i="1" a="1"/>
  <c r="L633" i="1" s="1"/>
  <c r="L630" i="1" a="1"/>
  <c r="L630" i="1" s="1"/>
  <c r="J625" i="1" a="1"/>
  <c r="J625" i="1" s="1"/>
  <c r="K633" i="1" a="1"/>
  <c r="K633" i="1" s="1"/>
  <c r="K629" i="1" a="1"/>
  <c r="K629" i="1" s="1"/>
  <c r="K632" i="1" a="1"/>
  <c r="K632" i="1" s="1"/>
  <c r="L625" i="1" a="1"/>
  <c r="L625" i="1" s="1"/>
  <c r="K625" i="1" a="1"/>
  <c r="K625" i="1" s="1"/>
  <c r="J633" i="1" a="1"/>
  <c r="J633" i="1" s="1"/>
  <c r="J632" i="1" a="1"/>
  <c r="J632" i="1" s="1"/>
  <c r="L628" i="1" a="1"/>
  <c r="L628" i="1"/>
  <c r="L627" i="1" a="1"/>
  <c r="L627" i="1" s="1"/>
  <c r="K627" i="1" a="1"/>
  <c r="K627" i="1" s="1"/>
  <c r="J627" i="1" a="1"/>
  <c r="J627" i="1" s="1"/>
  <c r="L632" i="1" a="1"/>
  <c r="L632" i="1" s="1"/>
  <c r="K630" i="1" a="1"/>
  <c r="K630" i="1" s="1"/>
  <c r="J628" i="1" a="1"/>
  <c r="J628" i="1" s="1"/>
  <c r="J629" i="1" a="1"/>
  <c r="J629" i="1" s="1"/>
  <c r="J630" i="1" a="1"/>
  <c r="J630" i="1" s="1"/>
  <c r="L629" i="1" a="1"/>
  <c r="L629" i="1" s="1"/>
  <c r="K628" i="1" a="1"/>
  <c r="K628" i="1" s="1"/>
  <c r="J743" i="1" a="1"/>
  <c r="J743" i="1" s="1"/>
  <c r="L743" i="1" a="1"/>
  <c r="L743" i="1" s="1"/>
  <c r="K743" i="1" a="1"/>
  <c r="K743" i="1" s="1"/>
  <c r="L727" i="1" a="1"/>
  <c r="L727" i="1" s="1"/>
  <c r="K727" i="1" a="1"/>
  <c r="K727" i="1" s="1"/>
  <c r="L740" i="1" a="1"/>
  <c r="L740" i="1" s="1"/>
  <c r="J740" i="1" a="1"/>
  <c r="J740" i="1" s="1"/>
  <c r="K740" i="1" a="1"/>
  <c r="K740" i="1" s="1"/>
  <c r="K719" i="1" a="1"/>
  <c r="K719" i="1" s="1"/>
  <c r="K718" i="1" a="1"/>
  <c r="K718" i="1" s="1"/>
  <c r="J718" i="1" a="1"/>
  <c r="J718" i="1" s="1"/>
  <c r="K716" i="1" a="1"/>
  <c r="K716" i="1" s="1"/>
  <c r="J716" i="1" a="1"/>
  <c r="J716" i="1" s="1"/>
  <c r="L720" i="1" a="1"/>
  <c r="L720" i="1" s="1"/>
  <c r="J719" i="1" a="1"/>
  <c r="J719" i="1" s="1"/>
  <c r="L719" i="1" a="1"/>
  <c r="L719" i="1" s="1"/>
  <c r="L718" i="1" a="1"/>
  <c r="L718" i="1" s="1"/>
  <c r="J727" i="1" a="1"/>
  <c r="J727" i="1" s="1"/>
  <c r="L716" i="1" a="1"/>
  <c r="L716" i="1" s="1"/>
  <c r="J724" i="1" a="1"/>
  <c r="J724" i="1" s="1"/>
  <c r="K720" i="1" a="1"/>
  <c r="K720" i="1" s="1"/>
  <c r="J720" i="1" a="1"/>
  <c r="J720" i="1" s="1"/>
  <c r="L724" i="1" a="1"/>
  <c r="L724" i="1" s="1"/>
  <c r="K724" i="1" a="1"/>
  <c r="K724" i="1" s="1"/>
  <c r="K709" i="1" a="1"/>
  <c r="K709" i="1" s="1"/>
  <c r="K711" i="1" a="1"/>
  <c r="K711" i="1" s="1"/>
  <c r="J696" i="1" a="1"/>
  <c r="J696" i="1" s="1"/>
  <c r="L711" i="1" a="1"/>
  <c r="L711" i="1" s="1"/>
  <c r="J711" i="1" a="1"/>
  <c r="J711" i="1" s="1"/>
  <c r="L709" i="1" a="1"/>
  <c r="L709" i="1" s="1"/>
  <c r="J709" i="1" a="1"/>
  <c r="J709" i="1" s="1"/>
  <c r="K697" i="1" a="1"/>
  <c r="K697" i="1" s="1"/>
  <c r="L697" i="1" a="1"/>
  <c r="L697" i="1" s="1"/>
  <c r="J697" i="1" a="1"/>
  <c r="J697" i="1" s="1"/>
  <c r="L696" i="1" a="1"/>
  <c r="L696" i="1" s="1"/>
  <c r="K696" i="1" a="1"/>
  <c r="K696" i="1" s="1"/>
  <c r="L683" i="1" a="1"/>
  <c r="L683" i="1" s="1"/>
  <c r="L688" i="1" a="1"/>
  <c r="L688" i="1" s="1"/>
  <c r="K688" i="1" a="1"/>
  <c r="K688" i="1" s="1"/>
  <c r="J688" i="1" a="1"/>
  <c r="J688" i="1" s="1"/>
  <c r="K683" i="1" a="1"/>
  <c r="K683" i="1" s="1"/>
  <c r="L682" i="1" a="1"/>
  <c r="L682" i="1" s="1"/>
  <c r="L687" i="1" a="1"/>
  <c r="L687" i="1" s="1"/>
  <c r="K687" i="1" a="1"/>
  <c r="K687" i="1" s="1"/>
  <c r="J687" i="1" a="1"/>
  <c r="J687" i="1" s="1"/>
  <c r="L685" i="1" a="1"/>
  <c r="L685" i="1" s="1"/>
  <c r="J683" i="1" a="1"/>
  <c r="J683" i="1" s="1"/>
  <c r="K685" i="1" a="1"/>
  <c r="K685" i="1" s="1"/>
  <c r="J682" i="1" a="1"/>
  <c r="J682" i="1" s="1"/>
  <c r="L681" i="1" a="1"/>
  <c r="L681" i="1" s="1"/>
  <c r="J685" i="1" a="1"/>
  <c r="J685" i="1" s="1"/>
  <c r="K682" i="1" a="1"/>
  <c r="K682" i="1" s="1"/>
  <c r="K681" i="1" a="1"/>
  <c r="K681" i="1" s="1"/>
  <c r="J681" i="1" a="1"/>
  <c r="J681" i="1" s="1"/>
  <c r="L665" i="1" a="1"/>
  <c r="L665" i="1" s="1"/>
  <c r="K665" i="1" a="1"/>
  <c r="K665" i="1" s="1"/>
  <c r="K666" i="1" a="1"/>
  <c r="K666" i="1" s="1"/>
  <c r="J664" i="1" a="1"/>
  <c r="J664" i="1" s="1"/>
  <c r="L666" i="1" a="1"/>
  <c r="L666" i="1" s="1"/>
  <c r="J665" i="1" a="1"/>
  <c r="J665" i="1" s="1"/>
  <c r="J666" i="1" a="1"/>
  <c r="J666" i="1" s="1"/>
  <c r="L664" i="1" a="1"/>
  <c r="L664" i="1" s="1"/>
  <c r="K664" i="1" a="1"/>
  <c r="K664" i="1" s="1"/>
  <c r="L2334" i="1" a="1"/>
  <c r="L2334" i="1" s="1"/>
  <c r="L2337" i="1" a="1"/>
  <c r="L2337" i="1" s="1"/>
  <c r="K2333" i="1" a="1"/>
  <c r="K2333" i="1" s="1"/>
  <c r="K2335" i="1" a="1"/>
  <c r="K2335" i="1" s="1"/>
  <c r="L2338" i="1" a="1"/>
  <c r="L2338" i="1" s="1"/>
  <c r="L2333" i="1" a="1"/>
  <c r="L2333" i="1" s="1"/>
  <c r="K2334" i="1" a="1"/>
  <c r="K2334" i="1" s="1"/>
  <c r="L2340" i="1" a="1"/>
  <c r="L2340" i="1" s="1"/>
  <c r="K2337" i="1" a="1"/>
  <c r="K2337" i="1" s="1"/>
  <c r="L2336" i="1" a="1"/>
  <c r="L2336" i="1" s="1"/>
  <c r="J2335" i="1" a="1"/>
  <c r="J2335" i="1" s="1"/>
  <c r="J2333" i="1" a="1"/>
  <c r="J2333" i="1" s="1"/>
  <c r="K2336" i="1" a="1"/>
  <c r="K2336" i="1" s="1"/>
  <c r="L2339" i="1" a="1"/>
  <c r="L2339" i="1" s="1"/>
  <c r="J2339" i="1" a="1"/>
  <c r="J2339" i="1" s="1"/>
  <c r="K2338" i="1" a="1"/>
  <c r="K2338" i="1" s="1"/>
  <c r="J2338" i="1" a="1"/>
  <c r="J2338" i="1" s="1"/>
  <c r="J2340" i="1" a="1"/>
  <c r="J2340" i="1" s="1"/>
  <c r="K2339" i="1" a="1"/>
  <c r="K2339" i="1" s="1"/>
  <c r="J2334" i="1" a="1"/>
  <c r="J2334" i="1" s="1"/>
  <c r="K2340" i="1" a="1"/>
  <c r="K2340" i="1" s="1"/>
  <c r="L2332" i="1" a="1"/>
  <c r="L2332" i="1" s="1"/>
  <c r="L2335" i="1" a="1"/>
  <c r="L2335" i="1" s="1"/>
  <c r="J2337" i="1" a="1"/>
  <c r="J2337" i="1" s="1"/>
  <c r="J2336" i="1" a="1"/>
  <c r="J2336" i="1" s="1"/>
  <c r="K2332" i="1" a="1"/>
  <c r="K2332" i="1" s="1"/>
  <c r="L2326" i="1" a="1"/>
  <c r="L2326" i="1" s="1"/>
  <c r="K2326" i="1" a="1"/>
  <c r="K2326" i="1" s="1"/>
  <c r="K2323" i="1" a="1"/>
  <c r="K2323" i="1" s="1"/>
  <c r="K2322" i="1" s="1" a="1"/>
  <c r="K2322" i="1" s="1"/>
  <c r="L2325" i="1" a="1"/>
  <c r="L2325" i="1" s="1"/>
  <c r="L2329" i="1" a="1"/>
  <c r="L2329" i="1" s="1"/>
  <c r="J2329" i="1" a="1"/>
  <c r="J2329" i="1" s="1"/>
  <c r="L2328" i="1" a="1"/>
  <c r="L2328" i="1" s="1"/>
  <c r="K2328" i="1" a="1"/>
  <c r="K2328" i="1" s="1"/>
  <c r="J2327" i="1" a="1"/>
  <c r="J2327" i="1" s="1"/>
  <c r="J2325" i="1" a="1"/>
  <c r="J2325" i="1" s="1"/>
  <c r="K2325" i="1" a="1"/>
  <c r="K2325" i="1" s="1"/>
  <c r="J2332" i="1" a="1"/>
  <c r="J2332" i="1" s="1"/>
  <c r="K2331" i="1" a="1"/>
  <c r="K2331" i="1" s="1"/>
  <c r="J2331" i="1" a="1"/>
  <c r="J2331" i="1" s="1"/>
  <c r="K2329" i="1" a="1"/>
  <c r="K2329" i="1" s="1"/>
  <c r="J2326" i="1" a="1"/>
  <c r="J2326" i="1" s="1"/>
  <c r="L2323" i="1" a="1"/>
  <c r="L2323" i="1" s="1"/>
  <c r="L2322" i="1" s="1" a="1"/>
  <c r="L2322" i="1" s="1"/>
  <c r="L2327" i="1" a="1"/>
  <c r="L2327" i="1" s="1"/>
  <c r="K2330" i="1" a="1"/>
  <c r="K2330" i="1" s="1"/>
  <c r="J2323" i="1" a="1"/>
  <c r="J2323" i="1" s="1"/>
  <c r="J2322" i="1" s="1" a="1"/>
  <c r="J2322" i="1" s="1"/>
  <c r="L2331" i="1" a="1"/>
  <c r="L2331" i="1" s="1"/>
  <c r="K2327" i="1" a="1"/>
  <c r="K2327" i="1" s="1"/>
  <c r="J2330" i="1" a="1"/>
  <c r="J2330" i="1" s="1"/>
  <c r="L2330" i="1" a="1"/>
  <c r="L2330" i="1" s="1"/>
  <c r="J2328" i="1" a="1"/>
  <c r="J2328" i="1" s="1"/>
  <c r="L2314" i="1" a="1"/>
  <c r="L2314" i="1" s="1"/>
  <c r="K2314" i="1" a="1"/>
  <c r="K2314" i="1" s="1"/>
  <c r="J2320" i="1" a="1"/>
  <c r="J2320" i="1" s="1"/>
  <c r="J2319" i="1" s="1" a="1"/>
  <c r="J2319" i="1" s="1"/>
  <c r="J2314" i="1" a="1"/>
  <c r="J2314" i="1" s="1"/>
  <c r="L2320" i="1" a="1"/>
  <c r="L2320" i="1" s="1"/>
  <c r="L2319" i="1" s="1" a="1"/>
  <c r="L2319" i="1" s="1"/>
  <c r="J2316" i="1" a="1"/>
  <c r="J2316" i="1" s="1"/>
  <c r="K2320" i="1" a="1"/>
  <c r="K2320" i="1" s="1"/>
  <c r="K2319" i="1" s="1" a="1"/>
  <c r="K2319" i="1" s="1"/>
  <c r="L2317" i="1" a="1"/>
  <c r="L2317" i="1" s="1"/>
  <c r="L2316" i="1" a="1"/>
  <c r="L2316" i="1" s="1"/>
  <c r="K2317" i="1" a="1"/>
  <c r="K2317" i="1" s="1"/>
  <c r="J2317" i="1" a="1"/>
  <c r="J2317" i="1" s="1"/>
  <c r="K2316" i="1" a="1"/>
  <c r="K2316" i="1" s="1"/>
  <c r="J31" i="1" a="1"/>
  <c r="J31" i="1" s="1"/>
  <c r="K31" i="1" a="1"/>
  <c r="K31" i="1" s="1"/>
  <c r="L31" i="1" a="1"/>
  <c r="L31" i="1" s="1"/>
  <c r="L622" i="1" a="1"/>
  <c r="L622" i="1" s="1"/>
  <c r="J620" i="1" a="1"/>
  <c r="J620" i="1" s="1"/>
  <c r="L623" i="1" a="1"/>
  <c r="L623" i="1" s="1"/>
  <c r="K623" i="1" a="1"/>
  <c r="K623" i="1" s="1"/>
  <c r="J623" i="1" a="1"/>
  <c r="J623" i="1" s="1"/>
  <c r="J622" i="1" a="1"/>
  <c r="J622" i="1" s="1"/>
  <c r="K620" i="1" a="1"/>
  <c r="K620" i="1" s="1"/>
  <c r="J619" i="1" a="1"/>
  <c r="J619" i="1" s="1"/>
  <c r="L619" i="1" a="1"/>
  <c r="L619" i="1" s="1"/>
  <c r="L618" i="1" a="1"/>
  <c r="L618" i="1" s="1"/>
  <c r="K619" i="1" a="1"/>
  <c r="K619" i="1" s="1"/>
  <c r="L620" i="1" a="1"/>
  <c r="L620" i="1" s="1"/>
  <c r="J618" i="1" a="1"/>
  <c r="J618" i="1" s="1"/>
  <c r="K622" i="1" a="1"/>
  <c r="K622" i="1" s="1"/>
  <c r="K618" i="1" a="1"/>
  <c r="K618" i="1" s="1"/>
  <c r="L617" i="1" a="1"/>
  <c r="L617" i="1" s="1"/>
  <c r="L609" i="1" a="1"/>
  <c r="L609" i="1" s="1"/>
  <c r="K617" i="1" a="1"/>
  <c r="K617" i="1" s="1"/>
  <c r="J617" i="1" a="1"/>
  <c r="J617" i="1" s="1"/>
  <c r="L610" i="1" a="1"/>
  <c r="L610" i="1" s="1"/>
  <c r="J610" i="1" a="1"/>
  <c r="J610" i="1" s="1"/>
  <c r="L607" i="1" a="1"/>
  <c r="L607" i="1" s="1"/>
  <c r="L606" i="1" a="1"/>
  <c r="L606" i="1" s="1"/>
  <c r="J603" i="1" a="1"/>
  <c r="J603" i="1" s="1"/>
  <c r="L602" i="1" a="1"/>
  <c r="L602" i="1" s="1"/>
  <c r="K607" i="1" a="1"/>
  <c r="K607" i="1" s="1"/>
  <c r="K602" i="1" a="1"/>
  <c r="K602" i="1" s="1"/>
  <c r="K603" i="1" a="1"/>
  <c r="K603" i="1" s="1"/>
  <c r="K609" i="1" a="1"/>
  <c r="K609" i="1" s="1"/>
  <c r="J609" i="1" a="1"/>
  <c r="J609" i="1" s="1"/>
  <c r="J607" i="1" a="1"/>
  <c r="J607" i="1" s="1"/>
  <c r="L603" i="1" a="1"/>
  <c r="L603" i="1" s="1"/>
  <c r="K606" i="1" a="1"/>
  <c r="K606" i="1" s="1"/>
  <c r="J606" i="1" a="1"/>
  <c r="J606" i="1" s="1"/>
  <c r="K610" i="1" a="1"/>
  <c r="K610" i="1" s="1"/>
  <c r="J592" i="1" a="1"/>
  <c r="J592" i="1" s="1"/>
  <c r="J588" i="1" a="1"/>
  <c r="J588" i="1" s="1"/>
  <c r="K592" i="1" a="1"/>
  <c r="K592" i="1" s="1"/>
  <c r="L592" i="1" a="1"/>
  <c r="L592" i="1" s="1"/>
  <c r="K589" i="1" a="1"/>
  <c r="K589" i="1" s="1"/>
  <c r="J596" i="1" a="1"/>
  <c r="J596" i="1" s="1"/>
  <c r="L596" i="1" a="1"/>
  <c r="L596" i="1" s="1"/>
  <c r="K596" i="1" a="1"/>
  <c r="K596" i="1" s="1"/>
  <c r="L595" i="1" a="1"/>
  <c r="L595" i="1" s="1"/>
  <c r="K595" i="1" a="1"/>
  <c r="K595" i="1" s="1"/>
  <c r="J593" i="1" a="1"/>
  <c r="J593" i="1" s="1"/>
  <c r="K588" i="1" a="1"/>
  <c r="K588" i="1" s="1"/>
  <c r="J595" i="1" a="1"/>
  <c r="J595" i="1" s="1"/>
  <c r="L589" i="1" a="1"/>
  <c r="L589" i="1" s="1"/>
  <c r="L588" i="1" a="1"/>
  <c r="L588" i="1" s="1"/>
  <c r="J602" i="1" a="1"/>
  <c r="J602" i="1" s="1"/>
  <c r="J589" i="1" a="1"/>
  <c r="J589" i="1" s="1"/>
  <c r="K593" i="1" a="1"/>
  <c r="K593" i="1" s="1"/>
  <c r="L593" i="1" a="1"/>
  <c r="L593" i="1" s="1"/>
  <c r="K584" i="1" a="1"/>
  <c r="K584" i="1" s="1"/>
  <c r="J584" i="1" a="1"/>
  <c r="J584" i="1" s="1"/>
  <c r="L585" i="1" a="1"/>
  <c r="L585" i="1" s="1"/>
  <c r="L584" i="1" a="1"/>
  <c r="L584" i="1" s="1"/>
  <c r="K585" i="1" a="1"/>
  <c r="K585" i="1" s="1"/>
  <c r="J585" i="1" a="1"/>
  <c r="J585" i="1" s="1"/>
  <c r="J1709" i="1" a="1"/>
  <c r="J1709" i="1" s="1"/>
  <c r="L1709" i="1" a="1"/>
  <c r="L1709" i="1" s="1"/>
  <c r="K1708" i="1" a="1"/>
  <c r="K1708" i="1" s="1"/>
  <c r="K1709" i="1" a="1"/>
  <c r="K1709" i="1" s="1"/>
  <c r="L1708" i="1" a="1"/>
  <c r="L1708" i="1" s="1"/>
  <c r="J1708" i="1" a="1"/>
  <c r="J1708" i="1" s="1"/>
  <c r="K2049" i="1" a="1"/>
  <c r="K2049" i="1" s="1"/>
  <c r="L2049" i="1" a="1"/>
  <c r="L2049" i="1" s="1"/>
  <c r="J2049" i="1" a="1"/>
  <c r="J2049" i="1" s="1"/>
  <c r="L2048" i="1" a="1"/>
  <c r="L2048" i="1" s="1"/>
  <c r="J2040" i="1" a="1"/>
  <c r="J2040" i="1" s="1"/>
  <c r="K2040" i="1" a="1"/>
  <c r="K2040" i="1" s="1"/>
  <c r="L2040" i="1" a="1"/>
  <c r="L2040" i="1" s="1"/>
  <c r="L2039" i="1" a="1"/>
  <c r="L2039" i="1" s="1"/>
  <c r="J2045" i="1" a="1"/>
  <c r="J2045" i="1" s="1"/>
  <c r="K2048" i="1" a="1"/>
  <c r="K2048" i="1" s="1"/>
  <c r="J2048" i="1" a="1"/>
  <c r="J2048" i="1" s="1"/>
  <c r="K2045" i="1" a="1"/>
  <c r="K2045" i="1" s="1"/>
  <c r="L2043" i="1" a="1"/>
  <c r="L2043" i="1" s="1"/>
  <c r="K2047" i="1" a="1"/>
  <c r="K2047" i="1" s="1"/>
  <c r="L2047" i="1" a="1"/>
  <c r="L2047" i="1" s="1"/>
  <c r="L2045" i="1" a="1"/>
  <c r="L2045" i="1" s="1"/>
  <c r="L2041" i="1" a="1"/>
  <c r="L2041" i="1" s="1"/>
  <c r="J2047" i="1" a="1"/>
  <c r="J2047" i="1" s="1"/>
  <c r="L2046" i="1" a="1"/>
  <c r="L2046" i="1" s="1"/>
  <c r="J2044" i="1" a="1"/>
  <c r="J2044" i="1" s="1"/>
  <c r="K2046" i="1" a="1"/>
  <c r="K2046" i="1" s="1"/>
  <c r="J2046" i="1" a="1"/>
  <c r="J2046" i="1" s="1"/>
  <c r="J2041" i="1" a="1"/>
  <c r="J2041" i="1" s="1"/>
  <c r="L2044" i="1" a="1"/>
  <c r="L2044" i="1" s="1"/>
  <c r="K2044" i="1" a="1"/>
  <c r="K2044" i="1" s="1"/>
  <c r="K2043" i="1" a="1"/>
  <c r="K2043" i="1" s="1"/>
  <c r="J2043" i="1" a="1"/>
  <c r="J2043" i="1" s="1"/>
  <c r="L2042" i="1" a="1"/>
  <c r="L2042" i="1" s="1"/>
  <c r="K2042" i="1" a="1"/>
  <c r="K2042" i="1" s="1"/>
  <c r="J2042" i="1" a="1"/>
  <c r="J2042" i="1" s="1"/>
  <c r="K2041" i="1" a="1"/>
  <c r="K2041" i="1" s="1"/>
  <c r="K2039" i="1" a="1"/>
  <c r="K2039" i="1" s="1"/>
  <c r="L2032" i="1" a="1"/>
  <c r="L2032" i="1" s="1"/>
  <c r="L2031" i="1" s="1" a="1"/>
  <c r="L2031" i="1" s="1"/>
  <c r="K2032" i="1" a="1"/>
  <c r="K2032" i="1" s="1"/>
  <c r="K2031" i="1" s="1" a="1"/>
  <c r="K2031" i="1" s="1"/>
  <c r="J2032" i="1" a="1"/>
  <c r="J2032" i="1" s="1"/>
  <c r="J2031" i="1" s="1" a="1"/>
  <c r="J2031" i="1" s="1"/>
  <c r="J2036" i="1" a="1"/>
  <c r="J2036" i="1" s="1"/>
  <c r="K2035" i="1" a="1"/>
  <c r="K2035" i="1" s="1"/>
  <c r="K2029" i="1" a="1"/>
  <c r="K2029" i="1" s="1"/>
  <c r="K2028" i="1" s="1" a="1"/>
  <c r="K2028" i="1" s="1"/>
  <c r="L2035" i="1" a="1"/>
  <c r="L2035" i="1" s="1"/>
  <c r="K2034" i="1" a="1"/>
  <c r="K2034" i="1" s="1"/>
  <c r="L2034" i="1" a="1"/>
  <c r="L2034" i="1" s="1"/>
  <c r="J2039" i="1" a="1"/>
  <c r="J2039" i="1" s="1"/>
  <c r="L2029" i="1" a="1"/>
  <c r="L2029" i="1" s="1"/>
  <c r="L2028" i="1" s="1" a="1"/>
  <c r="L2028" i="1" s="1"/>
  <c r="J2034" i="1" a="1"/>
  <c r="J2034" i="1" s="1"/>
  <c r="L2038" i="1" a="1"/>
  <c r="L2038" i="1" s="1"/>
  <c r="K2038" i="1" a="1"/>
  <c r="K2038" i="1" s="1"/>
  <c r="J2038" i="1" a="1"/>
  <c r="J2038" i="1" s="1"/>
  <c r="L2037" i="1" a="1"/>
  <c r="L2037" i="1" s="1"/>
  <c r="K2037" i="1" a="1"/>
  <c r="K2037" i="1" s="1"/>
  <c r="J2037" i="1" a="1"/>
  <c r="J2037" i="1" s="1"/>
  <c r="K2036" i="1" a="1"/>
  <c r="K2036" i="1" s="1"/>
  <c r="L2036" i="1" a="1"/>
  <c r="L2036" i="1" s="1"/>
  <c r="J2035" i="1" a="1"/>
  <c r="J2035" i="1" s="1"/>
  <c r="J2029" i="1" a="1"/>
  <c r="J2029" i="1" s="1"/>
  <c r="J2028" i="1" s="1" a="1"/>
  <c r="J2028" i="1" s="1"/>
  <c r="K2025" i="1" a="1"/>
  <c r="K2025" i="1" s="1"/>
  <c r="J2025" i="1" a="1"/>
  <c r="J2025" i="1" s="1"/>
  <c r="K2023" i="1" a="1"/>
  <c r="K2023" i="1" s="1"/>
  <c r="L2025" i="1" a="1"/>
  <c r="L2025" i="1" s="1"/>
  <c r="J2023" i="1" a="1"/>
  <c r="J2023" i="1" s="1"/>
  <c r="J2026" i="1" a="1"/>
  <c r="J2026" i="1" s="1"/>
  <c r="L2026" i="1" a="1"/>
  <c r="L2026" i="1" s="1"/>
  <c r="K2026" i="1" a="1"/>
  <c r="K2026" i="1" s="1"/>
  <c r="L2023" i="1" a="1"/>
  <c r="L2023" i="1" s="1"/>
  <c r="L19" i="1"/>
  <c r="L18" i="1" s="1"/>
  <c r="K19" i="1"/>
  <c r="K18" i="1" s="1"/>
  <c r="J19" i="1"/>
  <c r="J18" i="1" s="1"/>
  <c r="J284" i="1" a="1"/>
  <c r="J284" i="1" s="1"/>
  <c r="J283" i="1" s="1"/>
  <c r="L284" i="1" a="1"/>
  <c r="L284" i="1" s="1"/>
  <c r="K284" i="1" a="1"/>
  <c r="K284" i="1" s="1"/>
  <c r="K275" i="1" a="1"/>
  <c r="K275" i="1" s="1"/>
  <c r="K274" i="1" s="1"/>
  <c r="L275" i="1" a="1"/>
  <c r="L275" i="1" s="1"/>
  <c r="J275" i="1" a="1"/>
  <c r="J275" i="1" s="1"/>
  <c r="J242" i="1" a="1"/>
  <c r="J242" i="1" s="1"/>
  <c r="J241" i="1" s="1"/>
  <c r="L242" i="1" a="1"/>
  <c r="L242" i="1" s="1"/>
  <c r="K242" i="1" a="1"/>
  <c r="K242" i="1" s="1"/>
  <c r="K241" i="1" s="1"/>
  <c r="L199" i="1" a="1"/>
  <c r="L199" i="1" s="1"/>
  <c r="J199" i="1" a="1"/>
  <c r="J199" i="1" s="1"/>
  <c r="J198" i="1" s="1"/>
  <c r="K199" i="1" a="1"/>
  <c r="K199" i="1" s="1"/>
  <c r="J138" i="1" a="1"/>
  <c r="J138" i="1" s="1"/>
  <c r="L62" i="1" a="1"/>
  <c r="L62" i="1" s="1"/>
  <c r="K62" i="1" a="1"/>
  <c r="K62" i="1" s="1"/>
  <c r="J62" i="1" a="1"/>
  <c r="J62" i="1" s="1"/>
  <c r="J61" i="1" a="1"/>
  <c r="J61" i="1" s="1"/>
  <c r="J60" i="1" a="1"/>
  <c r="J60" i="1" s="1"/>
  <c r="K60" i="1" a="1"/>
  <c r="K60" i="1" s="1"/>
  <c r="K61" i="1" a="1"/>
  <c r="K61" i="1" s="1"/>
  <c r="L60" i="1" a="1"/>
  <c r="L60" i="1" s="1"/>
  <c r="L61" i="1" a="1"/>
  <c r="L61" i="1" s="1"/>
  <c r="L59" i="1" a="1"/>
  <c r="L59" i="1" s="1"/>
  <c r="J53" i="1" a="1"/>
  <c r="J53" i="1" s="1"/>
  <c r="L54" i="1" a="1"/>
  <c r="L54" i="1" s="1"/>
  <c r="K54" i="1" a="1"/>
  <c r="K54" i="1" s="1"/>
  <c r="L53" i="1" a="1"/>
  <c r="L53" i="1" s="1"/>
  <c r="J52" i="1" a="1"/>
  <c r="J52" i="1" s="1"/>
  <c r="K52" i="1" a="1"/>
  <c r="K52" i="1" s="1"/>
  <c r="L55" i="1" a="1"/>
  <c r="L55" i="1" s="1"/>
  <c r="L52" i="1" a="1"/>
  <c r="L52" i="1" s="1"/>
  <c r="J54" i="1" a="1"/>
  <c r="J54" i="1" s="1"/>
  <c r="K53" i="1" a="1"/>
  <c r="K53" i="1" s="1"/>
  <c r="J55" i="1" a="1"/>
  <c r="J55" i="1" s="1"/>
  <c r="L14" i="1" a="1"/>
  <c r="L14" i="1" s="1"/>
  <c r="K15" i="1" a="1"/>
  <c r="K15" i="1" s="1"/>
  <c r="J15" i="1" a="1"/>
  <c r="J15" i="1" s="1"/>
  <c r="L15" i="1" a="1"/>
  <c r="L15" i="1" s="1"/>
  <c r="K14" i="1" a="1"/>
  <c r="K14" i="1" s="1"/>
  <c r="J14" i="1" a="1"/>
  <c r="J14" i="1" s="1"/>
  <c r="L13" i="1" a="1"/>
  <c r="L13" i="1" s="1"/>
  <c r="K13" i="1" a="1"/>
  <c r="K13" i="1" s="1"/>
  <c r="J13" i="1" a="1"/>
  <c r="J13" i="1" s="1"/>
  <c r="K59" i="1" a="1"/>
  <c r="K59" i="1" s="1"/>
  <c r="J59" i="1" a="1"/>
  <c r="J59" i="1" s="1"/>
  <c r="K55" i="1" a="1"/>
  <c r="K55" i="1" s="1"/>
  <c r="L56" i="1" a="1"/>
  <c r="L56" i="1" s="1"/>
  <c r="K56" i="1" a="1"/>
  <c r="K56" i="1" s="1"/>
  <c r="J56" i="1" a="1"/>
  <c r="J56" i="1" s="1"/>
  <c r="J44" i="1" a="1"/>
  <c r="J44" i="1" s="1"/>
  <c r="K43" i="1" a="1"/>
  <c r="K43" i="1" s="1"/>
  <c r="J50" i="1" a="1"/>
  <c r="J50" i="1" s="1"/>
  <c r="J45" i="1" a="1"/>
  <c r="J45" i="1" s="1"/>
  <c r="K44" i="1" a="1"/>
  <c r="K44" i="1" s="1"/>
  <c r="J43" i="1" a="1"/>
  <c r="J43" i="1" s="1"/>
  <c r="L43" i="1" a="1"/>
  <c r="L43" i="1" s="1"/>
  <c r="L44" i="1" a="1"/>
  <c r="L44" i="1" s="1"/>
  <c r="L45" i="1" a="1"/>
  <c r="L45" i="1" s="1"/>
  <c r="K45" i="1" a="1"/>
  <c r="K45" i="1" s="1"/>
  <c r="L50" i="1" a="1"/>
  <c r="L50" i="1" s="1"/>
  <c r="K50" i="1" a="1"/>
  <c r="K50" i="1" s="1"/>
  <c r="K25" i="1" a="1"/>
  <c r="K25" i="1" s="1"/>
  <c r="K28" i="1" a="1"/>
  <c r="K28" i="1" s="1"/>
  <c r="L26" i="1" a="1"/>
  <c r="L26" i="1" s="1"/>
  <c r="J28" i="1" a="1"/>
  <c r="J28" i="1" s="1"/>
  <c r="K27" i="1" a="1"/>
  <c r="K27" i="1" s="1"/>
  <c r="J26" i="1" a="1"/>
  <c r="J26" i="1" s="1"/>
  <c r="J27" i="1" a="1"/>
  <c r="J27" i="1" s="1"/>
  <c r="K26" i="1" a="1"/>
  <c r="K26" i="1" s="1"/>
  <c r="L28" i="1" a="1"/>
  <c r="L28" i="1" s="1"/>
  <c r="L25" i="1" a="1"/>
  <c r="L25" i="1" s="1"/>
  <c r="K24" i="1" a="1"/>
  <c r="K24" i="1" s="1"/>
  <c r="L21" i="1" a="1"/>
  <c r="L21" i="1" s="1"/>
  <c r="J17" i="1" a="1"/>
  <c r="J17" i="1" s="1"/>
  <c r="K21" i="1" a="1"/>
  <c r="K21" i="1" s="1"/>
  <c r="L24" i="1" a="1"/>
  <c r="L24" i="1" s="1"/>
  <c r="K16" i="1" a="1"/>
  <c r="K16" i="1" s="1"/>
  <c r="J24" i="1" a="1"/>
  <c r="J24" i="1" s="1"/>
  <c r="K17" i="1" a="1"/>
  <c r="K17" i="1" s="1"/>
  <c r="J21" i="1" a="1"/>
  <c r="J21" i="1" s="1"/>
  <c r="L17" i="1" a="1"/>
  <c r="L17" i="1" s="1"/>
  <c r="J16" i="1" a="1"/>
  <c r="J16" i="1" s="1"/>
  <c r="L16" i="1" a="1"/>
  <c r="L16" i="1" s="1"/>
  <c r="L10" i="1" a="1"/>
  <c r="L10" i="1" s="1"/>
  <c r="L9" i="1" a="1"/>
  <c r="L9" i="1" s="1"/>
  <c r="K5" i="1" a="1"/>
  <c r="K5" i="1" s="1"/>
  <c r="J4" i="1" a="1"/>
  <c r="J4" i="1" s="1"/>
  <c r="J10" i="1" a="1"/>
  <c r="J10" i="1" s="1"/>
  <c r="K9" i="1" a="1"/>
  <c r="K9" i="1" s="1"/>
  <c r="L7" i="1" a="1"/>
  <c r="L7" i="1" s="1"/>
  <c r="K4" i="1" a="1"/>
  <c r="K4" i="1" s="1"/>
  <c r="L5" i="1" a="1"/>
  <c r="L5" i="1" s="1"/>
  <c r="J7" i="1" a="1"/>
  <c r="J7" i="1" s="1"/>
  <c r="K7" i="1" a="1"/>
  <c r="K7" i="1" s="1"/>
  <c r="L11" i="1" a="1"/>
  <c r="L11" i="1" s="1"/>
  <c r="K10" i="1" a="1"/>
  <c r="K10" i="1" s="1"/>
  <c r="J9" i="1" a="1"/>
  <c r="J9" i="1" s="1"/>
  <c r="J5" i="1" a="1"/>
  <c r="J5" i="1" s="1"/>
  <c r="L4" i="1" a="1"/>
  <c r="L4" i="1" s="1"/>
  <c r="K11" i="1" a="1"/>
  <c r="K11" i="1" s="1"/>
  <c r="J11" i="1" a="1"/>
  <c r="J11" i="1" s="1"/>
  <c r="L6" i="1" a="1"/>
  <c r="L6" i="1" s="1"/>
  <c r="J25" i="1" a="1"/>
  <c r="J25" i="1" s="1"/>
  <c r="K6" i="1" a="1"/>
  <c r="K6" i="1" s="1"/>
  <c r="J6" i="1" a="1"/>
  <c r="J6" i="1" s="1"/>
  <c r="L27" i="1" a="1"/>
  <c r="L27" i="1" s="1"/>
  <c r="J399" i="1" l="1"/>
  <c r="J519" i="1" s="1"/>
  <c r="L319" i="1"/>
  <c r="K399" i="1"/>
  <c r="K519" i="1" s="1"/>
  <c r="L385" i="1"/>
  <c r="L516" i="1" s="1"/>
  <c r="J318" i="1"/>
  <c r="J473" i="1" s="1"/>
  <c r="J361" i="1"/>
  <c r="J428" i="1" s="1"/>
  <c r="L362" i="1"/>
  <c r="L429" i="1" s="1"/>
  <c r="L742" i="1" a="1"/>
  <c r="L742" i="1" s="1"/>
  <c r="L744" i="1" s="1" a="1"/>
  <c r="L744" i="1" s="1"/>
  <c r="L398" i="1"/>
  <c r="L439" i="1" s="1"/>
  <c r="J398" i="1"/>
  <c r="J439" i="1" s="1"/>
  <c r="J322" i="1"/>
  <c r="J477" i="1" s="1"/>
  <c r="K301" i="1"/>
  <c r="K465" i="1" s="1"/>
  <c r="L301" i="1"/>
  <c r="L465" i="1" s="1"/>
  <c r="K318" i="1"/>
  <c r="K473" i="1" s="1"/>
  <c r="J319" i="1"/>
  <c r="J474" i="1" s="1"/>
  <c r="K380" i="1"/>
  <c r="K437" i="1" s="1"/>
  <c r="K316" i="1"/>
  <c r="K471" i="1" s="1"/>
  <c r="J300" i="1"/>
  <c r="J413" i="1" s="1"/>
  <c r="K742" i="1" a="1"/>
  <c r="K742" i="1" s="1"/>
  <c r="K744" i="1" s="1" a="1"/>
  <c r="K744" i="1" s="1"/>
  <c r="L300" i="1"/>
  <c r="L413" i="1" s="1"/>
  <c r="J315" i="1"/>
  <c r="J420" i="1" s="1"/>
  <c r="L317" i="1"/>
  <c r="L472" i="1" s="1"/>
  <c r="J384" i="1"/>
  <c r="J515" i="1" s="1"/>
  <c r="J786" i="1"/>
  <c r="J787" i="1" s="1"/>
  <c r="L384" i="1"/>
  <c r="L515" i="1" s="1"/>
  <c r="J385" i="1"/>
  <c r="J516" i="1" s="1"/>
  <c r="L364" i="1"/>
  <c r="K385" i="1"/>
  <c r="K516" i="1" s="1"/>
  <c r="K314" i="1"/>
  <c r="K419" i="1" s="1"/>
  <c r="K122" i="1"/>
  <c r="K386" i="1"/>
  <c r="K517" i="1" s="1"/>
  <c r="L380" i="1"/>
  <c r="L437" i="1" s="1"/>
  <c r="K400" i="1"/>
  <c r="K520" i="1" s="1"/>
  <c r="L400" i="1"/>
  <c r="L520" i="1" s="1"/>
  <c r="L783" i="1"/>
  <c r="J119" i="1"/>
  <c r="K726" i="1" a="1"/>
  <c r="K726" i="1" s="1"/>
  <c r="K728" i="1" s="1" a="1"/>
  <c r="K728" i="1" s="1"/>
  <c r="K384" i="1"/>
  <c r="K515" i="1" s="1"/>
  <c r="J301" i="1"/>
  <c r="J465" i="1" s="1"/>
  <c r="J400" i="1"/>
  <c r="J520" i="1" s="1"/>
  <c r="L325" i="1"/>
  <c r="L480" i="1" s="1"/>
  <c r="J382" i="1"/>
  <c r="J513" i="1" s="1"/>
  <c r="K320" i="1"/>
  <c r="K475" i="1" s="1"/>
  <c r="J323" i="1"/>
  <c r="J478" i="1" s="1"/>
  <c r="L323" i="1"/>
  <c r="L478" i="1" s="1"/>
  <c r="K398" i="1"/>
  <c r="K439" i="1" s="1"/>
  <c r="L320" i="1"/>
  <c r="L475" i="1" s="1"/>
  <c r="K323" i="1"/>
  <c r="K478" i="1" s="1"/>
  <c r="J386" i="1"/>
  <c r="J517" i="1" s="1"/>
  <c r="L318" i="1"/>
  <c r="L473" i="1" s="1"/>
  <c r="K321" i="1"/>
  <c r="K476" i="1" s="1"/>
  <c r="L386" i="1"/>
  <c r="L517" i="1" s="1"/>
  <c r="K319" i="1"/>
  <c r="K474" i="1" s="1"/>
  <c r="K300" i="1"/>
  <c r="K413" i="1" s="1"/>
  <c r="K383" i="1"/>
  <c r="K514" i="1" s="1"/>
  <c r="K283" i="1"/>
  <c r="K382" i="1" s="1"/>
  <c r="K513" i="1" s="1"/>
  <c r="L283" i="1"/>
  <c r="L382" i="1" s="1"/>
  <c r="L513" i="1" s="1"/>
  <c r="L383" i="1"/>
  <c r="L514" i="1" s="1"/>
  <c r="J742" i="1" a="1"/>
  <c r="J742" i="1" s="1"/>
  <c r="J744" i="1" s="1" a="1"/>
  <c r="J744" i="1" s="1"/>
  <c r="J726" i="1" a="1"/>
  <c r="J726" i="1" s="1"/>
  <c r="J728" i="1" s="1" a="1"/>
  <c r="J728" i="1" s="1"/>
  <c r="J274" i="1"/>
  <c r="J363" i="1" s="1"/>
  <c r="J504" i="1" s="1"/>
  <c r="J364" i="1"/>
  <c r="K198" i="1"/>
  <c r="K361" i="1" s="1"/>
  <c r="K428" i="1" s="1"/>
  <c r="K362" i="1"/>
  <c r="K429" i="1" s="1"/>
  <c r="L315" i="1"/>
  <c r="L420" i="1" s="1"/>
  <c r="J125" i="1"/>
  <c r="J321" i="1"/>
  <c r="J476" i="1" s="1"/>
  <c r="L241" i="1"/>
  <c r="L316" i="1" s="1"/>
  <c r="L471" i="1" s="1"/>
  <c r="L274" i="1"/>
  <c r="L363" i="1" s="1"/>
  <c r="L504" i="1" s="1"/>
  <c r="L122" i="1"/>
  <c r="J128" i="1"/>
  <c r="J324" i="1"/>
  <c r="J479" i="1" s="1"/>
  <c r="L321" i="1"/>
  <c r="L476" i="1" s="1"/>
  <c r="K324" i="1"/>
  <c r="K479" i="1" s="1"/>
  <c r="L128" i="1"/>
  <c r="L324" i="1"/>
  <c r="L479" i="1" s="1"/>
  <c r="K363" i="1"/>
  <c r="K504" i="1" s="1"/>
  <c r="L198" i="1"/>
  <c r="L197" i="1" s="1"/>
  <c r="J316" i="1"/>
  <c r="J471" i="1" s="1"/>
  <c r="J120" i="1"/>
  <c r="L322" i="1"/>
  <c r="L477" i="1" s="1"/>
  <c r="K317" i="1"/>
  <c r="K472" i="1" s="1"/>
  <c r="L119" i="1"/>
  <c r="L123" i="1"/>
  <c r="K322" i="1"/>
  <c r="K477" i="1" s="1"/>
  <c r="K126" i="1"/>
  <c r="J325" i="1"/>
  <c r="J480" i="1" s="1"/>
  <c r="J129" i="1"/>
  <c r="K325" i="1"/>
  <c r="K480" i="1" s="1"/>
  <c r="K783" i="1"/>
  <c r="J314" i="1"/>
  <c r="J419" i="1" s="1"/>
  <c r="J118" i="1"/>
  <c r="K364" i="1"/>
  <c r="J317" i="1"/>
  <c r="J472" i="1" s="1"/>
  <c r="J121" i="1"/>
  <c r="J320" i="1"/>
  <c r="J475" i="1" s="1"/>
  <c r="J124" i="1"/>
  <c r="L314" i="1"/>
  <c r="L419" i="1" s="1"/>
  <c r="L726" i="1" a="1"/>
  <c r="L726" i="1" s="1"/>
  <c r="L728" i="1" s="1" a="1"/>
  <c r="L728" i="1" s="1"/>
  <c r="J362" i="1"/>
  <c r="J429" i="1" s="1"/>
  <c r="J380" i="1"/>
  <c r="J437" i="1" s="1"/>
  <c r="J383" i="1"/>
  <c r="J514" i="1" s="1"/>
  <c r="J123" i="1"/>
  <c r="K315" i="1"/>
  <c r="K420" i="1" s="1"/>
  <c r="L903" i="1"/>
  <c r="L925" i="1"/>
  <c r="L924" i="1" s="1"/>
  <c r="L899" i="1"/>
  <c r="K925" i="1"/>
  <c r="K924" i="1" s="1"/>
  <c r="K902" i="1"/>
  <c r="J899" i="1"/>
  <c r="J902" i="1"/>
  <c r="K899" i="1"/>
  <c r="L902" i="1"/>
  <c r="J925" i="1"/>
  <c r="J924" i="1" s="1"/>
  <c r="K903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10" i="1" l="1"/>
  <c r="L474" i="1"/>
  <c r="L361" i="1"/>
  <c r="L428" i="1" s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37" i="1" l="1"/>
  <c r="L624" i="1"/>
  <c r="L470" i="1"/>
  <c r="L1555" i="1"/>
  <c r="L1160" i="1"/>
  <c r="L1602" i="1"/>
  <c r="L1511" i="1"/>
  <c r="L1652" i="1"/>
  <c r="L1653" i="1"/>
  <c r="L1603" i="1"/>
  <c r="L1161" i="1"/>
  <c r="L1556" i="1"/>
  <c r="L1512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414" i="1"/>
  <c r="L1562" i="1"/>
  <c r="L1658" i="1"/>
  <c r="L1659" i="1" s="1"/>
  <c r="L1183" i="1"/>
  <c r="L1618" i="1"/>
  <c r="L1429" i="1"/>
  <c r="L1571" i="1"/>
  <c r="L1207" i="1"/>
  <c r="L1345" i="1"/>
  <c r="L1344" i="1"/>
  <c r="L1428" i="1"/>
  <c r="L1570" i="1"/>
  <c r="L1617" i="1"/>
  <c r="L1331" i="1"/>
  <c r="L1610" i="1"/>
  <c r="L1563" i="1"/>
  <c r="L1561" i="1" s="1"/>
  <c r="L1560" i="1" s="1"/>
  <c r="L1415" i="1"/>
  <c r="L118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I1653" i="1" l="1"/>
  <c r="G1653" i="1"/>
  <c r="F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H1571" i="1"/>
  <c r="F1618" i="1"/>
  <c r="H1618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H1603" i="1"/>
  <c r="I1603" i="1"/>
  <c r="G1603" i="1"/>
  <c r="H1563" i="1"/>
  <c r="G1556" i="1"/>
  <c r="H1610" i="1"/>
  <c r="G1563" i="1"/>
  <c r="F1603" i="1"/>
  <c r="F1610" i="1"/>
  <c r="I1610" i="1"/>
  <c r="F1563" i="1"/>
  <c r="I1563" i="1"/>
  <c r="I1556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15" i="1" l="1"/>
  <c r="G1429" i="1"/>
  <c r="H1512" i="1"/>
  <c r="F1512" i="1"/>
  <c r="H1429" i="1"/>
  <c r="I1415" i="1"/>
  <c r="H1415" i="1"/>
  <c r="I1512" i="1"/>
  <c r="I1429" i="1"/>
  <c r="G1512" i="1"/>
  <c r="F1429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H1331" i="1"/>
  <c r="G1331" i="1"/>
  <c r="F1345" i="1"/>
  <c r="I1345" i="1"/>
  <c r="H1345" i="1"/>
  <c r="F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184" i="1" l="1"/>
  <c r="F1207" i="1"/>
  <c r="I1207" i="1"/>
  <c r="H1207" i="1"/>
  <c r="G1207" i="1"/>
  <c r="F1184" i="1"/>
  <c r="H1184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616" i="1" s="1"/>
  <c r="F1615" i="1" s="1"/>
  <c r="F1428" i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569" i="1"/>
  <c r="F1568" i="1" s="1"/>
  <c r="F1427" i="1"/>
  <c r="F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428" i="1" l="1"/>
  <c r="J1206" i="1"/>
  <c r="J1344" i="1"/>
  <c r="K1618" i="1"/>
  <c r="K1571" i="1"/>
  <c r="K1345" i="1"/>
  <c r="K1429" i="1"/>
  <c r="K1207" i="1"/>
  <c r="K1206" i="1"/>
  <c r="K1428" i="1"/>
  <c r="K1570" i="1"/>
  <c r="K1344" i="1"/>
  <c r="K1617" i="1"/>
  <c r="J1429" i="1"/>
  <c r="J1207" i="1"/>
  <c r="J1618" i="1"/>
  <c r="J1571" i="1"/>
  <c r="J1345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G1159" i="1" s="1"/>
  <c r="G1158" i="1" s="1"/>
  <c r="I1652" i="1"/>
  <c r="I1602" i="1"/>
  <c r="I1601" i="1" s="1"/>
  <c r="I1600" i="1" s="1"/>
  <c r="I1555" i="1"/>
  <c r="I1511" i="1"/>
  <c r="I1510" i="1" s="1"/>
  <c r="I1509" i="1" s="1"/>
  <c r="I1160" i="1"/>
  <c r="I1159" i="1" s="1"/>
  <c r="I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652" i="1"/>
  <c r="H1555" i="1"/>
  <c r="H1602" i="1"/>
  <c r="H1511" i="1"/>
  <c r="H1160" i="1"/>
  <c r="H1159" i="1" s="1"/>
  <c r="H1158" i="1" s="1"/>
  <c r="F1658" i="1"/>
  <c r="F1659" i="1" s="1"/>
  <c r="F1562" i="1"/>
  <c r="F1609" i="1"/>
  <c r="F1608" i="1" s="1"/>
  <c r="F1607" i="1" s="1"/>
  <c r="F1414" i="1"/>
  <c r="F1413" i="1" s="1"/>
  <c r="F1412" i="1" s="1"/>
  <c r="F1330" i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G1510" i="1"/>
  <c r="G1509" i="1" s="1"/>
  <c r="I1561" i="1"/>
  <c r="I1560" i="1" s="1"/>
  <c r="I1651" i="1"/>
  <c r="I1554" i="1"/>
  <c r="I1553" i="1" s="1"/>
  <c r="H1182" i="1"/>
  <c r="H1181" i="1" s="1"/>
  <c r="H1651" i="1"/>
  <c r="H1601" i="1"/>
  <c r="H1600" i="1" s="1"/>
  <c r="H1554" i="1"/>
  <c r="H1553" i="1" s="1"/>
  <c r="H1510" i="1"/>
  <c r="H1509" i="1" s="1"/>
  <c r="F1561" i="1"/>
  <c r="F1560" i="1" s="1"/>
  <c r="F1329" i="1"/>
  <c r="F1328" i="1" s="1"/>
  <c r="G1651" i="1"/>
  <c r="G1554" i="1"/>
  <c r="G1553" i="1" s="1"/>
  <c r="G1601" i="1"/>
  <c r="G1600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09" i="1" s="1"/>
  <c r="J1414" i="1" l="1"/>
  <c r="J1609" i="1"/>
  <c r="J1658" i="1"/>
  <c r="J1659" i="1" s="1"/>
  <c r="K1160" i="1"/>
  <c r="K1562" i="1"/>
  <c r="K1511" i="1"/>
  <c r="K1330" i="1"/>
  <c r="K1602" i="1"/>
  <c r="K1183" i="1"/>
  <c r="K1658" i="1"/>
  <c r="K1659" i="1" s="1"/>
  <c r="K1555" i="1"/>
  <c r="J1562" i="1"/>
  <c r="K1414" i="1"/>
  <c r="J1653" i="1"/>
  <c r="J1603" i="1"/>
  <c r="J1556" i="1"/>
  <c r="J1161" i="1"/>
  <c r="J1512" i="1"/>
  <c r="J1160" i="1"/>
  <c r="J1511" i="1"/>
  <c r="J1555" i="1"/>
  <c r="K1331" i="1"/>
  <c r="K1184" i="1"/>
  <c r="K1563" i="1"/>
  <c r="K1415" i="1"/>
  <c r="K1610" i="1"/>
  <c r="J1602" i="1"/>
  <c r="J1415" i="1"/>
  <c r="J1610" i="1"/>
  <c r="J1563" i="1"/>
  <c r="J1331" i="1"/>
  <c r="J1184" i="1"/>
  <c r="K1161" i="1"/>
  <c r="K1512" i="1"/>
  <c r="K1653" i="1"/>
  <c r="K1603" i="1"/>
  <c r="K1556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<sst xmlns="http://schemas.openxmlformats.org/spreadsheetml/2006/main" count="5204" uniqueCount="2482">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</sst>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SOC_Mid_2035.xlsx" TargetMode="External"/><Relationship Id="rId2" Type="http://schemas.openxmlformats.org/officeDocument/2006/relationships/externalLinkPath" Target="file:///J:\WP07%20integrated%20modelling\STEM_Results\SPS2_SECUR_BSM_SOC_Mid_2035.xlsx" TargetMode="External"/><Relationship Id="rId1" Type="http://schemas.openxmlformats.org/officeDocument/2006/relationships/externalLinkPath" Target="/WP07%20integrated%20modelling/STEM_Results/SPS2_SECUR_BSM_SOC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4.497020098355997E-3</v>
          </cell>
          <cell r="J4">
            <v>0.37933468864087605</v>
          </cell>
          <cell r="K4">
            <v>4.2130784551353191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1.1996774521600096E-3</v>
          </cell>
          <cell r="J5">
            <v>1.2602606026924536E-2</v>
          </cell>
          <cell r="K5">
            <v>0.4114590868715467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5.2204741240077486E-4</v>
          </cell>
          <cell r="J6">
            <v>5.9056655839612247E-2</v>
          </cell>
          <cell r="K6">
            <v>0.51049774366126399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5.3526119213358843E-4</v>
          </cell>
          <cell r="J7">
            <v>5.4812549041281425E-2</v>
          </cell>
          <cell r="K7">
            <v>0.41858144638308781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5.3000806936461106E-4</v>
          </cell>
          <cell r="J8">
            <v>4.593233913212752E-2</v>
          </cell>
          <cell r="K8">
            <v>0.31929737760616683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5.6900328873579385E-4</v>
          </cell>
          <cell r="J9">
            <v>7.4165960205398354E-2</v>
          </cell>
          <cell r="K9">
            <v>1.035466550396333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6.1840556437232702E-4</v>
          </cell>
          <cell r="J10">
            <v>7.4250055118267141E-2</v>
          </cell>
          <cell r="K10">
            <v>1.0166582098964498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5.2261711918889136E-4</v>
          </cell>
          <cell r="J11">
            <v>5.851452327726496E-2</v>
          </cell>
          <cell r="K11">
            <v>0.50111804032047336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0.5084402199788649</v>
          </cell>
          <cell r="J12">
            <v>1.805983148271044</v>
          </cell>
          <cell r="K12">
            <v>2.7089799746532561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0.5084402199788649</v>
          </cell>
          <cell r="J13">
            <v>1.805983148271044</v>
          </cell>
          <cell r="K13">
            <v>2.7089799746532561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3.5062528996601602E-2</v>
          </cell>
          <cell r="J14">
            <v>5.4374363357441002E-2</v>
          </cell>
          <cell r="K14">
            <v>0.16946388100800899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5.1425045705943598E-2</v>
          </cell>
          <cell r="J15">
            <v>0.20868602536377401</v>
          </cell>
          <cell r="K15">
            <v>0.31392338704508099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0.82643436552640659</v>
          </cell>
          <cell r="J16">
            <v>0.89256942529771388</v>
          </cell>
          <cell r="K16">
            <v>0.79180697988132298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0.82643436552640659</v>
          </cell>
          <cell r="J17">
            <v>0.89256942529771388</v>
          </cell>
          <cell r="K17">
            <v>0.79180697988132298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0.66575881010396765</v>
          </cell>
          <cell r="J18">
            <v>0.14073852422909933</v>
          </cell>
          <cell r="K18">
            <v>0.42386597561969058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1.0835167331215048</v>
          </cell>
          <cell r="J19">
            <v>0.1594015920935431</v>
          </cell>
          <cell r="K19">
            <v>0.46848344673755432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104.38141636789599</v>
          </cell>
          <cell r="J20">
            <v>22.1848644634387</v>
          </cell>
          <cell r="K20">
            <v>91.138253480669803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1.8507343327641097</v>
          </cell>
          <cell r="J21">
            <v>0.39334866069926788</v>
          </cell>
          <cell r="K21">
            <v>1.6159264801537214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3.1347066054615597E-2</v>
          </cell>
          <cell r="J22">
            <v>1.47505281937828E-6</v>
          </cell>
          <cell r="K22">
            <v>1.0177647319029599E-2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3.3518495664873992E-2</v>
          </cell>
          <cell r="J23">
            <v>3.3472496411099312E-2</v>
          </cell>
          <cell r="K23">
            <v>3.5706118725148762E-2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6.3592462932353909E-4</v>
          </cell>
          <cell r="J24">
            <v>4.3154879229229635E-4</v>
          </cell>
          <cell r="K24">
            <v>3.2445579709991138E-4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6.3592462932353909E-4</v>
          </cell>
          <cell r="J25">
            <v>4.3154879229229635E-4</v>
          </cell>
          <cell r="K25">
            <v>3.2445579709991138E-4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2.8471890750870402E-6</v>
          </cell>
          <cell r="J26">
            <v>3.9932604132195897E-6</v>
          </cell>
          <cell r="K26">
            <v>6.5952100900391498E-6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1.1367220849611837E-3</v>
          </cell>
          <cell r="J27">
            <v>1.1315322616727297E-3</v>
          </cell>
          <cell r="K27">
            <v>1.1322520516969803E-3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0.45252546191264131</v>
          </cell>
          <cell r="J28">
            <v>0.68085024513866532</v>
          </cell>
          <cell r="K28">
            <v>0.93249865949040567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0.45252546191264093</v>
          </cell>
          <cell r="J29">
            <v>0.68085024513866477</v>
          </cell>
          <cell r="K29">
            <v>0.93249865949040445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0.50043369342054655</v>
          </cell>
          <cell r="J30">
            <v>0.75292946085002499</v>
          </cell>
          <cell r="K30">
            <v>1.0312185833412284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0.50043369342054655</v>
          </cell>
          <cell r="J31">
            <v>0.75292946085002499</v>
          </cell>
          <cell r="K31">
            <v>1.0312185833412284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7.8498833727517703E-2</v>
          </cell>
          <cell r="J32">
            <v>0.41344185086428697</v>
          </cell>
          <cell r="K32">
            <v>0.38812624381382899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0.22577307165514321</v>
          </cell>
          <cell r="J33">
            <v>0.50688722116136553</v>
          </cell>
          <cell r="K33">
            <v>0.60924447310636132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0.13175464230660844</v>
          </cell>
          <cell r="J34">
            <v>3.6325009333744128E-2</v>
          </cell>
          <cell r="K34">
            <v>7.7487507539540776E-5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0.1316082482596013</v>
          </cell>
          <cell r="J35">
            <v>3.6325009333744156E-2</v>
          </cell>
          <cell r="K35">
            <v>7.7487507539540789E-5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0.14638759066801979</v>
          </cell>
          <cell r="J36">
            <v>3.9057933303780955E-2</v>
          </cell>
          <cell r="K36">
            <v>7.7487507539540776E-5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0.14638759066801979</v>
          </cell>
          <cell r="J37">
            <v>3.9057933303780955E-2</v>
          </cell>
          <cell r="K37">
            <v>7.7487507539540776E-5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3.2473580748333002E-4</v>
          </cell>
          <cell r="J38">
            <v>1.8154047262745601E-3</v>
          </cell>
          <cell r="K38">
            <v>4.8461588328689398E-5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1.2160393028091701E-2</v>
          </cell>
          <cell r="J39">
            <v>4.1970193281902404E-3</v>
          </cell>
          <cell r="K39">
            <v>1.4674760894816427E-3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2.8275118499718316E-3</v>
          </cell>
          <cell r="J40">
            <v>1.449494142798122E-3</v>
          </cell>
          <cell r="K40">
            <v>0.39213818535948713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8.4316889176527668E-4</v>
          </cell>
          <cell r="J41">
            <v>3.5831120419673379E-4</v>
          </cell>
          <cell r="K41">
            <v>4.4358197085331297E-4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2.7552866008842184E-4</v>
          </cell>
          <cell r="J42">
            <v>1.6444621822514664E-4</v>
          </cell>
          <cell r="K42">
            <v>1.6295730569900778E-4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2.7662883802383284E-4</v>
          </cell>
          <cell r="J43">
            <v>1.6380041479645049E-4</v>
          </cell>
          <cell r="K43">
            <v>1.6236813219439318E-4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2.6923428623340485E-4</v>
          </cell>
          <cell r="J44">
            <v>1.6280299678980364E-4</v>
          </cell>
          <cell r="K44">
            <v>1.6154859592250038E-4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4.268895911849427E-4</v>
          </cell>
          <cell r="J45">
            <v>2.1699266125117312E-4</v>
          </cell>
          <cell r="K45">
            <v>0.19636522322444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4.6069228476759965E-4</v>
          </cell>
          <cell r="J46">
            <v>2.1875168324339016E-4</v>
          </cell>
          <cell r="K46">
            <v>0.19467958882473321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2.753692979083528E-4</v>
          </cell>
          <cell r="J47">
            <v>1.6438896429542328E-4</v>
          </cell>
          <cell r="K47">
            <v>1.629173056443445E-4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1.0243490707351479E-2</v>
          </cell>
          <cell r="K48">
            <v>0.68524557565274458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1.0346960310456042E-2</v>
          </cell>
          <cell r="K49">
            <v>0.69216724813408614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5.7206479993891101E-6</v>
          </cell>
          <cell r="J50">
            <v>1.7702203822776801E-3</v>
          </cell>
          <cell r="K50">
            <v>7.0887911441977799E-2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7.62074813886367E-6</v>
          </cell>
          <cell r="J51">
            <v>1.77784113041655E-3</v>
          </cell>
          <cell r="K51">
            <v>7.2665752572394299E-2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0.34617928926748531</v>
          </cell>
          <cell r="J52">
            <v>0.32747346384550269</v>
          </cell>
          <cell r="K52">
            <v>0.43112104631847897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0.34617928926748492</v>
          </cell>
          <cell r="J53">
            <v>0.32747346384550247</v>
          </cell>
          <cell r="K53">
            <v>0.43112104631847803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0.38282920486448718</v>
          </cell>
          <cell r="J54">
            <v>0.36214251856594665</v>
          </cell>
          <cell r="K54">
            <v>0.47676273125085111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0.38282920486448718</v>
          </cell>
          <cell r="J55">
            <v>0.36214251856594665</v>
          </cell>
          <cell r="K55">
            <v>0.47676273125085111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8.7348506974707002E-2</v>
          </cell>
          <cell r="J56">
            <v>0.15785752801723199</v>
          </cell>
          <cell r="K56">
            <v>0.212757306503397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0.16638723417634127</v>
          </cell>
          <cell r="J57">
            <v>0.25302222546258651</v>
          </cell>
          <cell r="K57">
            <v>0.30725166292971096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2.4947872509228275</v>
          </cell>
          <cell r="K58">
            <v>9.3298951714616347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640.47950843603473</v>
          </cell>
          <cell r="K59">
            <v>2395.2369770075952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-640.47950843603496</v>
          </cell>
          <cell r="K60">
            <v>-2395.2369770075902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691.69540284423294</v>
          </cell>
          <cell r="K61">
            <v>2536.05089883956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7.453614254786995</v>
          </cell>
          <cell r="K62">
            <v>27.328134685771104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0.105117366508257</v>
          </cell>
          <cell r="K63">
            <v>0.242947390738389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0.105117366508257</v>
          </cell>
          <cell r="K64">
            <v>0.34806469067447571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0.18377747407343631</v>
          </cell>
          <cell r="J65">
            <v>0.19781923637002682</v>
          </cell>
          <cell r="K65">
            <v>0.2243571194394347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6.1357131976859964</v>
          </cell>
          <cell r="J66">
            <v>6.5108775174573417</v>
          </cell>
          <cell r="K66">
            <v>6.0719513027710663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2.3381440231779846</v>
          </cell>
          <cell r="J67">
            <v>2.5437297553827789</v>
          </cell>
          <cell r="K67">
            <v>2.474038524703869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2.2496956774528716</v>
          </cell>
          <cell r="J68">
            <v>1.7632482804132641</v>
          </cell>
          <cell r="K68">
            <v>3.6962799000294764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0.33908665754844458</v>
          </cell>
          <cell r="J69">
            <v>0.38450900618599726</v>
          </cell>
          <cell r="K69">
            <v>0.44888827633974088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12.312439049765729</v>
          </cell>
          <cell r="J70">
            <v>12.435050207989919</v>
          </cell>
          <cell r="K70">
            <v>13.985502897749823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6.9727559957909002E-6</v>
          </cell>
          <cell r="J71">
            <v>2.0496760645150901E-2</v>
          </cell>
          <cell r="K71">
            <v>6.9115998325552903E-7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0.627690852973947</v>
          </cell>
          <cell r="J72">
            <v>0.64818761361909805</v>
          </cell>
          <cell r="K72">
            <v>0.64818830477908096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4.5171121096658105E-3</v>
          </cell>
          <cell r="J73">
            <v>1.708138428974063E-3</v>
          </cell>
          <cell r="K73">
            <v>2.4056109858758238E-4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4.5129641646615357E-3</v>
          </cell>
          <cell r="J74">
            <v>1.708138428974068E-3</v>
          </cell>
          <cell r="K74">
            <v>2.4056109858758271E-4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5.4818216420406407E-3</v>
          </cell>
          <cell r="J75">
            <v>2.0160971397919811E-3</v>
          </cell>
          <cell r="K75">
            <v>2.0632752202927375E-4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5.4818216420406407E-3</v>
          </cell>
          <cell r="J76">
            <v>2.0160971397919811E-3</v>
          </cell>
          <cell r="K76">
            <v>2.0632752202927375E-4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4.2449034754715601E-3</v>
          </cell>
          <cell r="J77">
            <v>1.13179547303646E-4</v>
          </cell>
          <cell r="K77">
            <v>2.91408065358065E-5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5.7866109185797793E-3</v>
          </cell>
          <cell r="J78">
            <v>4.3664009130098425E-3</v>
          </cell>
          <cell r="K78">
            <v>1.8686455244099258E-3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1.3803457150741931E-2</v>
          </cell>
          <cell r="J79">
            <v>1.3862279535964273E-2</v>
          </cell>
          <cell r="K79">
            <v>4.946758519308465E-3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5.2210836160749997E-3</v>
          </cell>
          <cell r="J80">
            <v>5.356335731250295E-3</v>
          </cell>
          <cell r="K80">
            <v>1.9903938604848557E-3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2.3440727028914823E-2</v>
          </cell>
          <cell r="J81">
            <v>2.1995097278342673E-2</v>
          </cell>
          <cell r="K81">
            <v>8.2878232302599254E-3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3.1138208228997097E-4</v>
          </cell>
          <cell r="J82">
            <v>6.04267526240106E-5</v>
          </cell>
          <cell r="K82">
            <v>1.5664034158734499E-6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4.6450644423342359E-4</v>
          </cell>
          <cell r="J83">
            <v>4.7627223058412663E-4</v>
          </cell>
          <cell r="K83">
            <v>1.7700040516596341E-4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6.5729713127800791E-3</v>
          </cell>
          <cell r="J84">
            <v>6.8870656655628255E-4</v>
          </cell>
          <cell r="K84">
            <v>8.0338152320208593E-6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0.60931444069471297</v>
          </cell>
          <cell r="J85">
            <v>6.3843098719767399E-2</v>
          </cell>
          <cell r="K85">
            <v>7.4473467200833205E-4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6.5729713127800791E-3</v>
          </cell>
          <cell r="J86">
            <v>6.8870656655628255E-4</v>
          </cell>
          <cell r="K86">
            <v>8.0338152320208593E-6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1.8366359330132826E-2</v>
          </cell>
          <cell r="J87">
            <v>1.2087172103144004E-2</v>
          </cell>
          <cell r="K87">
            <v>2.0589876240505053E-2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1.8349493986395383E-2</v>
          </cell>
          <cell r="J88">
            <v>1.2087172103144049E-2</v>
          </cell>
          <cell r="K88">
            <v>2.0589876240505078E-2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2.2268787777992384E-2</v>
          </cell>
          <cell r="J89">
            <v>1.4226724991745111E-2</v>
          </cell>
          <cell r="K89">
            <v>2.2884267446426413E-2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2.2268787777992384E-2</v>
          </cell>
          <cell r="J90">
            <v>1.4226724991745111E-2</v>
          </cell>
          <cell r="K90">
            <v>2.2884267446426413E-2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1.1039569088390299E-2</v>
          </cell>
          <cell r="J91">
            <v>1.3626133141834799E-3</v>
          </cell>
          <cell r="K91">
            <v>3.8118230318278799E-3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1.2760387175028908E-2</v>
          </cell>
          <cell r="J92">
            <v>1.246428224364728E-2</v>
          </cell>
          <cell r="K92">
            <v>9.425925428705342E-3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0.41731254580081278</v>
          </cell>
          <cell r="K93">
            <v>1.4942303607494021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714.44116311956179</v>
          </cell>
          <cell r="K94">
            <v>2285.3976658336023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-714.44116311956304</v>
          </cell>
          <cell r="K95">
            <v>-2285.3976658336001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3.9155057239306195</v>
          </cell>
          <cell r="K96">
            <v>13.238880996239697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802.74287990962102</v>
          </cell>
          <cell r="K97">
            <v>2567.8625458804499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8.6502465507502215</v>
          </cell>
          <cell r="K98">
            <v>27.670932606470391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4.24579176529108E-2</v>
          </cell>
          <cell r="K99">
            <v>3.9180645390711998E-2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4.24579176529108E-2</v>
          </cell>
          <cell r="K100">
            <v>8.1638496323972562E-2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5.6064083777002023E-5</v>
          </cell>
          <cell r="K102">
            <v>9.3105939081980865E-2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1.984525862560013E-5</v>
          </cell>
          <cell r="K103">
            <v>2.6376347820007084E-3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5.6640138581698512E-5</v>
          </cell>
          <cell r="K105">
            <v>9.3425547547575302E-2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6.791293521321273E-6</v>
          </cell>
          <cell r="K106">
            <v>2.6156645443769395E-3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2.58535573159215E-6</v>
          </cell>
          <cell r="J107">
            <v>4.2216698479079204E-6</v>
          </cell>
          <cell r="K107">
            <v>7.0872547825602602E-6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1.027522720367344</v>
          </cell>
          <cell r="J108">
            <v>1.0275269420371917</v>
          </cell>
          <cell r="K108">
            <v>0.72469871606575442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442.78697096518499</v>
          </cell>
          <cell r="J109">
            <v>209.49762051082999</v>
          </cell>
          <cell r="K109">
            <v>6.4708231059206595E-4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6.1384359315383703</v>
          </cell>
          <cell r="J110">
            <v>3.0258989852675735</v>
          </cell>
          <cell r="K110">
            <v>0.23081191693334471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6.0079643278858166</v>
          </cell>
          <cell r="J111">
            <v>2.8425728698891413</v>
          </cell>
          <cell r="K111">
            <v>8.7799499401908517E-6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0.23473301289137888</v>
          </cell>
          <cell r="J112">
            <v>0.23473524335998477</v>
          </cell>
          <cell r="K112">
            <v>0.23473966642646507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9.2690015989201901E-6</v>
          </cell>
          <cell r="J116">
            <v>5.7069568564507299E-6</v>
          </cell>
          <cell r="K116">
            <v>4.5272274119289402E-6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2.5132799257477336E-6</v>
          </cell>
          <cell r="J117">
            <v>3.1206724824169007E-6</v>
          </cell>
          <cell r="K117">
            <v>8.2833452567416009E-6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0.15819249885603617</v>
          </cell>
          <cell r="J118">
            <v>8.2005334058891891E-2</v>
          </cell>
          <cell r="K118">
            <v>6.9807964923091035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0.15819249885603617</v>
          </cell>
          <cell r="J119">
            <v>8.2005334058891891E-2</v>
          </cell>
          <cell r="K119">
            <v>6.9807964923091035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0.46168200124893499</v>
          </cell>
          <cell r="J120">
            <v>0.77196155335610095</v>
          </cell>
          <cell r="K120">
            <v>1.0498589527229301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1.7466416919623473E-2</v>
          </cell>
          <cell r="J121">
            <v>1.746577511698888E-2</v>
          </cell>
          <cell r="K121">
            <v>1.1999604206212398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1.2798583779859027</v>
          </cell>
          <cell r="J122">
            <v>0.96963052675893047</v>
          </cell>
          <cell r="K122">
            <v>4.1372735307181659E-4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12.342959767703089</v>
          </cell>
          <cell r="J123">
            <v>9.09772283585888</v>
          </cell>
          <cell r="K123">
            <v>3.6656243482162923E-3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2535.9342560845398</v>
          </cell>
          <cell r="J124">
            <v>1921.2432491341999</v>
          </cell>
          <cell r="K124">
            <v>0.81976676902728296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27.326877759531637</v>
          </cell>
          <cell r="J125">
            <v>20.703052253601339</v>
          </cell>
          <cell r="K125">
            <v>8.8336936317595059E-3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2.3582044307911198E-3</v>
          </cell>
          <cell r="J126">
            <v>3.0644305384973599E-3</v>
          </cell>
          <cell r="K126">
            <v>7.8867311846568301E-8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6.9926654061728905E-2</v>
          </cell>
          <cell r="J127">
            <v>5.2976372092997388E-2</v>
          </cell>
          <cell r="K127">
            <v>1.3024924689442746E-4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1.2559248046027001</v>
          </cell>
          <cell r="J128">
            <v>0.33562651742812799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4.9747812688080957E-3</v>
          </cell>
          <cell r="J129">
            <v>1.5857115137301184E-3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1.1271183626572753E-2</v>
          </cell>
          <cell r="J130">
            <v>3.5608960308325492E-3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2.2268170294374081E-2</v>
          </cell>
          <cell r="J131">
            <v>5.950824777094463E-3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4.4187992189724382E-4</v>
          </cell>
          <cell r="J133">
            <v>1.5027947126974959E-4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0.14895574553621477</v>
          </cell>
          <cell r="J134">
            <v>0.3412072629653814</v>
          </cell>
          <cell r="K134">
            <v>6.0424239360262817E-2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0.39623695856924152</v>
          </cell>
          <cell r="J135">
            <v>0.90764493596702711</v>
          </cell>
          <cell r="K135">
            <v>0.16073442982532979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0.55747374686862516</v>
          </cell>
          <cell r="J136">
            <v>1.2451428484784224</v>
          </cell>
          <cell r="K136">
            <v>0.21267139583369418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1.08108406397413E-2</v>
          </cell>
          <cell r="J137">
            <v>1.4342069927528499E-2</v>
          </cell>
          <cell r="K137">
            <v>9.2634925658033105E-7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1.1054253206577609E-2</v>
          </cell>
          <cell r="J138">
            <v>2.531899656580542E-2</v>
          </cell>
          <cell r="K138">
            <v>4.4842221185225992E-3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17.917646114238853</v>
          </cell>
          <cell r="J139">
            <v>8.8443312310406021</v>
          </cell>
          <cell r="K139">
            <v>6.273628677569044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17.917646114238853</v>
          </cell>
          <cell r="J140">
            <v>8.8443312310406021</v>
          </cell>
          <cell r="K140">
            <v>6.273628677569044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4.2843311514476601E-6</v>
          </cell>
          <cell r="J141">
            <v>6.3462422645915902E-6</v>
          </cell>
          <cell r="K141">
            <v>9.6872173731703201E-6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1.7000069669965618</v>
          </cell>
          <cell r="J142">
            <v>1.1999985314200385</v>
          </cell>
          <cell r="K142">
            <v>1.1999988812379387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237.86701932989033</v>
          </cell>
          <cell r="K143">
            <v>351.6333144983393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-237.86701932989001</v>
          </cell>
          <cell r="K144">
            <v>-351.63331449833902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0.94776918162112722</v>
          </cell>
          <cell r="K145">
            <v>0.9889290490808349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0.1871198216228761</v>
          </cell>
          <cell r="K146">
            <v>0.29152622534117395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311.33302419391799</v>
          </cell>
          <cell r="K147">
            <v>485.04610885226299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3.354881726227573</v>
          </cell>
          <cell r="K148">
            <v>5.2267899660804122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1.8812229251780398E-2</v>
          </cell>
          <cell r="K149">
            <v>1.0432861732621901E-2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1.8812229251780398E-2</v>
          </cell>
          <cell r="K150">
            <v>2.924502727093246E-2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1.1632914810089578E-2</v>
          </cell>
          <cell r="J151">
            <v>1.2538770189123211E-2</v>
          </cell>
          <cell r="K151">
            <v>1.3251290573862141E-2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1.1632914810089578E-2</v>
          </cell>
          <cell r="J152">
            <v>1.2538770189123211E-2</v>
          </cell>
          <cell r="K152">
            <v>1.3251290573862141E-2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2.5677646937561502E-7</v>
          </cell>
          <cell r="J153">
            <v>5.39942496834013E-8</v>
          </cell>
          <cell r="K153">
            <v>7.5923364233469102E-8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1.06369734346854E-3</v>
          </cell>
          <cell r="J154">
            <v>1.0637513377182301E-3</v>
          </cell>
          <cell r="K154">
            <v>1.06382726108246E-3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0.15346620811269557</v>
          </cell>
          <cell r="J155">
            <v>0.16816063741076892</v>
          </cell>
          <cell r="K155">
            <v>0.19689455341563333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7.6733104056347745</v>
          </cell>
          <cell r="J156">
            <v>8.4080318705384407</v>
          </cell>
          <cell r="K156">
            <v>9.8447276707816709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13.193709148888574</v>
          </cell>
          <cell r="J157">
            <v>14.45701022768581</v>
          </cell>
          <cell r="K157">
            <v>16.92730603507546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0.14572692350090799</v>
          </cell>
          <cell r="J158">
            <v>6.0127097099715601E-2</v>
          </cell>
          <cell r="K158">
            <v>0.17033637215400699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0.28988161361184483</v>
          </cell>
          <cell r="J159">
            <v>0.31763677124074541</v>
          </cell>
          <cell r="K159">
            <v>0.37191131322641829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12.507041571914773</v>
          </cell>
          <cell r="K160">
            <v>37.971424146784472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-12.507041571914799</v>
          </cell>
          <cell r="K161">
            <v>-37.9714241467845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8.0729171035548317E-2</v>
          </cell>
          <cell r="K162">
            <v>0.24509405975691581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9.1434512774276E-2</v>
          </cell>
          <cell r="K163">
            <v>0.27089343446817066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14.277341913705101</v>
          </cell>
          <cell r="K164">
            <v>66.589007097947899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0.25314436017207614</v>
          </cell>
          <cell r="K165">
            <v>1.1806561542189344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1.2383567239208901E-2</v>
          </cell>
          <cell r="K166">
            <v>1.49196135311917E-2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1.2383567239208901E-2</v>
          </cell>
          <cell r="K167">
            <v>2.7302879917999338E-2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18.815583650875535</v>
          </cell>
          <cell r="J168">
            <v>40.476880725975867</v>
          </cell>
          <cell r="K168">
            <v>44.711661625343119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18.815583650875535</v>
          </cell>
          <cell r="J169">
            <v>40.476880725975867</v>
          </cell>
          <cell r="K169">
            <v>44.711661625343119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18.815583650875499</v>
          </cell>
          <cell r="J170">
            <v>40.476880725975803</v>
          </cell>
          <cell r="K170">
            <v>44.711661625343098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0.73009069174043895</v>
          </cell>
          <cell r="J171">
            <v>6.6517719671068098</v>
          </cell>
          <cell r="K171">
            <v>5.1184536189049297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5.4239871153540591</v>
          </cell>
          <cell r="J172">
            <v>11.668308681893789</v>
          </cell>
          <cell r="K172">
            <v>12.889072062105001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8.351459291745515</v>
          </cell>
          <cell r="J173">
            <v>9.2632439999828886</v>
          </cell>
          <cell r="K173">
            <v>9.0345095561370421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9.061221672619391</v>
          </cell>
          <cell r="J174">
            <v>10.043907993355811</v>
          </cell>
          <cell r="K174">
            <v>9.7830716409798004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3.4935435871397997E-7</v>
          </cell>
          <cell r="J175">
            <v>4.8337353350785398E-7</v>
          </cell>
          <cell r="K175">
            <v>4.4616135287992001E-7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0.84970110718495295</v>
          </cell>
          <cell r="J176">
            <v>0.84970159055848604</v>
          </cell>
          <cell r="K176">
            <v>0.84970203671983902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2.3337825770674541E-2</v>
          </cell>
          <cell r="J177">
            <v>2.4891179207796484E-2</v>
          </cell>
          <cell r="K177">
            <v>2.6081841838704586E-2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2.3337825770674541E-2</v>
          </cell>
          <cell r="J178">
            <v>2.4891179207796484E-2</v>
          </cell>
          <cell r="K178">
            <v>2.6081841838704586E-2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7.6125407880737803E-7</v>
          </cell>
          <cell r="J179">
            <v>1.28615868760247E-6</v>
          </cell>
          <cell r="K179">
            <v>2.7434355586792301E-6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1.5887675822612701E-3</v>
          </cell>
          <cell r="J180">
            <v>1.5900537409488701E-3</v>
          </cell>
          <cell r="K180">
            <v>1.5927971765075501E-3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5.7039562501413767E-2</v>
          </cell>
          <cell r="J181">
            <v>6.3493698237149426E-2</v>
          </cell>
          <cell r="K181">
            <v>6.0131601316434732E-2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5.7039562501413767E-2</v>
          </cell>
          <cell r="J182">
            <v>6.3493698237149426E-2</v>
          </cell>
          <cell r="K182">
            <v>6.0131601316434732E-2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>
            <v>3.7481011707538297E-8</v>
          </cell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5.0212192622503199E-3</v>
          </cell>
          <cell r="J184">
            <v>5.0212192622503199E-3</v>
          </cell>
          <cell r="K184">
            <v>5.02125674326203E-3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5.8068662997333913</v>
          </cell>
          <cell r="J185">
            <v>5.5547577388253959</v>
          </cell>
          <cell r="K185">
            <v>4.6530127799776562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2.7450640689648722</v>
          </cell>
          <cell r="J186">
            <v>2.6258854765356396</v>
          </cell>
          <cell r="K186">
            <v>2.1996060414439786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7.9443153319526658</v>
          </cell>
          <cell r="J187">
            <v>7.4473374652616702</v>
          </cell>
          <cell r="K187">
            <v>5.9855385684488418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4.3742954932680302E-2</v>
          </cell>
          <cell r="J188">
            <v>4.1044508723594997E-2</v>
          </cell>
          <cell r="K188">
            <v>6.0275442755920998E-2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0.13461703626312269</v>
          </cell>
          <cell r="J189">
            <v>0.12655861317344913</v>
          </cell>
          <cell r="K189">
            <v>0.1085654245152065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0.47389417057398991</v>
          </cell>
          <cell r="J190">
            <v>2.0655677414278149</v>
          </cell>
          <cell r="K190">
            <v>6.9857816639096129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0.47389417057398991</v>
          </cell>
          <cell r="J191">
            <v>2.0655677414278149</v>
          </cell>
          <cell r="K191">
            <v>6.9857816639096129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6.1050006453051003E-2</v>
          </cell>
          <cell r="J192">
            <v>0.40188904221041599</v>
          </cell>
          <cell r="K192">
            <v>2.7718371864039601E-6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3.3693338253069798E-2</v>
          </cell>
          <cell r="J193">
            <v>0.14684576755204301</v>
          </cell>
          <cell r="K193">
            <v>0.49663398628141903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5.6551594314411292E-2</v>
          </cell>
          <cell r="J194">
            <v>4.9206607227641329E-2</v>
          </cell>
          <cell r="K194">
            <v>0.13256795584548081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5.6614499313648536E-2</v>
          </cell>
          <cell r="J195">
            <v>4.9206607227641294E-2</v>
          </cell>
          <cell r="K195">
            <v>0.13256795584548078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6.289443605402939E-2</v>
          </cell>
          <cell r="J196">
            <v>5.2904719196848131E-2</v>
          </cell>
          <cell r="K196">
            <v>0.13390806310056283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6.289443605402939E-2</v>
          </cell>
          <cell r="J197">
            <v>5.2904719196848131E-2</v>
          </cell>
          <cell r="K197">
            <v>0.13390806310056283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4.6873156223492703E-3</v>
          </cell>
          <cell r="J198">
            <v>2.9604176453441303E-4</v>
          </cell>
          <cell r="K198">
            <v>6.0764580991742503E-3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5.7438248231518997E-3</v>
          </cell>
          <cell r="J199">
            <v>5.0434029063810793E-3</v>
          </cell>
          <cell r="K199">
            <v>8.2463654298630135E-3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0.59458903312961986</v>
          </cell>
          <cell r="J200">
            <v>10.05206840944957</v>
          </cell>
          <cell r="K200">
            <v>11.103740124004043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0.59458903312961986</v>
          </cell>
          <cell r="J201">
            <v>10.05206840944957</v>
          </cell>
          <cell r="K201">
            <v>11.103740124004043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0.59458903312961997</v>
          </cell>
          <cell r="J202">
            <v>10.0520684094496</v>
          </cell>
          <cell r="K202">
            <v>11.103740124004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8.3334167848572397E-3</v>
          </cell>
          <cell r="J203">
            <v>2.7263299994474499</v>
          </cell>
          <cell r="K203">
            <v>0.467902943438747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0.17140497173188199</v>
          </cell>
          <cell r="J204">
            <v>2.89772112338748</v>
          </cell>
          <cell r="K204">
            <v>3.2008864030386301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-1.1077426437865016E-6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12.8956976861997</v>
          </cell>
          <cell r="J211">
            <v>13.571650682793969</v>
          </cell>
          <cell r="K211">
            <v>13.929213690055246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12.8956976861997</v>
          </cell>
          <cell r="J212">
            <v>13.571650682793971</v>
          </cell>
          <cell r="K212">
            <v>13.929213690055246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16.119619824193617</v>
          </cell>
          <cell r="J213">
            <v>16.96456195907561</v>
          </cell>
          <cell r="K213">
            <v>17.411515717736737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16.119619824193617</v>
          </cell>
          <cell r="J214">
            <v>16.96456195907561</v>
          </cell>
          <cell r="K214">
            <v>17.411515717736737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3.6251005930521972E-3</v>
          </cell>
          <cell r="J216">
            <v>1.6394735113871145E-3</v>
          </cell>
          <cell r="K216">
            <v>2.4051495866150795E-4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3.6217717587151452E-3</v>
          </cell>
          <cell r="J217">
            <v>1.6394735113871199E-3</v>
          </cell>
          <cell r="K217">
            <v>2.4051495866150814E-4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4.4005958063903462E-3</v>
          </cell>
          <cell r="J218">
            <v>1.9353148838086769E-3</v>
          </cell>
          <cell r="K218">
            <v>2.062877370673898E-4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4.4005958063903462E-3</v>
          </cell>
          <cell r="J219">
            <v>1.9353148838086769E-3</v>
          </cell>
          <cell r="K219">
            <v>2.062877370673898E-4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4.2864139820810599E-3</v>
          </cell>
          <cell r="J220">
            <v>1.0421646780953E-4</v>
          </cell>
          <cell r="K220">
            <v>2.8650574693466499E-5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5.6971680514624409E-3</v>
          </cell>
          <cell r="J221">
            <v>4.4067857804188197E-3</v>
          </cell>
          <cell r="K221">
            <v>1.8789659589362614E-3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4.2144986390859106E-3</v>
          </cell>
          <cell r="J222">
            <v>5.6556951575455587E-3</v>
          </cell>
          <cell r="K222">
            <v>1.0809325185070482E-3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2.0009202254375785E-3</v>
          </cell>
          <cell r="J223">
            <v>2.542468465318646E-3</v>
          </cell>
          <cell r="K223">
            <v>4.3616575308179204E-4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0.44638070092853599</v>
          </cell>
          <cell r="J224">
            <v>0.58528661813866001</v>
          </cell>
          <cell r="K224">
            <v>0.106955428147013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7.914551434903121E-3</v>
          </cell>
          <cell r="J225">
            <v>1.0377422307423039E-2</v>
          </cell>
          <cell r="K225">
            <v>1.89637283948605E-3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5.1080073416928705E-4</v>
          </cell>
          <cell r="J226">
            <v>3.59854583554856E-6</v>
          </cell>
          <cell r="K226">
            <v>4.93223701751901E-6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5.1080073416928705E-4</v>
          </cell>
          <cell r="J227">
            <v>5.1419448399755378E-4</v>
          </cell>
          <cell r="K227">
            <v>2.2331317976921817E-4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0.21254356081345396</v>
          </cell>
          <cell r="J228">
            <v>0.1078645094046579</v>
          </cell>
          <cell r="K228">
            <v>0.18660505549711529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0.21230740130143907</v>
          </cell>
          <cell r="J229">
            <v>0.10786450940465812</v>
          </cell>
          <cell r="K229">
            <v>0.18660505549711542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0.23616984602286514</v>
          </cell>
          <cell r="J230">
            <v>0.11598986596338173</v>
          </cell>
          <cell r="K230">
            <v>0.18849647756505047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0.23616984602286514</v>
          </cell>
          <cell r="J231">
            <v>0.11598986596338173</v>
          </cell>
          <cell r="K231">
            <v>0.18849647756505047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4.7681567481734098E-2</v>
          </cell>
          <cell r="J232">
            <v>1.5606226868061999E-4</v>
          </cell>
          <cell r="K232">
            <v>1.07495074273826E-2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4.9641324166548165E-2</v>
          </cell>
          <cell r="J233">
            <v>4.7868356593201253E-2</v>
          </cell>
          <cell r="K233">
            <v>3.1003881221401762E-2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2.5838207400825901</v>
          </cell>
          <cell r="J234">
            <v>1.53561328263749</v>
          </cell>
          <cell r="K234">
            <v>2.3097284059442801E-2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3.4473106140439268E-2</v>
          </cell>
          <cell r="J235">
            <v>2.0488015620363224E-2</v>
          </cell>
          <cell r="K235">
            <v>3.0816190635252742E-4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3.5058626052681001E-2</v>
          </cell>
          <cell r="J236">
            <v>2.0836001121268526E-2</v>
          </cell>
          <cell r="K236">
            <v>3.1339598452432622E-4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71.367142210877176</v>
          </cell>
          <cell r="J237">
            <v>71.395840357990878</v>
          </cell>
          <cell r="K237">
            <v>71.392123015387611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71.367142210877176</v>
          </cell>
          <cell r="J238">
            <v>71.395840357990878</v>
          </cell>
          <cell r="K238">
            <v>71.392123015387611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4.2255701975584467E-3</v>
          </cell>
          <cell r="J240">
            <v>2.231148749569218E-3</v>
          </cell>
          <cell r="K240">
            <v>2.7160729778781994E-3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4.2294539936959009E-3</v>
          </cell>
          <cell r="J241">
            <v>2.2311487495692097E-3</v>
          </cell>
          <cell r="K241">
            <v>2.7160729778781968E-3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5.1331413170602053E-3</v>
          </cell>
          <cell r="J242">
            <v>2.6314033993161384E-3</v>
          </cell>
          <cell r="K242">
            <v>3.024481892024596E-3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5.1331413170602053E-3</v>
          </cell>
          <cell r="J243">
            <v>2.6314033993161384E-3</v>
          </cell>
          <cell r="K243">
            <v>3.024481892024596E-3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4.6812881430554698E-3</v>
          </cell>
          <cell r="J244">
            <v>3.0393037981492999E-4</v>
          </cell>
          <cell r="K244">
            <v>6.2680788269090101E-4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5.7786722403879364E-3</v>
          </cell>
          <cell r="J245">
            <v>5.025758276745688E-3</v>
          </cell>
          <cell r="K245">
            <v>2.7998110313809162E-3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1.2719589506794087</v>
          </cell>
          <cell r="J246">
            <v>3.599997118141304</v>
          </cell>
          <cell r="K246">
            <v>8.195982878940443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1.2719589506794087</v>
          </cell>
          <cell r="J247">
            <v>3.599997118141304</v>
          </cell>
          <cell r="K247">
            <v>8.195982878940443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1.27195895067941</v>
          </cell>
          <cell r="J248">
            <v>3.5999971181413</v>
          </cell>
          <cell r="K248">
            <v>8.1959828789404501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0.43727924462934797</v>
          </cell>
          <cell r="J249">
            <v>2.2231456280737298E-6</v>
          </cell>
          <cell r="K249">
            <v>1.09690072593157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0.196597781162896</v>
          </cell>
          <cell r="J250">
            <v>0.55642563301472703</v>
          </cell>
          <cell r="K250">
            <v>1.2667960160893399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5.4312060029118679E-3</v>
          </cell>
          <cell r="J251">
            <v>3.4793890417013245E-3</v>
          </cell>
          <cell r="K251">
            <v>2.6903172106557951E-3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54.983592517047406</v>
          </cell>
          <cell r="J252">
            <v>50.282715098677855</v>
          </cell>
          <cell r="K252">
            <v>51.372616584836436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3.8772955789781747E-3</v>
          </cell>
          <cell r="J253">
            <v>2.8710001288483481E-3</v>
          </cell>
          <cell r="K253">
            <v>2.5542207953396148E-3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54.979760189912717</v>
          </cell>
          <cell r="J254">
            <v>22.841148743723338</v>
          </cell>
          <cell r="K254">
            <v>23.185462623810846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1.3112822066628864E-2</v>
          </cell>
          <cell r="J255">
            <v>27.447916744125109</v>
          </cell>
          <cell r="K255">
            <v>28.192369667278133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6.0388187973402997E-6</v>
          </cell>
          <cell r="J256">
            <v>5.0927256937541798E-6</v>
          </cell>
          <cell r="K256">
            <v>7.0079213666019101E-6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4.4927493724535053</v>
          </cell>
          <cell r="J257">
            <v>4.4927564091082086</v>
          </cell>
          <cell r="K257">
            <v>4.4927642353519577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7.4233028071322167</v>
          </cell>
          <cell r="J258">
            <v>8.2262550687581584</v>
          </cell>
          <cell r="K258">
            <v>7.7918658749278373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7.4233028071322167</v>
          </cell>
          <cell r="J259">
            <v>8.2262550687581584</v>
          </cell>
          <cell r="K259">
            <v>7.7918658749278373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0.2616846957324</v>
          </cell>
          <cell r="J260">
            <v>0.30917276438188701</v>
          </cell>
          <cell r="K260">
            <v>0.19231218305417899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0.26168564283541701</v>
          </cell>
          <cell r="J261">
            <v>0.35552286097799801</v>
          </cell>
          <cell r="K261">
            <v>0.29821042376965801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2.6086719065559582E-4</v>
          </cell>
          <cell r="J262">
            <v>13.624517759593143</v>
          </cell>
          <cell r="K262">
            <v>13.624516614455731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2.6086719065559582E-4</v>
          </cell>
          <cell r="J263">
            <v>13.624517759593143</v>
          </cell>
          <cell r="K263">
            <v>13.624516614455731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2.6086719065559599E-4</v>
          </cell>
          <cell r="J264">
            <v>13.6245177595931</v>
          </cell>
          <cell r="K264">
            <v>13.6245166144557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6.0372577355124502E-5</v>
          </cell>
          <cell r="J265">
            <v>3.9274763830004198</v>
          </cell>
          <cell r="K265">
            <v>1.0270677343156999E-6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7.5202680995358794E-5</v>
          </cell>
          <cell r="J266">
            <v>3.9275515856814098</v>
          </cell>
          <cell r="K266">
            <v>3.92755261274915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7.4918641272920921</v>
          </cell>
          <cell r="J267">
            <v>5.7966539931767551</v>
          </cell>
          <cell r="K267">
            <v>4.2328991220658384E-3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1944.9754262695801</v>
          </cell>
          <cell r="J268">
            <v>1504.87907679011</v>
          </cell>
          <cell r="K268">
            <v>1.0989100488761701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20.958786921008468</v>
          </cell>
          <cell r="J269">
            <v>16.216369361962375</v>
          </cell>
          <cell r="K269">
            <v>1.1841703112889731E-2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7.5507317121505102E-2</v>
          </cell>
          <cell r="J270">
            <v>1.6343840753648E-7</v>
          </cell>
          <cell r="K270">
            <v>8.07983399291999E-8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0.27948897919896964</v>
          </cell>
          <cell r="J271">
            <v>0.24004697057184404</v>
          </cell>
          <cell r="K271">
            <v>2.6107513191769849E-4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3.9621447577516524</v>
          </cell>
          <cell r="J272">
            <v>3.9621497176965601</v>
          </cell>
          <cell r="K272">
            <v>4.8861165464904683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3.9621447577516524</v>
          </cell>
          <cell r="J273">
            <v>3.9621497176965601</v>
          </cell>
          <cell r="K273">
            <v>4.8861165464904683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5.526706756458684</v>
          </cell>
          <cell r="J274">
            <v>5.2327158975379788</v>
          </cell>
          <cell r="K274">
            <v>10.884909725206739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5.526706756458684</v>
          </cell>
          <cell r="J275">
            <v>5.2327158975379788</v>
          </cell>
          <cell r="K275">
            <v>10.884909725206739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1.8857564637193891</v>
          </cell>
          <cell r="J276">
            <v>1.4591897871592074</v>
          </cell>
          <cell r="K276">
            <v>1.8880249931533362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2.693937805313412</v>
          </cell>
          <cell r="J277">
            <v>2.0845568387988656</v>
          </cell>
          <cell r="K277">
            <v>2.6971785616476218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2.0134249659627899E-5</v>
          </cell>
          <cell r="J278">
            <v>8.3231839730844207E-2</v>
          </cell>
          <cell r="K278">
            <v>0.20072019563576901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0.31184794232707702</v>
          </cell>
          <cell r="J279">
            <v>0.19237195622947101</v>
          </cell>
          <cell r="K279">
            <v>0.28396898011160798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1.7424792409788205E-5</v>
          </cell>
          <cell r="K280">
            <v>6.519972591975124E-3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1.80153992658789E-3</v>
          </cell>
          <cell r="K281">
            <v>0.62559677176391804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3.1942197279927109E-5</v>
          </cell>
          <cell r="K282">
            <v>1.1092141343331887E-2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5.8435540426865204E-6</v>
          </cell>
          <cell r="K283">
            <v>7.4862485039293807E-4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1.21364226281454E-5</v>
          </cell>
          <cell r="K284">
            <v>9.9593893973916911E-4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5.8435540426865204E-6</v>
          </cell>
          <cell r="K285">
            <v>7.4862485039293774E-4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838.72230278851396</v>
          </cell>
          <cell r="J286">
            <v>503.73573853323302</v>
          </cell>
          <cell r="K286">
            <v>242.178697921051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15.46906619042454</v>
          </cell>
          <cell r="J287">
            <v>11.130179258701698</v>
          </cell>
          <cell r="K287">
            <v>7.1916361406924247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4.8452419657148416E-3</v>
          </cell>
          <cell r="J288">
            <v>5.6331593542280458E-3</v>
          </cell>
          <cell r="K288">
            <v>5.6681871740814288E-3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14.870962815399196</v>
          </cell>
          <cell r="J289">
            <v>8.9314847257665431</v>
          </cell>
          <cell r="K289">
            <v>4.2939485446994814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0.64755596815096672</v>
          </cell>
          <cell r="J290">
            <v>2.2342882099814134</v>
          </cell>
          <cell r="K290">
            <v>2.9208854304010763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4.8417142434920282E-3</v>
          </cell>
          <cell r="J291">
            <v>5.6242093225119761E-3</v>
          </cell>
          <cell r="K291">
            <v>5.6604716191341114E-3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1.0062805127540599E-6</v>
          </cell>
          <cell r="J292">
            <v>1.0750942536107401E-6</v>
          </cell>
          <cell r="K292">
            <v>2.2733941766590202E-6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2.2350568033159393</v>
          </cell>
          <cell r="J293">
            <v>2.2350578784101929</v>
          </cell>
          <cell r="K293">
            <v>1.1208984526680894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2.4772325343063095E-3</v>
          </cell>
          <cell r="J294">
            <v>2.6851284058146204E-3</v>
          </cell>
          <cell r="K294">
            <v>1.0397896980695936E-3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6.5492866336101501E-3</v>
          </cell>
          <cell r="J295">
            <v>6.9491537534134137E-3</v>
          </cell>
          <cell r="K295">
            <v>2.5842063972011946E-3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1.2402730338815471E-2</v>
          </cell>
          <cell r="J296">
            <v>1.1535144330728699E-2</v>
          </cell>
          <cell r="K296">
            <v>4.6820034621352273E-3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1.2790797711038701E-4</v>
          </cell>
          <cell r="J297">
            <v>4.7727333414810801E-5</v>
          </cell>
          <cell r="K297">
            <v>3.6974227095586801E-6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2.2032245577049213E-4</v>
          </cell>
          <cell r="J298">
            <v>2.3866260453634665E-4</v>
          </cell>
          <cell r="K298">
            <v>9.2356588628378564E-5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12.035755826185898</v>
          </cell>
          <cell r="J299">
            <v>9.1422532610933356</v>
          </cell>
          <cell r="K299">
            <v>7.9380843531501544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3.3518803335302917E-3</v>
          </cell>
          <cell r="J300">
            <v>0.84812470755075109</v>
          </cell>
          <cell r="K300">
            <v>0.76521741990185299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16.301100935394015</v>
          </cell>
          <cell r="J301">
            <v>12.797116436576937</v>
          </cell>
          <cell r="K301">
            <v>10.721817643558456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13.465987914585389</v>
          </cell>
          <cell r="J302">
            <v>8.9149916700080265</v>
          </cell>
          <cell r="K302">
            <v>7.8401128051010378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15.619988477622831</v>
          </cell>
          <cell r="J303">
            <v>10.692257655459331</v>
          </cell>
          <cell r="K303">
            <v>9.4367018115226617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57.426185034121666</v>
          </cell>
          <cell r="J304">
            <v>42.39470907180435</v>
          </cell>
          <cell r="K304">
            <v>36.701901665815186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2.9898345977678098E-7</v>
          </cell>
          <cell r="J305">
            <v>3.8662174667169102E-7</v>
          </cell>
          <cell r="K305">
            <v>6.0965218349590003E-7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4.3300932760932183</v>
          </cell>
          <cell r="J306">
            <v>4.3300936892302362</v>
          </cell>
          <cell r="K306">
            <v>4.3300943408185271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1.8621579958996599</v>
          </cell>
          <cell r="J307">
            <v>0.30898662456960002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1.0331863672084024E-2</v>
          </cell>
          <cell r="J308">
            <v>1.8219493133578696E-3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1.4632948361411411E-2</v>
          </cell>
          <cell r="J309">
            <v>2.7329239700368013E-3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3.301698574290169E-2</v>
          </cell>
          <cell r="J310">
            <v>5.4784862512340408E-3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6.0634013049824104E-4</v>
          </cell>
          <cell r="J312">
            <v>2.9575089523529996E-4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0.73479000017987306</v>
          </cell>
          <cell r="J313">
            <v>0.73274539819243256</v>
          </cell>
          <cell r="K313">
            <v>0.72871812120584079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0.73479000017987306</v>
          </cell>
          <cell r="J314">
            <v>0.73274539819243256</v>
          </cell>
          <cell r="K314">
            <v>0.72871812120584079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4.5160722112361808E-3</v>
          </cell>
          <cell r="J315">
            <v>3.4163631180188828E-3</v>
          </cell>
          <cell r="K315">
            <v>0.43662628834805683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4.5202230129009072E-3</v>
          </cell>
          <cell r="J316">
            <v>3.4163631180188707E-3</v>
          </cell>
          <cell r="K316">
            <v>0.43662628834805645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5.483567771926226E-3</v>
          </cell>
          <cell r="J317">
            <v>4.0215210595380387E-3</v>
          </cell>
          <cell r="K317">
            <v>0.48514203611551893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5.483567771926226E-3</v>
          </cell>
          <cell r="J318">
            <v>4.0215210595380387E-3</v>
          </cell>
          <cell r="K318">
            <v>0.48514203611551893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5.7422442407295497E-5</v>
          </cell>
          <cell r="J319">
            <v>1.8972860425761501E-4</v>
          </cell>
          <cell r="K319">
            <v>4.67734574152169E-2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5.9029128955956811E-4</v>
          </cell>
          <cell r="J320">
            <v>4.3115943026249021E-4</v>
          </cell>
          <cell r="K320">
            <v>4.7005718638217696E-2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0.81630552143669344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0.16464429690171667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46.179872863852999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0.62659257617168251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1.186067833030905E-2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22.558638078113844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68.007961736860054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0.76677398766878335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1708.3992595734201</v>
          </cell>
          <cell r="J330">
            <v>1006.80474667183</v>
          </cell>
          <cell r="K330">
            <v>603.29668227182901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31.094027034137785</v>
          </cell>
          <cell r="J331">
            <v>22.608196379797757</v>
          </cell>
          <cell r="K331">
            <v>15.674868920602718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9.4729941667277308E-3</v>
          </cell>
          <cell r="J332">
            <v>1.399544297874067E-2</v>
          </cell>
          <cell r="K332">
            <v>1.9468899177108388E-2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30.290767013713072</v>
          </cell>
          <cell r="J333">
            <v>17.851147990635358</v>
          </cell>
          <cell r="K333">
            <v>10.696749685670717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0.90265955605719705</v>
          </cell>
          <cell r="J334">
            <v>4.8293432931122187</v>
          </cell>
          <cell r="K334">
            <v>5.0284752083665696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9.4694664444666971E-3</v>
          </cell>
          <cell r="J335">
            <v>1.3992876094055242E-2</v>
          </cell>
          <cell r="K335">
            <v>1.9462553510481723E-2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3.38355204719057E-7</v>
          </cell>
          <cell r="J336">
            <v>4.2447342384635502E-7</v>
          </cell>
          <cell r="K336">
            <v>7.3278364939910602E-7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3.0972417550546982</v>
          </cell>
          <cell r="J337">
            <v>3.0972421795281222</v>
          </cell>
          <cell r="K337">
            <v>1.5532851529520717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1.1240631962101936E-2</v>
          </cell>
          <cell r="J338">
            <v>9.8488794101382629E-2</v>
          </cell>
          <cell r="K338">
            <v>9.6698979664359613E-2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1.668399646548863E-2</v>
          </cell>
          <cell r="J339">
            <v>0.16414799016897105</v>
          </cell>
          <cell r="K339">
            <v>0.19339795932871914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3.1931093713853845E-2</v>
          </cell>
          <cell r="J340">
            <v>0.29845089121631097</v>
          </cell>
          <cell r="K340">
            <v>0.32232993221453182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1.3156757280952201E-3</v>
          </cell>
          <cell r="J341">
            <v>1.9169672650022E-2</v>
          </cell>
          <cell r="K341">
            <v>4.6239708952080603E-3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1.3156757280952201E-3</v>
          </cell>
          <cell r="J342">
            <v>2.0485209600854131E-2</v>
          </cell>
          <cell r="K342">
            <v>1.9092203146133396E-2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44.674929038410433</v>
          </cell>
          <cell r="J343">
            <v>33.372845930996519</v>
          </cell>
          <cell r="K343">
            <v>35.187057871826752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44.545573822205526</v>
          </cell>
          <cell r="J344">
            <v>17.42258868456436</v>
          </cell>
          <cell r="K344">
            <v>16.145960099414182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0.1293552162048989</v>
          </cell>
          <cell r="J345">
            <v>15.950257246432146</v>
          </cell>
          <cell r="K345">
            <v>19.04109777241257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3.2586145251758899E-6</v>
          </cell>
          <cell r="J346">
            <v>2.5580849150030101E-6</v>
          </cell>
          <cell r="K346">
            <v>3.43237108369255E-6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1.4485146928577599</v>
          </cell>
          <cell r="J347">
            <v>1.4485183984294152</v>
          </cell>
          <cell r="K347">
            <v>1.4485222646555851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10.473271853240623</v>
          </cell>
          <cell r="J348">
            <v>13.365067607081038</v>
          </cell>
          <cell r="K348">
            <v>99.590402396365079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10.48492176631429</v>
          </cell>
          <cell r="J349">
            <v>13.365067607081025</v>
          </cell>
          <cell r="K349">
            <v>99.590402396365064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11.649904528527509</v>
          </cell>
          <cell r="J350">
            <v>14.371035386700363</v>
          </cell>
          <cell r="K350">
            <v>100.59637118296104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11.649904528527509</v>
          </cell>
          <cell r="J351">
            <v>14.371035386700363</v>
          </cell>
          <cell r="K351">
            <v>100.59637118296104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0.106358616714764</v>
          </cell>
          <cell r="J352">
            <v>0.59723048523354605</v>
          </cell>
          <cell r="K352">
            <v>5.7099982131653197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0.65549965646361386</v>
          </cell>
          <cell r="J353">
            <v>0.83396230196343724</v>
          </cell>
          <cell r="K353">
            <v>6.1883899409705947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5.0077157571656435E-2</v>
          </cell>
          <cell r="J354">
            <v>9.3033680461481666E-2</v>
          </cell>
          <cell r="K354">
            <v>0.83611896414107989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5.0132860750267745E-2</v>
          </cell>
          <cell r="J355">
            <v>9.3033680461481499E-2</v>
          </cell>
          <cell r="K355">
            <v>0.83611896414107956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5.5692012915331636E-2</v>
          </cell>
          <cell r="J356">
            <v>0.10003342554084645</v>
          </cell>
          <cell r="K356">
            <v>0.84456734740634232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5.5692012915331636E-2</v>
          </cell>
          <cell r="J357">
            <v>0.10003342554084645</v>
          </cell>
          <cell r="K357">
            <v>0.84456734740634232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4.7294761407023897E-3</v>
          </cell>
          <cell r="J358">
            <v>1.3611275666290401E-3</v>
          </cell>
          <cell r="K358">
            <v>4.89969475823714E-2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5.7885356008553048E-3</v>
          </cell>
          <cell r="J359">
            <v>6.1515124676560012E-3</v>
          </cell>
          <cell r="K359">
            <v>5.195785998392824E-2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0.79142491068763698</v>
          </cell>
          <cell r="J360">
            <v>5.3095609899152102E-2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1.0106586913716804E-2</v>
          </cell>
          <cell r="J361">
            <v>6.7803703034358554E-4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1.0278245593345937E-2</v>
          </cell>
          <cell r="J362">
            <v>6.895533753136637E-4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1.5350294617307501</v>
          </cell>
          <cell r="J363">
            <v>0.483244617428574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6.8382051415341767E-3</v>
          </cell>
          <cell r="J364">
            <v>2.4875914463594537E-3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1.3960401316268699E-2</v>
          </cell>
          <cell r="J365">
            <v>5.0159630803641398E-3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2.7216834427850244E-2</v>
          </cell>
          <cell r="J366">
            <v>8.5681669756839385E-3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5.0707906272673799E-4</v>
          </cell>
          <cell r="J368">
            <v>2.6274152836586276E-4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2.263874795985599E-3</v>
          </cell>
          <cell r="J369">
            <v>1.0773118045297504E-2</v>
          </cell>
          <cell r="K369">
            <v>4.903368183667026E-3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2.263874795985599E-3</v>
          </cell>
          <cell r="J370">
            <v>1.0773118045297504E-2</v>
          </cell>
          <cell r="K370">
            <v>4.903368183667026E-3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9.8180549281097001E-6</v>
          </cell>
          <cell r="J371">
            <v>1.46393087104874E-5</v>
          </cell>
          <cell r="K371">
            <v>2.3612659460750198E-5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2.6849089391793868E-3</v>
          </cell>
          <cell r="J372">
            <v>5.1147582049013707E-3</v>
          </cell>
          <cell r="K372">
            <v>4.1823440036425907E-3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0.16921165953351971</v>
          </cell>
          <cell r="J373">
            <v>1.7859559938525684</v>
          </cell>
          <cell r="K373">
            <v>2.7503240320525681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0.16921165953351908</v>
          </cell>
          <cell r="J374">
            <v>1.785955993852562</v>
          </cell>
          <cell r="K374">
            <v>2.7503240320525597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0.19516380317787341</v>
          </cell>
          <cell r="J375">
            <v>2.0598356910835727</v>
          </cell>
          <cell r="K375">
            <v>3.1720876796854554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0.19516380317787341</v>
          </cell>
          <cell r="J376">
            <v>2.0598356910835727</v>
          </cell>
          <cell r="K376">
            <v>3.1720876796854554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2.7600802874441201E-2</v>
          </cell>
          <cell r="J377">
            <v>1.2360613421822999</v>
          </cell>
          <cell r="K377">
            <v>0.64264566268143797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5.0798179017738601E-2</v>
          </cell>
          <cell r="J378">
            <v>1.2673227873551827</v>
          </cell>
          <cell r="K378">
            <v>1.2673790882245954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0.8296355278324683</v>
          </cell>
          <cell r="J379">
            <v>1.4212586591666239</v>
          </cell>
          <cell r="K379">
            <v>1.0845260969446799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0.8296355278324683</v>
          </cell>
          <cell r="J380">
            <v>1.4212586591666239</v>
          </cell>
          <cell r="K380">
            <v>1.0845260969446799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0.82963552783246897</v>
          </cell>
          <cell r="J381">
            <v>1.4212586591666201</v>
          </cell>
          <cell r="K381">
            <v>1.0845260969446799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0.17053678026210001</v>
          </cell>
          <cell r="J382">
            <v>0.17055072233201801</v>
          </cell>
          <cell r="K382">
            <v>3.5924315283210899E-5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0.23916254378057999</v>
          </cell>
          <cell r="J383">
            <v>0.40971326611259801</v>
          </cell>
          <cell r="K383">
            <v>0.31264430771561802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5.9313797643716377E-3</v>
          </cell>
          <cell r="J384">
            <v>1.7860232576248549E-3</v>
          </cell>
          <cell r="K384">
            <v>3.5984180277590837E-4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5.9259331346522967E-3</v>
          </cell>
          <cell r="J385">
            <v>1.7860232576248612E-3</v>
          </cell>
          <cell r="K385">
            <v>3.5984180277590875E-4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7.1960856932369345E-3</v>
          </cell>
          <cell r="J386">
            <v>2.1077263499640372E-3</v>
          </cell>
          <cell r="K386">
            <v>3.0573261346552541E-4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7.1960856932369345E-3</v>
          </cell>
          <cell r="J387">
            <v>2.1077263499640372E-3</v>
          </cell>
          <cell r="K387">
            <v>3.0573261346552541E-4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6.7712225355075501E-3</v>
          </cell>
          <cell r="J388">
            <v>1.8509881315047699E-4</v>
          </cell>
          <cell r="K388">
            <v>4.1313543567874497E-5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9.2221207154188772E-3</v>
          </cell>
          <cell r="J389">
            <v>6.9703863459046863E-3</v>
          </cell>
          <cell r="K389">
            <v>2.9779389407504305E-3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7.1903698168528658</v>
          </cell>
          <cell r="J390">
            <v>7.5571636287684516</v>
          </cell>
          <cell r="K390">
            <v>8.3478127191308982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7.1903698168528658</v>
          </cell>
          <cell r="J391">
            <v>7.5571636287684516</v>
          </cell>
          <cell r="K391">
            <v>8.3478127191308982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7.1903698168528702</v>
          </cell>
          <cell r="J392">
            <v>7.5571636287684498</v>
          </cell>
          <cell r="K392">
            <v>8.3478127191308999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0.100606128326907</v>
          </cell>
          <cell r="J393">
            <v>0.10574850885934201</v>
          </cell>
          <cell r="K393">
            <v>1.8279017802759601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2.0727762160373202</v>
          </cell>
          <cell r="J394">
            <v>2.1785128326672698</v>
          </cell>
          <cell r="K394">
            <v>2.4064329013574599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2.0783415285980537E-2</v>
          </cell>
          <cell r="J395">
            <v>1.1021538522392784E-2</v>
          </cell>
          <cell r="K395">
            <v>0.35251258944124653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2.0802517689736014E-2</v>
          </cell>
          <cell r="J396">
            <v>1.1021538522392751E-2</v>
          </cell>
          <cell r="K396">
            <v>0.35251258944124608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2.5221706974437902E-2</v>
          </cell>
          <cell r="J397">
            <v>1.2973038426167148E-2</v>
          </cell>
          <cell r="K397">
            <v>0.39168729993189394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2.5221706974437902E-2</v>
          </cell>
          <cell r="J398">
            <v>1.2973038426167148E-2</v>
          </cell>
          <cell r="K398">
            <v>0.39168729993189394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9.0258456944635208E-3</v>
          </cell>
          <cell r="J399">
            <v>1.6006191524725599E-3</v>
          </cell>
          <cell r="K399">
            <v>0.16324920996317299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1.167549335022053E-2</v>
          </cell>
          <cell r="J400">
            <v>1.0628408993907067E-2</v>
          </cell>
          <cell r="K400">
            <v>0.16818834199604923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3.4102210152578975E-3</v>
          </cell>
          <cell r="J401">
            <v>0.91975423270468148</v>
          </cell>
          <cell r="K401">
            <v>0.78753410254202727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40.418648107739628</v>
          </cell>
          <cell r="J402">
            <v>31.962440503429807</v>
          </cell>
          <cell r="K402">
            <v>29.948412220938661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40.422058328754872</v>
          </cell>
          <cell r="J403">
            <v>32.882185301341387</v>
          </cell>
          <cell r="K403">
            <v>30.735936173068037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4.8776268998642501E-7</v>
          </cell>
          <cell r="J404">
            <v>6.2930461656986002E-7</v>
          </cell>
          <cell r="K404">
            <v>8.7082172650133204E-7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4.3683900025045368</v>
          </cell>
          <cell r="J405">
            <v>4.3683906758085049</v>
          </cell>
          <cell r="K405">
            <v>4.3683916464865904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0.82279368520162144</v>
          </cell>
          <cell r="J406">
            <v>0.9610298188949431</v>
          </cell>
          <cell r="K406">
            <v>1.1431917282885451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2.1517574859872814</v>
          </cell>
          <cell r="J407">
            <v>2.5132705127136061</v>
          </cell>
          <cell r="K407">
            <v>2.9896575575453501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2.8327689511452681</v>
          </cell>
          <cell r="J408">
            <v>3.1389860614518561</v>
          </cell>
          <cell r="K408">
            <v>3.7351480045800201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3.04801724711782E-2</v>
          </cell>
          <cell r="J409">
            <v>2.0007135196425E-2</v>
          </cell>
          <cell r="K409">
            <v>5.5248098567189E-2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3.1055221619323982E-2</v>
          </cell>
          <cell r="J410">
            <v>5.0910683779621248E-2</v>
          </cell>
          <cell r="K410">
            <v>9.9627834071903912E-2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5.8684441246193882E-3</v>
          </cell>
          <cell r="K411">
            <v>2.0673266841949017E-2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5.8684441246193882E-3</v>
          </cell>
          <cell r="K412">
            <v>2.0673266841949017E-2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2.7102126983475698E-6</v>
          </cell>
          <cell r="J413">
            <v>7.9955909196136195E-4</v>
          </cell>
          <cell r="K413">
            <v>1.3274705305201899E-3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2.7102126983475698E-6</v>
          </cell>
          <cell r="J414">
            <v>8.0003913004694002E-4</v>
          </cell>
          <cell r="K414">
            <v>1.60133650754457E-3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142.67060751271666</v>
          </cell>
          <cell r="J415">
            <v>102.08957823057136</v>
          </cell>
          <cell r="K415">
            <v>72.741099140429256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145.00165791526177</v>
          </cell>
          <cell r="J416">
            <v>103.38622931457677</v>
          </cell>
          <cell r="K416">
            <v>73.141431218157209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8.4997091788793498E-7</v>
          </cell>
          <cell r="J417">
            <v>1.33859970808199E-6</v>
          </cell>
          <cell r="K417">
            <v>4.6329160602381403E-6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15.305610300019051</v>
          </cell>
          <cell r="J418">
            <v>15.305610707499762</v>
          </cell>
          <cell r="K418">
            <v>15.305613378700784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12.252845942608168</v>
          </cell>
          <cell r="J419">
            <v>12.260119570683337</v>
          </cell>
          <cell r="K419">
            <v>12.275760286845987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12.252845942608168</v>
          </cell>
          <cell r="J420">
            <v>12.260119570683337</v>
          </cell>
          <cell r="K420">
            <v>12.275760286845987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5.0990030879397852E-3</v>
          </cell>
          <cell r="J422">
            <v>2.5073005579636168E-3</v>
          </cell>
          <cell r="K422">
            <v>3.103378854610774E-3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5.1036896716603079E-3</v>
          </cell>
          <cell r="J423">
            <v>2.5073005579636085E-3</v>
          </cell>
          <cell r="K423">
            <v>3.103378854610771E-3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6.1928210176013729E-3</v>
          </cell>
          <cell r="J424">
            <v>2.9562878797896558E-3</v>
          </cell>
          <cell r="K424">
            <v>3.4548220892669486E-3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6.1928210176013729E-3</v>
          </cell>
          <cell r="J425">
            <v>2.9562878797896558E-3</v>
          </cell>
          <cell r="K425">
            <v>3.4548220892669486E-3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4.6836959485047997E-3</v>
          </cell>
          <cell r="J426">
            <v>3.0348348237903099E-4</v>
          </cell>
          <cell r="K426">
            <v>6.2823049385779301E-4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5.7811721510755247E-3</v>
          </cell>
          <cell r="J427">
            <v>5.0277545698314665E-3</v>
          </cell>
          <cell r="K427">
            <v>2.8019292978151899E-3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1.7525786359055744E-4</v>
          </cell>
          <cell r="J428">
            <v>3.2119094488368199E-4</v>
          </cell>
          <cell r="K428">
            <v>7.1695470552957126E-6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1.51166584298272E-2</v>
          </cell>
          <cell r="J429">
            <v>2.7703942665324499E-2</v>
          </cell>
          <cell r="K429">
            <v>6.1840074796688197E-4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2.0511069782669169E-4</v>
          </cell>
          <cell r="J430">
            <v>3.7590152870182515E-4</v>
          </cell>
          <cell r="K430">
            <v>8.3907835545031507E-6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9.9997399946620004E-4</v>
          </cell>
          <cell r="J431">
            <v>5.5889988963550897E-5</v>
          </cell>
          <cell r="K431">
            <v>3.6914838996024801E-5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1.1006989380955264E-3</v>
          </cell>
          <cell r="J432">
            <v>1.1035240264506126E-3</v>
          </cell>
          <cell r="K432">
            <v>8.805812193397784E-4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0.24981989070259805</v>
          </cell>
          <cell r="J433">
            <v>1.5751240901093928</v>
          </cell>
          <cell r="K433">
            <v>1.6308057406185585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4.4705743383262409E-3</v>
          </cell>
          <cell r="J434">
            <v>1.9647686580786584E-3</v>
          </cell>
          <cell r="K434">
            <v>9.2937810528920836E-4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4.0000222286128619E-3</v>
          </cell>
          <cell r="J435">
            <v>2.5639074039475397E-3</v>
          </cell>
          <cell r="K435">
            <v>9.4256498100283594E-4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1.9426325073980055E-3</v>
          </cell>
          <cell r="J436">
            <v>1.5541734323943014E-3</v>
          </cell>
          <cell r="K436">
            <v>8.0789874865061593E-4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6.7883629863161482E-4</v>
          </cell>
          <cell r="J437">
            <v>9.1985846624122289E-4</v>
          </cell>
          <cell r="K437">
            <v>5.3242068160482274E-4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4.5369515283998317E-2</v>
          </cell>
          <cell r="J438">
            <v>0.58280522051216344</v>
          </cell>
          <cell r="K438">
            <v>0.51771614975394786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2.3002653568990575E-2</v>
          </cell>
          <cell r="J439">
            <v>0.19108652209159147</v>
          </cell>
          <cell r="K439">
            <v>0.17172312778638102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2.8068385462244421E-2</v>
          </cell>
          <cell r="J440">
            <v>0.18966405737341233</v>
          </cell>
          <cell r="K440">
            <v>0.1697759680582028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2.2219215699756167E-2</v>
          </cell>
          <cell r="J441">
            <v>0.19344733975789291</v>
          </cell>
          <cell r="K441">
            <v>0.16418072673858872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7.9883858355160493E-3</v>
          </cell>
          <cell r="J442">
            <v>6.0757682984112129E-3</v>
          </cell>
          <cell r="K442">
            <v>1.0993969728342373E-3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8.9561103656128605E-4</v>
          </cell>
          <cell r="J443">
            <v>9.3613576206754378E-4</v>
          </cell>
          <cell r="K443">
            <v>2.9313657587210066E-3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3.7107183221493013E-2</v>
          </cell>
          <cell r="J444">
            <v>0.26768378984851238</v>
          </cell>
          <cell r="K444">
            <v>0.50945584940391919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5.2168833767053243E-3</v>
          </cell>
          <cell r="J445">
            <v>3.5581897931973141E-3</v>
          </cell>
          <cell r="K445">
            <v>2.1821214029162351E-3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7.356784448326905E-3</v>
          </cell>
          <cell r="J446">
            <v>1.2449028657926804E-2</v>
          </cell>
          <cell r="K446">
            <v>3.3232445752770451E-3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1.0919815824367043E-2</v>
          </cell>
          <cell r="J447">
            <v>9.5125428806802515E-3</v>
          </cell>
          <cell r="K447">
            <v>6.2361618887076618E-3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1.6228800600503964E-2</v>
          </cell>
          <cell r="J448">
            <v>1.5560504958130104E-2</v>
          </cell>
          <cell r="K448">
            <v>1.0259305615834373E-2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1.642711376620265E-2</v>
          </cell>
          <cell r="J449">
            <v>1.8307897136372014E-2</v>
          </cell>
          <cell r="K449">
            <v>1.5110482189310317E-2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6.4060124974292141E-4</v>
          </cell>
          <cell r="J450">
            <v>5.6622707482247405E-4</v>
          </cell>
          <cell r="K450">
            <v>3.5254338146081002E-4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6.1116205457061664E-4</v>
          </cell>
          <cell r="J451">
            <v>4.9113629689061917E-4</v>
          </cell>
          <cell r="K451">
            <v>3.2733970711251254E-4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2.4275390955236703E-4</v>
          </cell>
          <cell r="J452">
            <v>2.1239926686976925E-4</v>
          </cell>
          <cell r="K452">
            <v>1.6626995627142124E-4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5.1500713847258187E-4</v>
          </cell>
          <cell r="J453">
            <v>6.0870394363885492E-4</v>
          </cell>
          <cell r="K453">
            <v>3.5683279716733574E-4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1.4972647486602116E-3</v>
          </cell>
          <cell r="J454">
            <v>1.2778344020701808E-3</v>
          </cell>
          <cell r="K454">
            <v>7.2196530115750061E-4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1.4661453544524621E-2</v>
          </cell>
          <cell r="J455">
            <v>7.4101011974625181E-2</v>
          </cell>
          <cell r="K455">
            <v>5.1857966334489407E-2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0.79276774803176397</v>
          </cell>
          <cell r="J456">
            <v>4.3250148270047397</v>
          </cell>
          <cell r="K456">
            <v>2.51461890218558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0.8077182541225838</v>
          </cell>
          <cell r="J457">
            <v>5.1279715372192669</v>
          </cell>
          <cell r="K457">
            <v>5.9887484433774638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1.1839825227866105</v>
          </cell>
          <cell r="J458">
            <v>1.1839790771120713</v>
          </cell>
          <cell r="K458">
            <v>1.1839878440753639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1.1839825227866105</v>
          </cell>
          <cell r="J459">
            <v>1.1839790771120713</v>
          </cell>
          <cell r="K459">
            <v>1.1839878440753639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88.603234163620243</v>
          </cell>
          <cell r="J460">
            <v>108.63598044274127</v>
          </cell>
          <cell r="K460">
            <v>86.459840173913435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99.525334012118179</v>
          </cell>
          <cell r="J461">
            <v>40.263737428287726</v>
          </cell>
          <cell r="K461">
            <v>39.331422723225018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8.6307616781024169E-3</v>
          </cell>
          <cell r="J462">
            <v>2.0286815950464838</v>
          </cell>
          <cell r="K462">
            <v>3.7892464884193831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194.22885401259376</v>
          </cell>
          <cell r="J463">
            <v>154.9757424098822</v>
          </cell>
          <cell r="K463">
            <v>131.63689187222198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1.20735251759345E-6</v>
          </cell>
          <cell r="J464">
            <v>1.8546499095233701E-6</v>
          </cell>
          <cell r="K464">
            <v>6.3330154162543701E-6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13.91419233691529</v>
          </cell>
          <cell r="J465">
            <v>13.914192911032039</v>
          </cell>
          <cell r="K465">
            <v>13.914196624264397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0.90179906758979977</v>
          </cell>
          <cell r="J466">
            <v>0.90179644313713503</v>
          </cell>
          <cell r="K466">
            <v>0.90180312063377888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1.1839825227866105</v>
          </cell>
          <cell r="J467">
            <v>1.1839790771120713</v>
          </cell>
          <cell r="K467">
            <v>1.1839878440753639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5.1473041029751997E-2</v>
          </cell>
          <cell r="J468">
            <v>2.39698936670377E-4</v>
          </cell>
          <cell r="K468">
            <v>6.5807251647535203E-2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0.11441561033029554</v>
          </cell>
          <cell r="J469">
            <v>0.1145756010312903</v>
          </cell>
          <cell r="K469">
            <v>0.12338567358215102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97.911218496185569</v>
          </cell>
          <cell r="J470">
            <v>116.38121607906194</v>
          </cell>
          <cell r="K470">
            <v>112.62843022156804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7.9461336935876328E-3</v>
          </cell>
          <cell r="J471">
            <v>1.0782312333322068</v>
          </cell>
          <cell r="K471">
            <v>3.3440689805400363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101.59234844726087</v>
          </cell>
          <cell r="J472">
            <v>121.4294651627778</v>
          </cell>
          <cell r="K472">
            <v>119.04014689808979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1.5839464023161201</v>
          </cell>
          <cell r="J473">
            <v>1.27365300854696</v>
          </cell>
          <cell r="K473">
            <v>0.99573673654073203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13.096578242509446</v>
          </cell>
          <cell r="J474">
            <v>14.506693390098231</v>
          </cell>
          <cell r="K474">
            <v>17.130313258871862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883.80862640545399</v>
          </cell>
          <cell r="J475">
            <v>509.39080493712498</v>
          </cell>
          <cell r="K475">
            <v>6.7600181689750002E-4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11.793386883929712</v>
          </cell>
          <cell r="J476">
            <v>6.7974466297257496</v>
          </cell>
          <cell r="K476">
            <v>1.2780859820434907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11.991975934945083</v>
          </cell>
          <cell r="J477">
            <v>6.9116798498931393</v>
          </cell>
          <cell r="K477">
            <v>9.1723448697082791E-6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1.7232556790808256E-3</v>
          </cell>
          <cell r="J478">
            <v>1.2226080405120922E-3</v>
          </cell>
          <cell r="K478">
            <v>1.2997875232580842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51.056204835335336</v>
          </cell>
          <cell r="J482">
            <v>49.956702910830167</v>
          </cell>
          <cell r="K482">
            <v>47.773966444846351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51.056204835335336</v>
          </cell>
          <cell r="J483">
            <v>49.956702910830167</v>
          </cell>
          <cell r="K483">
            <v>47.773966444846351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11.700340536612329</v>
          </cell>
          <cell r="J485">
            <v>12.297192727749431</v>
          </cell>
          <cell r="K485">
            <v>13.5837514639468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3.9001135122041095</v>
          </cell>
          <cell r="J486">
            <v>4.0990642425831494</v>
          </cell>
          <cell r="K486">
            <v>4.5279171546489305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23.4006810732247</v>
          </cell>
          <cell r="J487">
            <v>24.594385455498902</v>
          </cell>
          <cell r="K487">
            <v>27.167502927893601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3.5103116959018299E-2</v>
          </cell>
          <cell r="J488">
            <v>0.154645620239132</v>
          </cell>
          <cell r="K488">
            <v>0.54260334292537205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0.72066486248427486</v>
          </cell>
          <cell r="J489">
            <v>0.76109333261448331</v>
          </cell>
          <cell r="K489">
            <v>0.83993629242984635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7.6289105780477007</v>
          </cell>
          <cell r="J490">
            <v>7.6289226467196869</v>
          </cell>
          <cell r="K490">
            <v>8.9560637838244777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8.2772659787261045</v>
          </cell>
          <cell r="J491">
            <v>8.2718534837496058</v>
          </cell>
          <cell r="K491">
            <v>9.6981261765140836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2.2571997741660599E-7</v>
          </cell>
          <cell r="J492">
            <v>2.8359320288262001E-7</v>
          </cell>
          <cell r="K492">
            <v>3.1169618129979898E-7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0.79547329999399596</v>
          </cell>
          <cell r="J493">
            <v>0.795473583587199</v>
          </cell>
          <cell r="K493">
            <v>0.79547389528337997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1.7245206314538204</v>
          </cell>
          <cell r="J494">
            <v>1.9022231459893222</v>
          </cell>
          <cell r="K494">
            <v>2.3750873964712373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1.7376586987698917</v>
          </cell>
          <cell r="J495">
            <v>1.9167150200129621</v>
          </cell>
          <cell r="K495">
            <v>2.3931817338350538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6.8116382190697794E-2</v>
          </cell>
          <cell r="J496">
            <v>0.24675956000163601</v>
          </cell>
          <cell r="K496">
            <v>1.03780599593211E-2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6.8117895526509903E-2</v>
          </cell>
          <cell r="J497">
            <v>0.314877455528146</v>
          </cell>
          <cell r="K497">
            <v>0.32525551548746701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1.7379214343163742</v>
          </cell>
          <cell r="J498">
            <v>10.987674471135827</v>
          </cell>
          <cell r="K498">
            <v>12.137231280605668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1.7379214343163742</v>
          </cell>
          <cell r="J499">
            <v>10.987674471135827</v>
          </cell>
          <cell r="K499">
            <v>12.137231280605668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1.73792143431637</v>
          </cell>
          <cell r="J500">
            <v>10.987674471135801</v>
          </cell>
          <cell r="K500">
            <v>12.1372312806057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0.112777021729643</v>
          </cell>
          <cell r="J501">
            <v>2.8914231957833798</v>
          </cell>
          <cell r="K501">
            <v>0.51751470520294396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0.50099437348859699</v>
          </cell>
          <cell r="J502">
            <v>3.1674290702253818</v>
          </cell>
          <cell r="K502">
            <v>3.4988117629922999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0.64943479088959544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0.64943479088959544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78.603897659868849</v>
          </cell>
          <cell r="K506">
            <v>362.57888942901525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-78.603897659868807</v>
          </cell>
          <cell r="K507">
            <v>-362.57888942901599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0.55957103437038469</v>
          </cell>
          <cell r="K508">
            <v>2.6878116577060855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0.26452448897509034</v>
          </cell>
          <cell r="K509">
            <v>1.2706018745519658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0.80147976186607683</v>
          </cell>
          <cell r="K510">
            <v>3.6421079809472467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1.9791462524616599E-2</v>
          </cell>
          <cell r="K511">
            <v>4.1222252465702602E-2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1.9791462524616599E-2</v>
          </cell>
          <cell r="K512">
            <v>5.5585580306347103E-2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3.2857466356913584E-5</v>
          </cell>
          <cell r="J513">
            <v>0.1584501095614757</v>
          </cell>
          <cell r="K513">
            <v>0.15845090059665423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8.2143665892283832E-4</v>
          </cell>
          <cell r="J514">
            <v>3.9612527390368935</v>
          </cell>
          <cell r="K514">
            <v>3.9612725149163515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9.8572399070740664E-5</v>
          </cell>
          <cell r="J515">
            <v>0.47535032868442711</v>
          </cell>
          <cell r="K515">
            <v>0.47535270178996247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1.1089394895458324E-3</v>
          </cell>
          <cell r="J516">
            <v>5.3476911976998025</v>
          </cell>
          <cell r="K516">
            <v>5.3477178951370723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3.1612862417834197E-5</v>
          </cell>
          <cell r="J517">
            <v>0.15948098294051299</v>
          </cell>
          <cell r="K517">
            <v>4.5674632727844799E-5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1.0651260265709625E-4</v>
          </cell>
          <cell r="J518">
            <v>0.15955137448607257</v>
          </cell>
          <cell r="K518">
            <v>0.15955139831392229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1208.7713820875399</v>
          </cell>
          <cell r="J519">
            <v>511.49589050838603</v>
          </cell>
          <cell r="K519">
            <v>7.7870925912604195E-4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16.129016794865588</v>
          </cell>
          <cell r="J520">
            <v>6.8255381224113387</v>
          </cell>
          <cell r="K520">
            <v>1.0568170483506953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16.401239919776611</v>
          </cell>
          <cell r="J521">
            <v>6.9402427477392958</v>
          </cell>
          <cell r="K521">
            <v>1.0565932959647789E-5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1.7257968808729969E-3</v>
          </cell>
          <cell r="J522">
            <v>1.226166392394871E-3</v>
          </cell>
          <cell r="K522">
            <v>1.074764207337306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36.020101267791013</v>
          </cell>
          <cell r="J523">
            <v>27.56044937454844</v>
          </cell>
          <cell r="K523">
            <v>21.079923591481911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36.020101267791013</v>
          </cell>
          <cell r="J524">
            <v>27.56044937454844</v>
          </cell>
          <cell r="K524">
            <v>21.079923591481911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4.2328508570854704E-6</v>
          </cell>
          <cell r="J525">
            <v>6.2688493576488198E-6</v>
          </cell>
          <cell r="K525">
            <v>9.6224216515572404E-6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3.7499605559382383</v>
          </cell>
          <cell r="J526">
            <v>2.4000000320057184</v>
          </cell>
          <cell r="K526">
            <v>2.4000001492240624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0.88699999293827558</v>
          </cell>
          <cell r="K527">
            <v>518.19015221582697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-0.88699999293827703</v>
          </cell>
          <cell r="K528">
            <v>-518.19015221582799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1.9658965158008794E-3</v>
          </cell>
          <cell r="K529">
            <v>1.1484872862161479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9.1729972872507393E-3</v>
          </cell>
          <cell r="K530">
            <v>4.4526201921140007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6.2923314855162704E-4</v>
          </cell>
          <cell r="K531">
            <v>0.16618013840479401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3.0296884194557102E-4</v>
          </cell>
          <cell r="K532">
            <v>0.12359647068669254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5.3563691797345551E-3</v>
          </cell>
          <cell r="J533">
            <v>4.2832775043853584E-3</v>
          </cell>
          <cell r="K533">
            <v>5.87580540217702E-5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1.3386795647899401</v>
          </cell>
          <cell r="J534">
            <v>1.00524938974814</v>
          </cell>
          <cell r="K534">
            <v>1.3825593502293201E-2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1.8163901828900108E-2</v>
          </cell>
          <cell r="J535">
            <v>1.3639747486406199E-2</v>
          </cell>
          <cell r="K535">
            <v>1.8759285620479173E-4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2.84059110450738E-5</v>
          </cell>
          <cell r="J536">
            <v>7.7801073425447294E-6</v>
          </cell>
          <cell r="K536">
            <v>7.4877457129876397E-6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3.8845971326464224E-2</v>
          </cell>
          <cell r="J537">
            <v>3.5607317122163799E-2</v>
          </cell>
          <cell r="K537">
            <v>1.4522250973256004E-3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8.4393960209382612</v>
          </cell>
          <cell r="J538">
            <v>7.0721956489110021</v>
          </cell>
          <cell r="K538">
            <v>4.7467919399445089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8.4393960209382612</v>
          </cell>
          <cell r="J539">
            <v>7.0721956489110021</v>
          </cell>
          <cell r="K539">
            <v>4.7467919399445089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4.0160006237049033E-3</v>
          </cell>
          <cell r="J540">
            <v>2.4182017050913816E-3</v>
          </cell>
          <cell r="K540">
            <v>9.1249299121818218E-4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6.2799367403807644E-3</v>
          </cell>
          <cell r="J541">
            <v>3.6981119692067999E-3</v>
          </cell>
          <cell r="K541">
            <v>1.3401072550819624E-3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1.4441254457000379E-2</v>
          </cell>
          <cell r="J542">
            <v>8.0504060040462247E-3</v>
          </cell>
          <cell r="K542">
            <v>3.2779683128664121E-3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1.5545313616534401E-4</v>
          </cell>
          <cell r="J543">
            <v>2.40229019677143E-6</v>
          </cell>
          <cell r="K543">
            <v>5.31147623496289E-5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3.4975701859821495E-4</v>
          </cell>
          <cell r="J544">
            <v>2.9009254397007969E-4</v>
          </cell>
          <cell r="K544">
            <v>1.2033132136868025E-4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32.820797543537402</v>
          </cell>
          <cell r="J545">
            <v>32.820804868379803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98.945492001117842</v>
          </cell>
          <cell r="J546">
            <v>98.945514083461546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1.2199999404275284</v>
          </cell>
          <cell r="J547">
            <v>1.2200001643525304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8.1047675174904634E-4</v>
          </cell>
          <cell r="J548">
            <v>4.9090644243209947E-4</v>
          </cell>
          <cell r="K548">
            <v>4.1640870072633899E-4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8.1047675174904634E-4</v>
          </cell>
          <cell r="J549">
            <v>4.9090644243209947E-4</v>
          </cell>
          <cell r="K549">
            <v>4.1640870072633899E-4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1.2740399044989799E-4</v>
          </cell>
          <cell r="J550">
            <v>1.48317934191939E-4</v>
          </cell>
          <cell r="K550">
            <v>6.3735239224769401E-5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2.22051452030107E-4</v>
          </cell>
          <cell r="J551">
            <v>1.7088397401156E-4</v>
          </cell>
          <cell r="K551">
            <v>1.14537282958738E-4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9.7302254258030057E-6</v>
          </cell>
          <cell r="K552">
            <v>3.3670858694040511E-2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1.54290818952108E-3</v>
          </cell>
          <cell r="K553">
            <v>4.6255781924598001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2.7356528182997827E-5</v>
          </cell>
          <cell r="K554">
            <v>8.2013797738648989E-2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4.5272558499196E-4</v>
          </cell>
          <cell r="J555">
            <v>1.8851295023394842E-3</v>
          </cell>
          <cell r="K555">
            <v>2.8131276175524061E-2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1.8799500796131401E-3</v>
          </cell>
          <cell r="J556">
            <v>1.47363849863916E-5</v>
          </cell>
          <cell r="K556">
            <v>3.5461680700721802E-2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4.5272558499196E-4</v>
          </cell>
          <cell r="J557">
            <v>1.8851295023394796E-3</v>
          </cell>
          <cell r="K557">
            <v>2.8131276175524033E-2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7.2872118750385759E-4</v>
          </cell>
          <cell r="J558">
            <v>4.8241100779354665E-4</v>
          </cell>
          <cell r="K558">
            <v>4.6805849508509329E-4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7.3427286826745707E-4</v>
          </cell>
          <cell r="J559">
            <v>4.8608620203524291E-4</v>
          </cell>
          <cell r="K559">
            <v>4.7162434631593808E-4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6.0352849314518597E-5</v>
          </cell>
          <cell r="J560">
            <v>3.0150549011659701E-6</v>
          </cell>
          <cell r="K560">
            <v>1.87168461053042E-6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2.18354052550703E-4</v>
          </cell>
          <cell r="J561">
            <v>2.21369107451869E-4</v>
          </cell>
          <cell r="K561">
            <v>2.23240792062399E-4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13.983190859557231</v>
          </cell>
          <cell r="J562">
            <v>13.308762659528785</v>
          </cell>
          <cell r="K562">
            <v>6.8740835207973232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13.983190859557231</v>
          </cell>
          <cell r="J563">
            <v>13.308762659528785</v>
          </cell>
          <cell r="K563">
            <v>6.8740835207973232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1.544978886780428E-3</v>
          </cell>
          <cell r="J564">
            <v>6.7303500863383518E-4</v>
          </cell>
          <cell r="K564">
            <v>1.1511584558793608E-5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7.9456057034421948E-3</v>
          </cell>
          <cell r="J565">
            <v>3.4613229015454366E-3</v>
          </cell>
          <cell r="K565">
            <v>5.9202434873795638E-5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1.1872321518412501</v>
          </cell>
          <cell r="J566">
            <v>0.47736117594913202</v>
          </cell>
          <cell r="K566">
            <v>8.4434433299356397E-3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1.6108984421183831E-2</v>
          </cell>
          <cell r="J567">
            <v>6.4770851553477829E-3</v>
          </cell>
          <cell r="K567">
            <v>1.1456503839804119E-4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2.9699317162559499E-5</v>
          </cell>
          <cell r="J568">
            <v>7.9071038814691006E-5</v>
          </cell>
          <cell r="K568">
            <v>8.4662407146396103E-5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1.1279292306307738E-3</v>
          </cell>
          <cell r="J569">
            <v>3.8892209040714096E-4</v>
          </cell>
          <cell r="K569">
            <v>1.8553945320730301E-4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6.7567193140318331E-3</v>
          </cell>
          <cell r="K570">
            <v>0.29757281776375399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8.2045877384671947E-3</v>
          </cell>
          <cell r="K571">
            <v>0.37550855574949882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1.6087426938171025E-2</v>
          </cell>
          <cell r="K572">
            <v>0.70850670896131884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6.8649884979802504E-4</v>
          </cell>
          <cell r="K573">
            <v>3.0377775750107101E-2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6.8649884979802504E-4</v>
          </cell>
          <cell r="K574">
            <v>3.1064080073304752E-2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27.726932248160981</v>
          </cell>
          <cell r="J575">
            <v>40.847641809233771</v>
          </cell>
          <cell r="K575">
            <v>45.121214539790166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27.726932248160981</v>
          </cell>
          <cell r="J576">
            <v>40.847641809233771</v>
          </cell>
          <cell r="K576">
            <v>45.121214539790166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27.726932248160999</v>
          </cell>
          <cell r="J577">
            <v>40.847641809233799</v>
          </cell>
          <cell r="K577">
            <v>45.121214539790202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2.8905644299587498</v>
          </cell>
          <cell r="J578">
            <v>4.4947495050793602</v>
          </cell>
          <cell r="K578">
            <v>5.6571032118175797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7.9928692398740502</v>
          </cell>
          <cell r="J579">
            <v>11.775188397306437</v>
          </cell>
          <cell r="K579">
            <v>13.007134220878401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0.71665858963418305</v>
          </cell>
          <cell r="J580">
            <v>0.25608200671186299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5.1758470844508707E-3</v>
          </cell>
          <cell r="J581">
            <v>2.6574594301073512E-3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2.2844723304158137E-3</v>
          </cell>
          <cell r="J582">
            <v>1.1833999024696803E-3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1.2706712582166354E-2</v>
          </cell>
          <cell r="J583">
            <v>4.5404611119124602E-3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2.0272206121746097E-4</v>
          </cell>
          <cell r="J585">
            <v>1.0508597515704539E-4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0.37637700805759616</v>
          </cell>
          <cell r="J589">
            <v>0.89702154340926832</v>
          </cell>
          <cell r="K589">
            <v>0.16101042926038797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0.14148987525128134</v>
          </cell>
          <cell r="J590">
            <v>0.33721365428163219</v>
          </cell>
          <cell r="K590">
            <v>6.0527994703442049E-2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0.52961950028309079</v>
          </cell>
          <cell r="J591">
            <v>1.2305783381338631</v>
          </cell>
          <cell r="K591">
            <v>0.21303530013167776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1.0216770408024999E-2</v>
          </cell>
          <cell r="J592">
            <v>1.46124203333164E-2</v>
          </cell>
          <cell r="K592">
            <v>9.37028970739366E-7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1.0500258438900836E-2</v>
          </cell>
          <cell r="J593">
            <v>2.5022648531655426E-2</v>
          </cell>
          <cell r="K593">
            <v>4.4919209222460989E-3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4.3328124979720353E-3</v>
          </cell>
          <cell r="J594">
            <v>1.7534824423177816E-3</v>
          </cell>
          <cell r="K594">
            <v>3.5979080289612949E-4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4.3367948624003097E-3</v>
          </cell>
          <cell r="J595">
            <v>1.753482442317777E-3</v>
          </cell>
          <cell r="K595">
            <v>3.5979080289612895E-4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5.2632555188425849E-3</v>
          </cell>
          <cell r="J596">
            <v>2.0694430378417998E-3</v>
          </cell>
          <cell r="K596">
            <v>3.0568937342100624E-4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5.2632555188425849E-3</v>
          </cell>
          <cell r="J597">
            <v>2.0694430378417998E-3</v>
          </cell>
          <cell r="K597">
            <v>3.0568937342100624E-4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6.8298095250700396E-3</v>
          </cell>
          <cell r="J598">
            <v>1.73133449939648E-4</v>
          </cell>
          <cell r="K598">
            <v>4.0633061364187801E-5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9.0714375651035385E-3</v>
          </cell>
          <cell r="J599">
            <v>7.0298891978469768E-3</v>
          </cell>
          <cell r="K599">
            <v>2.9930364135326857E-3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6.4674006878806002E-4</v>
          </cell>
          <cell r="J600">
            <v>0.16003539627028954</v>
          </cell>
          <cell r="K600">
            <v>0.15182270137775816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2.5222862682734324E-4</v>
          </cell>
          <cell r="J601">
            <v>6.2413804545412795E-2</v>
          </cell>
          <cell r="K601">
            <v>5.9210853537325518E-2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1.8428858260115765E-3</v>
          </cell>
          <cell r="J602">
            <v>0.45602086167218925</v>
          </cell>
          <cell r="K602">
            <v>0.43261878757592082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4.4948434780770154E-5</v>
          </cell>
          <cell r="J603">
            <v>1.1122460040785116E-2</v>
          </cell>
          <cell r="K603">
            <v>1.0551677745754178E-2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3.6059404537692998E-5</v>
          </cell>
          <cell r="J604">
            <v>8.2373565023245304E-3</v>
          </cell>
          <cell r="K604">
            <v>3.2146535289742497E-5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9.2783177462142999E-5</v>
          </cell>
          <cell r="J605">
            <v>8.301712784431859E-3</v>
          </cell>
          <cell r="K605">
            <v>8.2976760449372331E-3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0.35235065139270161</v>
          </cell>
          <cell r="J606">
            <v>0.26476392902028945</v>
          </cell>
          <cell r="K606">
            <v>0.35206301879910151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0.35235065139270183</v>
          </cell>
          <cell r="J607">
            <v>0.26476392902028961</v>
          </cell>
          <cell r="K607">
            <v>0.35206301879910179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0.3896538969843521</v>
          </cell>
          <cell r="J608">
            <v>0.29279425160652506</v>
          </cell>
          <cell r="K608">
            <v>0.38933524174742257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0.3896538969843521</v>
          </cell>
          <cell r="J609">
            <v>0.29279425160652506</v>
          </cell>
          <cell r="K609">
            <v>0.38933524174742257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5.7586686903878803E-2</v>
          </cell>
          <cell r="J610">
            <v>0.12927642927805999</v>
          </cell>
          <cell r="K610">
            <v>0.17197972301867301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0.18067948713385579</v>
          </cell>
          <cell r="J611">
            <v>0.20089101186100822</v>
          </cell>
          <cell r="K611">
            <v>0.24691764654717438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5.2474509896803761E-4</v>
          </cell>
          <cell r="J612">
            <v>5.7939034385343687E-4</v>
          </cell>
          <cell r="K612">
            <v>3.6287203207152206E-4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5.2474509896803761E-4</v>
          </cell>
          <cell r="J613">
            <v>5.7939034385343687E-4</v>
          </cell>
          <cell r="K613">
            <v>3.6287203207152206E-4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2.5987242074441701E-6</v>
          </cell>
          <cell r="J614">
            <v>3.53105356264867E-6</v>
          </cell>
          <cell r="K614">
            <v>6.7601593944548499E-6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1.2048915463713783E-3</v>
          </cell>
          <cell r="J615">
            <v>1.2022922266248237E-3</v>
          </cell>
          <cell r="K615">
            <v>1.2069335852415985E-3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38.175976419688538</v>
          </cell>
          <cell r="J616">
            <v>17.006601376912744</v>
          </cell>
          <cell r="K616">
            <v>6.1471812348060046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38.175976419688538</v>
          </cell>
          <cell r="J617">
            <v>17.006601376912744</v>
          </cell>
          <cell r="K617">
            <v>6.1471812348060046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3.4928078720848799E-6</v>
          </cell>
          <cell r="J618">
            <v>5.0740004516522299E-6</v>
          </cell>
          <cell r="K618">
            <v>7.6581793208908306E-6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2.3767548222464727</v>
          </cell>
          <cell r="J619">
            <v>2.1123076396786002</v>
          </cell>
          <cell r="K619">
            <v>1.1791842739148684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1.8472667055217187E-2</v>
          </cell>
          <cell r="J620">
            <v>1.2080962997428349E-2</v>
          </cell>
          <cell r="K620">
            <v>2.0561247935597587E-2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1.8489645609495866E-2</v>
          </cell>
          <cell r="J621">
            <v>1.2080962997428316E-2</v>
          </cell>
          <cell r="K621">
            <v>2.0561247935597573E-2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2.2418225697106432E-2</v>
          </cell>
          <cell r="J622">
            <v>1.421942016150547E-2</v>
          </cell>
          <cell r="K622">
            <v>2.2852458079782787E-2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2.2418225697106432E-2</v>
          </cell>
          <cell r="J623">
            <v>1.421942016150547E-2</v>
          </cell>
          <cell r="K623">
            <v>2.2852458079782787E-2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1.10474847647988E-2</v>
          </cell>
          <cell r="J624">
            <v>1.3538209005450499E-3</v>
          </cell>
          <cell r="K624">
            <v>3.7998368932471698E-3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1.2768015759989686E-2</v>
          </cell>
          <cell r="J625">
            <v>1.2463370991858371E-2</v>
          </cell>
          <cell r="K625">
            <v>9.4109064878033274E-3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1.7782523547392329E-3</v>
          </cell>
          <cell r="J626">
            <v>0.36156279755868087</v>
          </cell>
          <cell r="K626">
            <v>0.31674213959721226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1.7782523547392329E-3</v>
          </cell>
          <cell r="J627">
            <v>0.36156279755868087</v>
          </cell>
          <cell r="K627">
            <v>0.31674213959721226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9.0131453846476495E-6</v>
          </cell>
          <cell r="J628">
            <v>1.3494120509804301E-5</v>
          </cell>
          <cell r="K628">
            <v>2.1619673736127801E-5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4.753648263278154E-2</v>
          </cell>
          <cell r="J629">
            <v>0.18799354018062897</v>
          </cell>
          <cell r="K629">
            <v>0.18801077845877812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3.0303860918216782E-2</v>
          </cell>
          <cell r="J630">
            <v>0.17737909888978456</v>
          </cell>
          <cell r="K630">
            <v>0.2377015638209683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3.0303860918216814E-2</v>
          </cell>
          <cell r="J631">
            <v>0.17737909888978473</v>
          </cell>
          <cell r="K631">
            <v>0.23770156382096846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3.3513688617323879E-2</v>
          </cell>
          <cell r="J632">
            <v>0.19615844422922846</v>
          </cell>
          <cell r="K632">
            <v>0.26286693462635291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3.3513688617323879E-2</v>
          </cell>
          <cell r="J633">
            <v>0.19615844422922846</v>
          </cell>
          <cell r="K633">
            <v>0.26286693462635291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6.74771345219876E-3</v>
          </cell>
          <cell r="J634">
            <v>0.123295644524916</v>
          </cell>
          <cell r="K634">
            <v>9.7828068388004896E-2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1.2422984998481493E-2</v>
          </cell>
          <cell r="J635">
            <v>0.13014314188303361</v>
          </cell>
          <cell r="K635">
            <v>0.16084493466134955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1.9180905477505485E-2</v>
          </cell>
          <cell r="J636">
            <v>8.0314221623265861E-3</v>
          </cell>
          <cell r="K636">
            <v>9.886794498114779E-4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3.25021054761181E-3</v>
          </cell>
          <cell r="J637">
            <v>1.5856585248129832E-3</v>
          </cell>
          <cell r="K637">
            <v>2.9145264601522437E-4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4.8669781921068402</v>
          </cell>
          <cell r="J638">
            <v>2.3744201636609898</v>
          </cell>
          <cell r="K638">
            <v>0.43643131772808202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5.2445885690806479E-2</v>
          </cell>
          <cell r="J639">
            <v>2.5586424177381308E-2</v>
          </cell>
          <cell r="K639">
            <v>4.7029236824146703E-3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1.93273932359558E-6</v>
          </cell>
          <cell r="J640">
            <v>2.0070533323353401E-7</v>
          </cell>
          <cell r="K640">
            <v>8.4393326197210206E-8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7.2066431895353739E-4</v>
          </cell>
          <cell r="J641">
            <v>6.5549849910922012E-4</v>
          </cell>
          <cell r="K641">
            <v>1.5288255907230323E-4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3.44216355050041E-2</v>
          </cell>
          <cell r="J642">
            <v>2.0509785729676787E-2</v>
          </cell>
          <cell r="K642">
            <v>8.7709120759312698E-2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3.4421635505004038E-2</v>
          </cell>
          <cell r="J643">
            <v>2.0509785729676787E-2</v>
          </cell>
          <cell r="K643">
            <v>8.77091207593126E-2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4.9179181633025738E-2</v>
          </cell>
          <cell r="J644">
            <v>2.9305656033124051E-2</v>
          </cell>
          <cell r="K644">
            <v>0.12530265175206981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4.9179181633025738E-2</v>
          </cell>
          <cell r="J645">
            <v>2.9305656033124051E-2</v>
          </cell>
          <cell r="K645">
            <v>0.12530265175206981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1.66899148291581E-6</v>
          </cell>
          <cell r="J646">
            <v>1.8532397272259599E-6</v>
          </cell>
          <cell r="K646">
            <v>1.1843095477302E-6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9.9997018562409917E-2</v>
          </cell>
          <cell r="J647">
            <v>9.9997643330960964E-2</v>
          </cell>
          <cell r="K647">
            <v>9.9997620574320781E-2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1.4461311086837661E-4</v>
          </cell>
          <cell r="J648">
            <v>1.4445233827172424E-4</v>
          </cell>
          <cell r="K648">
            <v>1.4608956771739205E-4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1.4461311086837661E-4</v>
          </cell>
          <cell r="J649">
            <v>1.4445233827172424E-4</v>
          </cell>
          <cell r="K649">
            <v>1.4608956771739205E-4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1.4461311086837701E-4</v>
          </cell>
          <cell r="J650">
            <v>1.4445233827172399E-4</v>
          </cell>
          <cell r="K650">
            <v>1.4608956771739199E-4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5.7458859631656402E-6</v>
          </cell>
          <cell r="J651">
            <v>1.0126175291105799E-6</v>
          </cell>
          <cell r="K651">
            <v>1.4643989370601399E-5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3.4848643107115002E-5</v>
          </cell>
          <cell r="J652">
            <v>3.58612606362255E-5</v>
          </cell>
          <cell r="K652">
            <v>2.7803040001945402E-5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4.3596570677148501</v>
          </cell>
          <cell r="J653">
            <v>0.60321781061408297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4.485998665805721E-2</v>
          </cell>
          <cell r="J654">
            <v>6.2882704320175982E-3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2.1973708668159685E-2</v>
          </cell>
          <cell r="J655">
            <v>3.1185731410819E-3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7.7298884179341248E-2</v>
          </cell>
          <cell r="J656">
            <v>1.0695351252022763E-2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1.6301694211974674E-3</v>
          </cell>
          <cell r="J658">
            <v>5.6510312812962059E-4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1.9432956398109425E-4</v>
          </cell>
          <cell r="J659">
            <v>10.453411251047843</v>
          </cell>
          <cell r="K659">
            <v>11.060382587615157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1.9629248886979215E-4</v>
          </cell>
          <cell r="J660">
            <v>10.55900126368469</v>
          </cell>
          <cell r="K660">
            <v>11.172103623853701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1.12782350152456E-4</v>
          </cell>
          <cell r="J661">
            <v>1.40364142856532</v>
          </cell>
          <cell r="K661">
            <v>8.1502115432082703E-2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2.0782753542042301E-4</v>
          </cell>
          <cell r="J662">
            <v>1.4038492561007401</v>
          </cell>
          <cell r="K662">
            <v>1.4853513715328199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3.6989415899803717</v>
          </cell>
          <cell r="J663">
            <v>2.9499762170166908</v>
          </cell>
          <cell r="K663">
            <v>2.8720918240716347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3.6989415899803717</v>
          </cell>
          <cell r="J664">
            <v>2.9499762170166908</v>
          </cell>
          <cell r="K664">
            <v>2.8720918240716347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1.1649827622132192</v>
          </cell>
          <cell r="J665">
            <v>1.0059677796193391</v>
          </cell>
          <cell r="K665">
            <v>1.0059687865958971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1.1060077818656828</v>
          </cell>
          <cell r="J666">
            <v>1.1060050566559199</v>
          </cell>
          <cell r="K666">
            <v>1.1060061637700715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3.6989415899803717</v>
          </cell>
          <cell r="J667">
            <v>2.9499762170166908</v>
          </cell>
          <cell r="K667">
            <v>2.8720918240716347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4.4080558422600502E-2</v>
          </cell>
          <cell r="J668">
            <v>3.1157437205540602E-2</v>
          </cell>
          <cell r="K668">
            <v>4.3492156147311299E-2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8.4752675165131436E-2</v>
          </cell>
          <cell r="J669">
            <v>8.475026496061315E-2</v>
          </cell>
          <cell r="K669">
            <v>8.4749618480037398E-2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8.0435624331624649E-3</v>
          </cell>
          <cell r="J670">
            <v>1.1117242184873701E-2</v>
          </cell>
          <cell r="K670">
            <v>1.4947139623156566E-2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5.5591521650638466E-3</v>
          </cell>
          <cell r="J671">
            <v>6.9997450793649208E-3</v>
          </cell>
          <cell r="K671">
            <v>8.4483832652624113E-3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1.5849384104753613E-2</v>
          </cell>
          <cell r="J672">
            <v>2.0587485527543872E-2</v>
          </cell>
          <cell r="K672">
            <v>2.5995025431576658E-2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7.4895008511493302E-5</v>
          </cell>
          <cell r="J673">
            <v>3.0484991506663699E-4</v>
          </cell>
          <cell r="K673">
            <v>6.27013609466616E-4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4.7499783365187985E-4</v>
          </cell>
          <cell r="J674">
            <v>6.5286732548455642E-4</v>
          </cell>
          <cell r="K674">
            <v>8.7972206834763581E-4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0.35071694733781367</v>
          </cell>
          <cell r="J675">
            <v>0.26204016846009248</v>
          </cell>
          <cell r="K675">
            <v>0.34580890482628679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0.350716947337814</v>
          </cell>
          <cell r="J676">
            <v>0.26204016846009281</v>
          </cell>
          <cell r="K676">
            <v>0.34580890482628729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0.3878472411823739</v>
          </cell>
          <cell r="J677">
            <v>0.28978214068936925</v>
          </cell>
          <cell r="K677">
            <v>0.38241903727246662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0.3878472411823739</v>
          </cell>
          <cell r="J678">
            <v>0.28978214068936925</v>
          </cell>
          <cell r="K678">
            <v>0.38241903727246662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5.7465713171911799E-2</v>
          </cell>
          <cell r="J679">
            <v>0.12838747655577001</v>
          </cell>
          <cell r="K679">
            <v>0.168219181158974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0.17985086456524774</v>
          </cell>
          <cell r="J680">
            <v>0.19975225091025256</v>
          </cell>
          <cell r="K680">
            <v>0.24269006069068738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577.82108094721104</v>
          </cell>
          <cell r="J681">
            <v>193.571652512566</v>
          </cell>
          <cell r="K681">
            <v>85.437549804492406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0.3201394642908279</v>
          </cell>
          <cell r="J682">
            <v>0.18041027456369568</v>
          </cell>
          <cell r="K682">
            <v>0.12235308649277885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12.611389684808394</v>
          </cell>
          <cell r="J683">
            <v>5.8205460133345328</v>
          </cell>
          <cell r="K683">
            <v>3.9461770752731482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10.245054626723615</v>
          </cell>
          <cell r="J684">
            <v>3.4321214984497481</v>
          </cell>
          <cell r="K684">
            <v>1.5148501738385198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2.4078738787101872</v>
          </cell>
          <cell r="J685">
            <v>2.4078754210359596</v>
          </cell>
          <cell r="K685">
            <v>2.4446500816558459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0.32013873328610282</v>
          </cell>
          <cell r="J686">
            <v>0.18040836346119069</v>
          </cell>
          <cell r="K686">
            <v>0.12234447780136136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4.3585098673009196E-6</v>
          </cell>
          <cell r="J687">
            <v>5.6791594860818102E-6</v>
          </cell>
          <cell r="K687">
            <v>1.1732237969789601E-5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1.9844944938468261</v>
          </cell>
          <cell r="J688">
            <v>1.9845001730063121</v>
          </cell>
          <cell r="K688">
            <v>1.0954879724241018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3.63590806516555</v>
          </cell>
          <cell r="J689">
            <v>7.1993543121624697</v>
          </cell>
          <cell r="K689">
            <v>22.86607348007113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3.63590806516555</v>
          </cell>
          <cell r="J690">
            <v>7.1993543121624697</v>
          </cell>
          <cell r="K690">
            <v>22.86607348007113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0.74282611853147495</v>
          </cell>
          <cell r="J691">
            <v>1.16392997385973E-5</v>
          </cell>
          <cell r="K691">
            <v>4.76375588227652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0.60450537033245777</v>
          </cell>
          <cell r="J692">
            <v>1.1969627815329469</v>
          </cell>
          <cell r="K692">
            <v>3.80170417461889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0.79127327980410445</v>
          </cell>
          <cell r="K693">
            <v>6.0809251311785673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5.2751551986940246</v>
          </cell>
          <cell r="K694">
            <v>40.539500874523775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0.20057330397467699</v>
          </cell>
          <cell r="K695">
            <v>7.0609408576466096E-2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3.1399744671435699E-2</v>
          </cell>
          <cell r="K696">
            <v>0.24131522742725187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0.8178553270443879</v>
          </cell>
          <cell r="J697">
            <v>1.0362407133211158</v>
          </cell>
          <cell r="K697">
            <v>1.078009343990783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0.8178553270443879</v>
          </cell>
          <cell r="J698">
            <v>1.0362407133211158</v>
          </cell>
          <cell r="K698">
            <v>1.078009343990783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4.6116368977082454</v>
          </cell>
          <cell r="J699">
            <v>4.8950684286929587</v>
          </cell>
          <cell r="K699">
            <v>5.5152359194418192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4.6116368977082454</v>
          </cell>
          <cell r="J700">
            <v>4.8950684286929587</v>
          </cell>
          <cell r="K700">
            <v>5.5152359194418192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4.61163689770824</v>
          </cell>
          <cell r="J701">
            <v>4.8950684286929604</v>
          </cell>
          <cell r="K701">
            <v>5.5152359194418104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0.299856236916971</v>
          </cell>
          <cell r="J702">
            <v>0.66481295055241996</v>
          </cell>
          <cell r="K702">
            <v>0.68609101966710295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1.3294027845397909</v>
          </cell>
          <cell r="J703">
            <v>1.4111084507638201</v>
          </cell>
          <cell r="K703">
            <v>1.5898836180948701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1.0576224463781847E-2</v>
          </cell>
          <cell r="K704">
            <v>3.0491491462917922E-2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-1.05762244637819E-2</v>
          </cell>
          <cell r="K705">
            <v>-3.0491491462917901E-2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7.0323223647703598E-5</v>
          </cell>
          <cell r="K706">
            <v>1.9434576853741801E-4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1.4665697923110829E-5</v>
          </cell>
          <cell r="K707">
            <v>2.7747257231255302E-5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3.4249481400304102E-3</v>
          </cell>
          <cell r="K708">
            <v>3.19220159701122E-3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3.4249481400304102E-3</v>
          </cell>
          <cell r="K709">
            <v>5.6607319507498508E-3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0.73586696943436791</v>
          </cell>
          <cell r="J710">
            <v>0.72948553150275119</v>
          </cell>
          <cell r="K710">
            <v>0.73495619817613234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0.73586696943436791</v>
          </cell>
          <cell r="J711">
            <v>0.72948553150275119</v>
          </cell>
          <cell r="K711">
            <v>0.73495619817613234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3.2769054656688398E-6</v>
          </cell>
          <cell r="J712">
            <v>7.1492669664798898E-7</v>
          </cell>
          <cell r="K712">
            <v>8.9782084349173996E-8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7.5203067152474601E-2</v>
          </cell>
          <cell r="J713">
            <v>7.5203782079171194E-2</v>
          </cell>
          <cell r="K713">
            <v>7.52038718612556E-2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0.13001980501484384</v>
          </cell>
          <cell r="J714">
            <v>0.7375227976123454</v>
          </cell>
          <cell r="K714">
            <v>2.1583500839071506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0.13001980501484378</v>
          </cell>
          <cell r="J715">
            <v>0.7375227976123454</v>
          </cell>
          <cell r="K715">
            <v>2.1583500839071501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0.14539624540522109</v>
          </cell>
          <cell r="J716">
            <v>0.82472162578035535</v>
          </cell>
          <cell r="K716">
            <v>2.4135340122675406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0.14539624540522109</v>
          </cell>
          <cell r="J717">
            <v>0.82472162578035535</v>
          </cell>
          <cell r="K717">
            <v>2.4135340122675406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2.2263937570421E-2</v>
          </cell>
          <cell r="J718">
            <v>0.207016622334112</v>
          </cell>
          <cell r="K718">
            <v>0.52758760396767601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3.4576431377700827E-2</v>
          </cell>
          <cell r="J719">
            <v>0.23118027850863077</v>
          </cell>
          <cell r="K719">
            <v>0.6353134274883474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3.030403486994053E-2</v>
          </cell>
          <cell r="J720">
            <v>0.17741600457506865</v>
          </cell>
          <cell r="K720">
            <v>0.23777573795070622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3.0304034869940575E-2</v>
          </cell>
          <cell r="J721">
            <v>0.17741600457506884</v>
          </cell>
          <cell r="K721">
            <v>0.23777573795070639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3.3513880984411396E-2</v>
          </cell>
          <cell r="J722">
            <v>0.19619925692736845</v>
          </cell>
          <cell r="K722">
            <v>0.26294896118524169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3.3513880984411396E-2</v>
          </cell>
          <cell r="J723">
            <v>0.19619925692736845</v>
          </cell>
          <cell r="K723">
            <v>0.26294896118524169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6.7457197918807804E-3</v>
          </cell>
          <cell r="J724">
            <v>0.123319310552769</v>
          </cell>
          <cell r="K724">
            <v>9.7866725710663197E-2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1.2423058590908389E-2</v>
          </cell>
          <cell r="J725">
            <v>0.13016484586402524</v>
          </cell>
          <cell r="K725">
            <v>0.16089511075701088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4.1243290110798181E-4</v>
          </cell>
          <cell r="K726">
            <v>4.1537794301326245E-4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4.8521517777409687E-4</v>
          </cell>
          <cell r="K727">
            <v>4.8867993295677997E-4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2.7694976606706199E-5</v>
          </cell>
          <cell r="K728">
            <v>4.2075259455689901E-7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2.7694976606706199E-5</v>
          </cell>
          <cell r="K729">
            <v>2.8115729201263101E-5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6.8179924333615256E-3</v>
          </cell>
          <cell r="J730">
            <v>6.5889086320874103E-3</v>
          </cell>
          <cell r="K730">
            <v>6.2355984200874945E-3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6.8179924333615256E-3</v>
          </cell>
          <cell r="J731">
            <v>6.5889086320874111E-3</v>
          </cell>
          <cell r="K731">
            <v>6.2355984200874945E-3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8.5201882751800798E-3</v>
          </cell>
          <cell r="J732">
            <v>8.2338415261173203E-3</v>
          </cell>
          <cell r="K732">
            <v>7.7921974164975949E-3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8.5201882751800798E-3</v>
          </cell>
          <cell r="J733">
            <v>8.2338415261173203E-3</v>
          </cell>
          <cell r="K733">
            <v>7.7921974164975949E-3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2.8587703019434302E-7</v>
          </cell>
          <cell r="J734">
            <v>4.2942990078832103E-7</v>
          </cell>
          <cell r="K734">
            <v>1.39732936990976E-6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6.1654221889932703E-4</v>
          </cell>
          <cell r="J735">
            <v>6.1686226210335099E-4</v>
          </cell>
          <cell r="K735">
            <v>6.1771433325570103E-4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2240.4531968783699</v>
          </cell>
          <cell r="J736">
            <v>2460.2764321475101</v>
          </cell>
          <cell r="K736">
            <v>2552.9137608505598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48.28566468054008</v>
          </cell>
          <cell r="J737">
            <v>53.023198968696327</v>
          </cell>
          <cell r="K737">
            <v>55.019693121779255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24.142814621534161</v>
          </cell>
          <cell r="J738">
            <v>26.511599484348171</v>
          </cell>
          <cell r="K738">
            <v>27.509846560889628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24.142814621534161</v>
          </cell>
          <cell r="J739">
            <v>26.511599484348171</v>
          </cell>
          <cell r="K739">
            <v>27.509846560889628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851.64381219211816</v>
          </cell>
          <cell r="E4">
            <v>1091.4584574482108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787.60632535619868</v>
          </cell>
          <cell r="E5">
            <v>931.03300238453994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63.558031474403151</v>
          </cell>
          <cell r="E6">
            <v>59.381002432548556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0.47945536151541462</v>
          </cell>
          <cell r="E7">
            <v>101.0444526311224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640.47950843603473</v>
          </cell>
          <cell r="E8">
            <v>2395.2369770075952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714.44116311956179</v>
          </cell>
          <cell r="E9">
            <v>2285.3976658336023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237.86701932989033</v>
          </cell>
          <cell r="E10">
            <v>351.6333144983393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12.507041571914773</v>
          </cell>
          <cell r="E11">
            <v>37.971424146784472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78.603897659868849</v>
          </cell>
          <cell r="E12">
            <v>362.57888942901525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0.88699999293827558</v>
          </cell>
          <cell r="E13">
            <v>518.19015221582697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0.20190065459849552</v>
          </cell>
          <cell r="E14">
            <v>743.66546780828651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2.6352905252428546E-2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1.0576224463781847E-2</v>
          </cell>
          <cell r="E16">
            <v>3.0491491462917922E-2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1684.9574389953198</v>
          </cell>
          <cell r="E17">
            <v>6694.6853363064802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833.3136268032016</v>
          </cell>
          <cell r="E18">
            <v>3461.5476689151719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833.3136268032016</v>
          </cell>
          <cell r="E19">
            <v>3461.5476689151719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2141.6792099430982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2141.6792099430982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17.0069526290381</v>
          </cell>
          <cell r="I4">
            <v>27.086681469222299</v>
          </cell>
          <cell r="J4">
            <v>76.982102000350906</v>
          </cell>
        </row>
        <row r="5">
          <cell r="A5" t="str">
            <v>EXPELC_DE</v>
          </cell>
          <cell r="C5" t="str">
            <v>ELC_E-DE</v>
          </cell>
          <cell r="H5">
            <v>2.263874795985599E-3</v>
          </cell>
          <cell r="I5">
            <v>1.0773118045297504E-2</v>
          </cell>
          <cell r="J5">
            <v>4.903368183667026E-3</v>
          </cell>
        </row>
        <row r="6">
          <cell r="A6" t="str">
            <v>IMPDSL</v>
          </cell>
          <cell r="C6" t="str">
            <v>DSL</v>
          </cell>
          <cell r="H6">
            <v>33.752110263295855</v>
          </cell>
          <cell r="I6">
            <v>16.853430767218391</v>
          </cell>
        </row>
        <row r="7">
          <cell r="A7" t="str">
            <v>IMPH2</v>
          </cell>
          <cell r="C7" t="str">
            <v>H2</v>
          </cell>
          <cell r="I7">
            <v>1.3021875656214581E-5</v>
          </cell>
          <cell r="J7">
            <v>1.2395262588398885E-5</v>
          </cell>
        </row>
        <row r="8">
          <cell r="A8" t="str">
            <v>IMPELC_AT</v>
          </cell>
          <cell r="C8" t="str">
            <v>ELC_I-AT</v>
          </cell>
          <cell r="H8">
            <v>0.15819249885603617</v>
          </cell>
          <cell r="I8">
            <v>8.2005334058891891E-2</v>
          </cell>
          <cell r="J8">
            <v>6.9807964923091035</v>
          </cell>
        </row>
        <row r="9">
          <cell r="A9" t="str">
            <v>IMPELC_AT</v>
          </cell>
          <cell r="C9" t="str">
            <v>ELCS</v>
          </cell>
          <cell r="H9">
            <v>0.15819249885603617</v>
          </cell>
          <cell r="I9">
            <v>8.2005334058891891E-2</v>
          </cell>
          <cell r="J9">
            <v>6.9807964923091035</v>
          </cell>
        </row>
        <row r="10">
          <cell r="A10" t="str">
            <v>IMPELC_FR</v>
          </cell>
          <cell r="C10" t="str">
            <v>ELC_I-FR</v>
          </cell>
          <cell r="H10">
            <v>17.917646114238853</v>
          </cell>
          <cell r="I10">
            <v>8.8443312310406021</v>
          </cell>
          <cell r="J10">
            <v>6.273628677569044</v>
          </cell>
        </row>
        <row r="11">
          <cell r="A11" t="str">
            <v>IMPELC_FR</v>
          </cell>
          <cell r="C11" t="str">
            <v>ELCS</v>
          </cell>
          <cell r="H11">
            <v>17.917646114238853</v>
          </cell>
          <cell r="I11">
            <v>8.8443312310406021</v>
          </cell>
          <cell r="J11">
            <v>6.273628677569044</v>
          </cell>
        </row>
        <row r="12">
          <cell r="A12" t="str">
            <v>RNWHYDR1</v>
          </cell>
          <cell r="C12" t="str">
            <v>HYDR</v>
          </cell>
          <cell r="H12">
            <v>63.87495525159968</v>
          </cell>
          <cell r="I12">
            <v>64.383313870575392</v>
          </cell>
          <cell r="J12">
            <v>67.134973129330945</v>
          </cell>
        </row>
        <row r="13">
          <cell r="A13" t="str">
            <v>EXPELC_IT</v>
          </cell>
          <cell r="C13" t="str">
            <v>ELC_E-IT</v>
          </cell>
          <cell r="H13">
            <v>36.020101267791013</v>
          </cell>
          <cell r="I13">
            <v>27.56044937454844</v>
          </cell>
          <cell r="J13">
            <v>21.079923591481911</v>
          </cell>
        </row>
        <row r="14">
          <cell r="A14" t="str">
            <v>IMPLNG</v>
          </cell>
          <cell r="C14" t="str">
            <v>LBIO</v>
          </cell>
          <cell r="H14">
            <v>2.8412964627631881E-3</v>
          </cell>
          <cell r="I14">
            <v>1.1999614184677182E-3</v>
          </cell>
          <cell r="J14">
            <v>2.0250671023146374E-5</v>
          </cell>
        </row>
        <row r="15">
          <cell r="A15" t="str">
            <v>IMPLNG</v>
          </cell>
          <cell r="C15" t="str">
            <v>LNGA</v>
          </cell>
          <cell r="H15">
            <v>7.4618049625643328E-3</v>
          </cell>
          <cell r="I15">
            <v>5.3845512319037545E-3</v>
          </cell>
          <cell r="J15">
            <v>2.0642485958328248E-5</v>
          </cell>
        </row>
        <row r="16">
          <cell r="A16" t="str">
            <v>IMPURN1</v>
          </cell>
          <cell r="C16" t="str">
            <v>URN</v>
          </cell>
          <cell r="H16">
            <v>167.60288852886745</v>
          </cell>
          <cell r="I16">
            <v>98.945514083461546</v>
          </cell>
        </row>
        <row r="17">
          <cell r="A17" t="str">
            <v>EXPELC_AT</v>
          </cell>
          <cell r="C17" t="str">
            <v>ELC_E-AT</v>
          </cell>
          <cell r="H17">
            <v>5.2474509896803761E-4</v>
          </cell>
          <cell r="I17">
            <v>5.7939034385343687E-4</v>
          </cell>
          <cell r="J17">
            <v>3.6287203207152206E-4</v>
          </cell>
        </row>
        <row r="18">
          <cell r="A18" t="str">
            <v>EXPELC_FR</v>
          </cell>
          <cell r="C18" t="str">
            <v>ELC_E-FR</v>
          </cell>
          <cell r="H18">
            <v>1.7782523547392329E-3</v>
          </cell>
          <cell r="I18">
            <v>0.36156279755868087</v>
          </cell>
          <cell r="J18">
            <v>0.31674213959721226</v>
          </cell>
        </row>
        <row r="19">
          <cell r="A19" t="str">
            <v>RNWWND1</v>
          </cell>
          <cell r="C19" t="str">
            <v>WND</v>
          </cell>
          <cell r="H19">
            <v>0.87512923435771195</v>
          </cell>
          <cell r="I19">
            <v>0.8751430782028855</v>
          </cell>
          <cell r="J19">
            <v>0.87513917328599045</v>
          </cell>
        </row>
        <row r="20">
          <cell r="A20" t="str">
            <v>RNWWND2</v>
          </cell>
          <cell r="C20" t="str">
            <v>WND</v>
          </cell>
          <cell r="H20">
            <v>2.306736402529614</v>
          </cell>
          <cell r="I20">
            <v>2.3070435282804111</v>
          </cell>
          <cell r="J20">
            <v>2.3070830027203493</v>
          </cell>
        </row>
        <row r="21">
          <cell r="A21" t="str">
            <v>RNWMNR1</v>
          </cell>
          <cell r="C21" t="str">
            <v>MNR</v>
          </cell>
          <cell r="H21">
            <v>12.540436474064101</v>
          </cell>
          <cell r="I21">
            <v>12.540428368827492</v>
          </cell>
          <cell r="J21">
            <v>12.540426060478843</v>
          </cell>
        </row>
        <row r="22">
          <cell r="A22" t="str">
            <v>RNWWND3</v>
          </cell>
          <cell r="C22" t="str">
            <v>WND</v>
          </cell>
          <cell r="H22">
            <v>0.44444073951412749</v>
          </cell>
          <cell r="I22">
            <v>4.0085670832129798</v>
          </cell>
          <cell r="J22">
            <v>6.1741544598664788</v>
          </cell>
        </row>
        <row r="23">
          <cell r="A23" t="str">
            <v>RNWMNR2</v>
          </cell>
          <cell r="C23" t="str">
            <v>MNR</v>
          </cell>
          <cell r="I23">
            <v>2.0900705343292389</v>
          </cell>
          <cell r="J23">
            <v>6.2701855909843536</v>
          </cell>
        </row>
        <row r="24">
          <cell r="A24" t="str">
            <v>RNWWND4</v>
          </cell>
          <cell r="C24" t="str">
            <v>WND</v>
          </cell>
          <cell r="H24">
            <v>6.4857984655126415E-3</v>
          </cell>
          <cell r="I24">
            <v>5.9527152744467959E-3</v>
          </cell>
          <cell r="J24">
            <v>13.500700691060374</v>
          </cell>
        </row>
        <row r="25">
          <cell r="A25" t="str">
            <v>RNWMNR3</v>
          </cell>
          <cell r="C25" t="str">
            <v>MNR</v>
          </cell>
          <cell r="I25">
            <v>2.7297816069649739</v>
          </cell>
          <cell r="J25">
            <v>1.9396421858622027E-3</v>
          </cell>
        </row>
        <row r="26">
          <cell r="A26" t="str">
            <v>IMPLFO1</v>
          </cell>
          <cell r="C26" t="str">
            <v>LFO</v>
          </cell>
          <cell r="H26">
            <v>34.441567211999953</v>
          </cell>
          <cell r="I26">
            <v>16.715204263697668</v>
          </cell>
        </row>
        <row r="27">
          <cell r="A27" t="str">
            <v>RNWWND5</v>
          </cell>
          <cell r="C27" t="str">
            <v>WND</v>
          </cell>
          <cell r="H27">
            <v>3.1724518797324013E-3</v>
          </cell>
          <cell r="I27">
            <v>2.6840284732126463E-3</v>
          </cell>
          <cell r="J27">
            <v>9.0265372269222651E-3</v>
          </cell>
        </row>
        <row r="28">
          <cell r="A28" t="str">
            <v>IMPBNGA</v>
          </cell>
          <cell r="C28" t="str">
            <v>BIO</v>
          </cell>
          <cell r="H28">
            <v>1.2760386621233606</v>
          </cell>
          <cell r="I28">
            <v>2.4709887788835149E-3</v>
          </cell>
          <cell r="J28">
            <v>6.2055681678712218E-4</v>
          </cell>
        </row>
        <row r="29">
          <cell r="A29" t="str">
            <v>RNWGEO1</v>
          </cell>
          <cell r="C29" t="str">
            <v>GEO</v>
          </cell>
          <cell r="I29">
            <v>5.2297619380864191</v>
          </cell>
          <cell r="J29">
            <v>21.359966740680939</v>
          </cell>
        </row>
        <row r="30">
          <cell r="A30" t="str">
            <v>RNWGEO2</v>
          </cell>
          <cell r="C30" t="str">
            <v>GEO</v>
          </cell>
          <cell r="I30">
            <v>2.5974892415474286E-2</v>
          </cell>
          <cell r="J30">
            <v>19.147989374362744</v>
          </cell>
        </row>
        <row r="31">
          <cell r="A31" t="str">
            <v>IMPKERintl</v>
          </cell>
          <cell r="C31" t="str">
            <v>KERintl</v>
          </cell>
          <cell r="H31">
            <v>68.027810534451902</v>
          </cell>
          <cell r="I31">
            <v>52.508277479922498</v>
          </cell>
        </row>
        <row r="32">
          <cell r="A32" t="str">
            <v>RNWGEO3</v>
          </cell>
          <cell r="C32" t="str">
            <v>GEO</v>
          </cell>
          <cell r="I32">
            <v>9.0864989411827638E-3</v>
          </cell>
          <cell r="J32">
            <v>1.695757813970681E-2</v>
          </cell>
        </row>
        <row r="33">
          <cell r="A33" t="str">
            <v>RNWGEO4</v>
          </cell>
          <cell r="C33" t="str">
            <v>GEO</v>
          </cell>
          <cell r="I33">
            <v>6.1305200818506569E-3</v>
          </cell>
          <cell r="J33">
            <v>8.8001098913887462E-3</v>
          </cell>
        </row>
        <row r="34">
          <cell r="A34" t="str">
            <v>RNWGEO5</v>
          </cell>
          <cell r="C34" t="str">
            <v>GEO</v>
          </cell>
          <cell r="I34">
            <v>4.7224498122089157E-3</v>
          </cell>
          <cell r="J34">
            <v>6.3043538500790136E-3</v>
          </cell>
        </row>
        <row r="35">
          <cell r="A35" t="str">
            <v>IMPGSL</v>
          </cell>
          <cell r="C35" t="str">
            <v>GSL</v>
          </cell>
          <cell r="H35">
            <v>17.115775414544544</v>
          </cell>
          <cell r="I35">
            <v>2.8281316972321884</v>
          </cell>
        </row>
        <row r="36">
          <cell r="A36" t="str">
            <v>RNWWOD1</v>
          </cell>
          <cell r="C36" t="str">
            <v>WOD</v>
          </cell>
          <cell r="H36">
            <v>16.424568865792466</v>
          </cell>
          <cell r="I36">
            <v>17.113642760947098</v>
          </cell>
          <cell r="J36">
            <v>18.429672565135434</v>
          </cell>
        </row>
        <row r="37">
          <cell r="A37" t="str">
            <v>RNWWOD2</v>
          </cell>
          <cell r="C37" t="str">
            <v>WOD</v>
          </cell>
          <cell r="H37">
            <v>7.6690259187447332</v>
          </cell>
          <cell r="I37">
            <v>7.6690271698718533</v>
          </cell>
          <cell r="J37">
            <v>7.6690281973403032</v>
          </cell>
        </row>
        <row r="38">
          <cell r="A38" t="str">
            <v>RNWWOD3</v>
          </cell>
          <cell r="C38" t="str">
            <v>WOD</v>
          </cell>
          <cell r="H38">
            <v>4.805384502131365</v>
          </cell>
          <cell r="I38">
            <v>4.8053860860181841</v>
          </cell>
          <cell r="J38">
            <v>4.8053854551465136</v>
          </cell>
        </row>
        <row r="39">
          <cell r="A39" t="str">
            <v>RNWWOD4</v>
          </cell>
          <cell r="C39" t="str">
            <v>WOD</v>
          </cell>
          <cell r="H39">
            <v>24.230786901897474</v>
          </cell>
          <cell r="I39">
            <v>24.230793118599308</v>
          </cell>
          <cell r="J39">
            <v>24.230790176554024</v>
          </cell>
        </row>
        <row r="40">
          <cell r="A40" t="str">
            <v>RNWWOD5</v>
          </cell>
          <cell r="C40" t="str">
            <v>WOD</v>
          </cell>
          <cell r="H40">
            <v>0.38567853599938756</v>
          </cell>
          <cell r="I40">
            <v>1.3196972736377406</v>
          </cell>
          <cell r="J40">
            <v>3.7011681411073887E-3</v>
          </cell>
        </row>
        <row r="41">
          <cell r="A41" t="str">
            <v>RNNWWST1</v>
          </cell>
          <cell r="C41" t="str">
            <v>WSTNREN</v>
          </cell>
          <cell r="H41">
            <v>34.937591438348463</v>
          </cell>
          <cell r="I41">
            <v>38.082488813531143</v>
          </cell>
          <cell r="J41">
            <v>38.141189217129039</v>
          </cell>
        </row>
        <row r="42">
          <cell r="A42" t="str">
            <v>RNWSOL1</v>
          </cell>
          <cell r="C42" t="str">
            <v>SOL</v>
          </cell>
          <cell r="H42">
            <v>66.401101704051015</v>
          </cell>
          <cell r="I42">
            <v>137.11127586490707</v>
          </cell>
          <cell r="J42">
            <v>153.08785893480703</v>
          </cell>
        </row>
        <row r="43">
          <cell r="A43" t="str">
            <v>IMPHFO1</v>
          </cell>
          <cell r="C43" t="str">
            <v>HFO</v>
          </cell>
          <cell r="H43">
            <v>1.0278245593345937E-2</v>
          </cell>
          <cell r="I43">
            <v>6.895533753136637E-4</v>
          </cell>
        </row>
        <row r="44">
          <cell r="A44" t="str">
            <v>RNWHYDD1</v>
          </cell>
          <cell r="C44" t="str">
            <v>HYDD</v>
          </cell>
          <cell r="H44">
            <v>72.611449400290368</v>
          </cell>
          <cell r="I44">
            <v>73.93130903776472</v>
          </cell>
          <cell r="J44">
            <v>74.836059188217021</v>
          </cell>
        </row>
        <row r="45">
          <cell r="A45" t="str">
            <v>IMPKER</v>
          </cell>
          <cell r="C45" t="str">
            <v>KER</v>
          </cell>
          <cell r="H45">
            <v>2.5834796566532492</v>
          </cell>
          <cell r="I45">
            <v>2.1479401832242742</v>
          </cell>
        </row>
        <row r="46">
          <cell r="A46" t="str">
            <v>IMPBDS</v>
          </cell>
          <cell r="C46" t="str">
            <v>BDS</v>
          </cell>
          <cell r="H46">
            <v>3.2609194825075773</v>
          </cell>
          <cell r="I46">
            <v>3.0998401984026147</v>
          </cell>
          <cell r="J46">
            <v>5.7606930582687417</v>
          </cell>
        </row>
        <row r="47">
          <cell r="A47" t="str">
            <v>IMPCOA1</v>
          </cell>
          <cell r="C47" t="str">
            <v>COA</v>
          </cell>
          <cell r="H47">
            <v>6.5729713127800791E-3</v>
          </cell>
          <cell r="I47">
            <v>6.8870656655628255E-4</v>
          </cell>
          <cell r="J47">
            <v>8.0338152320208593E-6</v>
          </cell>
        </row>
        <row r="48">
          <cell r="A48" t="str">
            <v>IMPETH</v>
          </cell>
          <cell r="C48" t="str">
            <v>ETH</v>
          </cell>
          <cell r="H48">
            <v>1.3366613063560664</v>
          </cell>
          <cell r="I48">
            <v>2.7713073246297055</v>
          </cell>
          <cell r="J48">
            <v>0.11230342430688381</v>
          </cell>
        </row>
        <row r="49">
          <cell r="A49" t="str">
            <v>IMPELC_DE</v>
          </cell>
          <cell r="C49" t="str">
            <v>ELC_I-DE</v>
          </cell>
          <cell r="H49">
            <v>38.175976419688538</v>
          </cell>
          <cell r="I49">
            <v>17.006601376912744</v>
          </cell>
          <cell r="J49">
            <v>6.1471812348060046</v>
          </cell>
        </row>
        <row r="50">
          <cell r="A50" t="str">
            <v>IMPELC_DE</v>
          </cell>
          <cell r="C50" t="str">
            <v>ELCS</v>
          </cell>
          <cell r="H50">
            <v>38.175976419688538</v>
          </cell>
          <cell r="I50">
            <v>17.006601376912744</v>
          </cell>
          <cell r="J50">
            <v>6.1471812348060046</v>
          </cell>
        </row>
        <row r="51">
          <cell r="A51" t="str">
            <v>RNWWST1</v>
          </cell>
          <cell r="C51" t="str">
            <v>WSTREN</v>
          </cell>
          <cell r="H51">
            <v>37.33651837978681</v>
          </cell>
          <cell r="I51">
            <v>41.113207928481295</v>
          </cell>
          <cell r="J51">
            <v>44.606345037019054</v>
          </cell>
        </row>
        <row r="52">
          <cell r="A52" t="str">
            <v>IMPNGA1</v>
          </cell>
          <cell r="C52" t="str">
            <v>NGA</v>
          </cell>
          <cell r="H52">
            <v>55.469545870253441</v>
          </cell>
          <cell r="I52">
            <v>16.276310741963041</v>
          </cell>
          <cell r="J52">
            <v>6.5362212348281534E-6</v>
          </cell>
        </row>
        <row r="53">
          <cell r="A53" t="str">
            <v>IMPELC_IT</v>
          </cell>
          <cell r="C53" t="str">
            <v>ELC_I-IT</v>
          </cell>
          <cell r="H53">
            <v>6.3592462932353909E-4</v>
          </cell>
          <cell r="I53">
            <v>4.3154879229229635E-4</v>
          </cell>
          <cell r="J53">
            <v>3.2445579709991138E-4</v>
          </cell>
        </row>
        <row r="54">
          <cell r="A54" t="str">
            <v>IMPELC_IT</v>
          </cell>
          <cell r="C54" t="str">
            <v>ELCS</v>
          </cell>
          <cell r="H54">
            <v>6.3592462932353909E-4</v>
          </cell>
          <cell r="I54">
            <v>4.3154879229229635E-4</v>
          </cell>
          <cell r="J54">
            <v>3.2445579709991138E-4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0.82643436552640659</v>
          </cell>
          <cell r="I4">
            <v>0.89256942529771388</v>
          </cell>
          <cell r="J4">
            <v>0.79180697988132298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0.82643436552640659</v>
          </cell>
          <cell r="I5">
            <v>0.89256942529771388</v>
          </cell>
          <cell r="J5">
            <v>0.79180697988132298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1.3333495023173795E-4</v>
          </cell>
          <cell r="I6">
            <v>1.2001426235544086E-4</v>
          </cell>
          <cell r="J6">
            <v>1.3366882264954192E-4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1.3346828518196962E-4</v>
          </cell>
          <cell r="I7">
            <v>1.2013427661779635E-4</v>
          </cell>
          <cell r="J7">
            <v>1.3380249147219151E-4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1.1106835744922122E-4</v>
          </cell>
          <cell r="I8">
            <v>1.1085182564842291E-4</v>
          </cell>
          <cell r="J8">
            <v>1.2784885699376508E-4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2.0661736341226699E-6</v>
          </cell>
          <cell r="I9">
            <v>2.4160292327254901E-5</v>
          </cell>
          <cell r="J9">
            <v>2.90956471383593E-5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2.2866159034616801E-4</v>
          </cell>
          <cell r="I10">
            <v>6.2025692929263803E-5</v>
          </cell>
          <cell r="J10">
            <v>4.7503561622866501E-5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8.7559717179155907</v>
          </cell>
          <cell r="I11">
            <v>6.7814304182624401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0.11282655270174194</v>
          </cell>
          <cell r="I12">
            <v>8.7383267229353995E-2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0.11880558640319652</v>
          </cell>
          <cell r="I13">
            <v>9.2013981251864871E-2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3.836206123548333E-2</v>
          </cell>
          <cell r="I15">
            <v>6.7924952183091789E-3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26.7585382094009</v>
          </cell>
          <cell r="I16">
            <v>31.915830479035101</v>
          </cell>
          <cell r="J16">
            <v>34.640501011870398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0.96302690244890099</v>
          </cell>
          <cell r="I17">
            <v>1.160776021158785</v>
          </cell>
          <cell r="J17">
            <v>1.3140384210237972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0.47444216683334878</v>
          </cell>
          <cell r="I18">
            <v>0.56588351913182811</v>
          </cell>
          <cell r="J18">
            <v>0.61419328035231124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0.96302690244890099</v>
          </cell>
          <cell r="I19">
            <v>1.160776021158785</v>
          </cell>
          <cell r="J19">
            <v>1.3140384210237972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3.0824833358659699E-2</v>
          </cell>
          <cell r="I20">
            <v>3.4199827954121402E-2</v>
          </cell>
          <cell r="J20">
            <v>5.8255111270865002E-2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7.0239930947898932E-2</v>
          </cell>
          <cell r="I21">
            <v>8.4897962715283923E-2</v>
          </cell>
          <cell r="J21">
            <v>9.6113506867679097E-2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0.5465000626337807</v>
          </cell>
          <cell r="I22">
            <v>0.54650594281852216</v>
          </cell>
          <cell r="J22">
            <v>0.54653859090438084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0.5465000626337807</v>
          </cell>
          <cell r="I23">
            <v>0.54650594281852216</v>
          </cell>
          <cell r="J23">
            <v>0.54653859090438084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0.73479000017987306</v>
          </cell>
          <cell r="I24">
            <v>0.73274539819243256</v>
          </cell>
          <cell r="J24">
            <v>0.72871812120584079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2.9562169888041102E-2</v>
          </cell>
          <cell r="I25">
            <v>1.3898656212422301E-2</v>
          </cell>
          <cell r="J25">
            <v>1.95863707229273E-2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4.1763700142687078E-2</v>
          </cell>
          <cell r="I26">
            <v>4.350310483433413E-2</v>
          </cell>
          <cell r="J26">
            <v>4.2151958026142203E-2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3.6211165646231336E-3</v>
          </cell>
          <cell r="I27">
            <v>3.8716712398916223E-3</v>
          </cell>
          <cell r="J27">
            <v>1.3150582601022406E-3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1.6252418066533287E-3</v>
          </cell>
          <cell r="I28">
            <v>1.4986849293766829E-3</v>
          </cell>
          <cell r="J28">
            <v>6.8756532064138606E-4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5.2210836160749997E-3</v>
          </cell>
          <cell r="I29">
            <v>5.356335731250295E-3</v>
          </cell>
          <cell r="J29">
            <v>1.9903938604848557E-3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1.0939413427752063</v>
          </cell>
          <cell r="I30">
            <v>1.0284521970310909</v>
          </cell>
          <cell r="J30">
            <v>0.77531418269651187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2.3784953744940336</v>
          </cell>
          <cell r="I31">
            <v>2.1840348887838421</v>
          </cell>
          <cell r="J31">
            <v>1.5567909769411379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2.4044236706935399E-2</v>
          </cell>
          <cell r="I32">
            <v>4.1202658729291998E-2</v>
          </cell>
          <cell r="J32">
            <v>1.55469161805702E-2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7.4837631658536116E-2</v>
          </cell>
          <cell r="I33">
            <v>7.2534398697642805E-2</v>
          </cell>
          <cell r="J33">
            <v>5.561907539907663E-2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3.508281452338442</v>
          </cell>
          <cell r="I34">
            <v>2.7483794771575454</v>
          </cell>
          <cell r="J34">
            <v>1.4820616001685225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4.813845719923906</v>
          </cell>
          <cell r="I35">
            <v>3.7473097718908019</v>
          </cell>
          <cell r="J35">
            <v>1.9584486532755037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0.15066696539666699</v>
          </cell>
          <cell r="I36">
            <v>6.94102414391118E-2</v>
          </cell>
          <cell r="J36">
            <v>5.8701985596575504E-3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0.28351290976814092</v>
          </cell>
          <cell r="I37">
            <v>0.22257836823661167</v>
          </cell>
          <cell r="J37">
            <v>0.11997454657475864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1.0243490707351479E-2</v>
          </cell>
          <cell r="J38">
            <v>0.68524557565274458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1.0346960310456042E-2</v>
          </cell>
          <cell r="J39">
            <v>0.69216724813408614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5.7206479993891101E-6</v>
          </cell>
          <cell r="I40">
            <v>1.7702203822776801E-3</v>
          </cell>
          <cell r="J40">
            <v>7.0887911441977799E-2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7.62074813886367E-6</v>
          </cell>
          <cell r="I41">
            <v>1.77784113041655E-3</v>
          </cell>
          <cell r="J41">
            <v>7.2665752572394299E-2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5.7081806557975296</v>
          </cell>
          <cell r="I42">
            <v>4.8022833975497798</v>
          </cell>
          <cell r="J42">
            <v>3.3331381759054866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8.4249547664812621</v>
          </cell>
          <cell r="I43">
            <v>7.0641452429069576</v>
          </cell>
          <cell r="J43">
            <v>4.7435234385668803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0.27095364996163901</v>
          </cell>
          <cell r="I44">
            <v>9.8327275011314302E-2</v>
          </cell>
          <cell r="J44">
            <v>8.2704043579856001E-2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0.44199558878106349</v>
          </cell>
          <cell r="I45">
            <v>0.3775998389828108</v>
          </cell>
          <cell r="J45">
            <v>0.26867403139372076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7.237337620571731</v>
          </cell>
          <cell r="I46">
            <v>6.9857324772204974</v>
          </cell>
          <cell r="J46">
            <v>8.7046420030848317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7.237337620571731</v>
          </cell>
          <cell r="I47">
            <v>6.9857324772204974</v>
          </cell>
          <cell r="J47">
            <v>8.7046420030848317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7.7048114484590933</v>
          </cell>
          <cell r="I48">
            <v>7.3979673399399468</v>
          </cell>
          <cell r="J48">
            <v>9.1627810558787743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0.21929572503015701</v>
          </cell>
          <cell r="I49">
            <v>0.28911753850866101</v>
          </cell>
          <cell r="J49">
            <v>0.39702262542897998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0.40345324194623799</v>
          </cell>
          <cell r="I50">
            <v>0.50646120351651203</v>
          </cell>
          <cell r="J50">
            <v>0.62198208573410407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0.31524220154403887</v>
          </cell>
          <cell r="I51">
            <v>0.59810124953222499</v>
          </cell>
          <cell r="J51">
            <v>0.61827483003751937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0.31555744374558287</v>
          </cell>
          <cell r="I52">
            <v>0.59869935078175696</v>
          </cell>
          <cell r="J52">
            <v>0.61889310486755666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0.31525182677319369</v>
          </cell>
          <cell r="I53">
            <v>0.59810569864481333</v>
          </cell>
          <cell r="J53">
            <v>0.61828476102143759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2.9046084670194899E-2</v>
          </cell>
          <cell r="I54">
            <v>4.8864497217914103E-2</v>
          </cell>
          <cell r="J54">
            <v>6.9902271955644302E-2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7.9906739961669623E-2</v>
          </cell>
          <cell r="I55">
            <v>0.1039224319490684</v>
          </cell>
          <cell r="J55">
            <v>0.11752469308604738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0.18377747407343631</v>
          </cell>
          <cell r="I56">
            <v>0.19781923637002682</v>
          </cell>
          <cell r="J56">
            <v>0.2243571194394347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6.1357131976859964</v>
          </cell>
          <cell r="I57">
            <v>6.5108775174573417</v>
          </cell>
          <cell r="J57">
            <v>6.0719513027710663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2.3381440231779846</v>
          </cell>
          <cell r="I58">
            <v>2.5437297553827789</v>
          </cell>
          <cell r="J58">
            <v>2.474038524703869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2.2496956774528716</v>
          </cell>
          <cell r="I59">
            <v>1.7632482804132641</v>
          </cell>
          <cell r="J59">
            <v>3.6962799000294764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0.33908665754844458</v>
          </cell>
          <cell r="I60">
            <v>0.38450900618599726</v>
          </cell>
          <cell r="J60">
            <v>0.44888827633974088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12.312439049765729</v>
          </cell>
          <cell r="I61">
            <v>12.435050207989919</v>
          </cell>
          <cell r="J61">
            <v>13.985502897749823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6.9727559957909002E-6</v>
          </cell>
          <cell r="I62">
            <v>2.0496760645150901E-2</v>
          </cell>
          <cell r="J62">
            <v>6.9115998325552903E-7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0.627690852973947</v>
          </cell>
          <cell r="I63">
            <v>0.64818761361909805</v>
          </cell>
          <cell r="J63">
            <v>0.64818830477908096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2.7533980480192134E-3</v>
          </cell>
          <cell r="I64">
            <v>1.191785173518551E-3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1.9256512856869454E-2</v>
          </cell>
          <cell r="I65">
            <v>1.9481241175665733E-3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2.1973708668159685E-2</v>
          </cell>
          <cell r="I66">
            <v>3.1185731410819E-3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60.678119699357048</v>
          </cell>
          <cell r="I67">
            <v>60.646178700949449</v>
          </cell>
          <cell r="J67">
            <v>59.4366125334343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6.9898734246038252</v>
          </cell>
          <cell r="I68">
            <v>9.1956025563879074</v>
          </cell>
          <cell r="J68">
            <v>13.901562807102932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5.7081806557975296</v>
          </cell>
          <cell r="I69">
            <v>4.8022833975497798</v>
          </cell>
          <cell r="J69">
            <v>3.3331381759054866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6.8872510800439875</v>
          </cell>
          <cell r="I70">
            <v>7.6391783776819251</v>
          </cell>
          <cell r="J70">
            <v>7.4505464882853634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0.26364839976990218</v>
          </cell>
          <cell r="I71">
            <v>0.21767239390056436</v>
          </cell>
          <cell r="J71">
            <v>0.15857018476779072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11.585210341039758</v>
          </cell>
          <cell r="I73">
            <v>15.702483790185246</v>
          </cell>
          <cell r="J73">
            <v>18.682666853979196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0.54344342866168482</v>
          </cell>
          <cell r="I74">
            <v>0.69962729092677667</v>
          </cell>
          <cell r="J74">
            <v>0.73480619341645392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0.66880951002948519</v>
          </cell>
          <cell r="I76">
            <v>0.75102090784344611</v>
          </cell>
          <cell r="J76">
            <v>0.80224684973815064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9.7486137350506237</v>
          </cell>
          <cell r="I77">
            <v>5.1666505286126005</v>
          </cell>
          <cell r="J77">
            <v>1.9470957460570943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8.6271728737941089</v>
          </cell>
          <cell r="I78">
            <v>10.906203493403414</v>
          </cell>
          <cell r="J78">
            <v>11.379537586409558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9.6559162505661202</v>
          </cell>
          <cell r="I80">
            <v>5.5654559644577857</v>
          </cell>
          <cell r="J80">
            <v>1.0464416477722045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1.5668331259610971E-3</v>
          </cell>
          <cell r="I81">
            <v>1.0231691794500061E-3</v>
          </cell>
          <cell r="J81">
            <v>8.5289814426334166E-4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1.83278708876916E-3</v>
          </cell>
          <cell r="I82">
            <v>1.1948129692457858E-3</v>
          </cell>
          <cell r="J82">
            <v>9.477077679564467E-4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1.09336440755398E-4</v>
          </cell>
          <cell r="I83">
            <v>1.03205056533766E-4</v>
          </cell>
          <cell r="J83">
            <v>8.4897356214675999E-5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1.5989124923298007E-4</v>
          </cell>
          <cell r="I84">
            <v>1.0614287953882902E-4</v>
          </cell>
          <cell r="J84">
            <v>6.4439876644426983E-5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9.4018676651578439E-2</v>
          </cell>
          <cell r="I85">
            <v>0.81827417398080959</v>
          </cell>
          <cell r="J85">
            <v>0.86689936022617498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9.4023516773965837E-2</v>
          </cell>
          <cell r="I86">
            <v>0.81827811466844325</v>
          </cell>
          <cell r="J86">
            <v>0.86690330091382017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3.6725341938063501E-5</v>
          </cell>
          <cell r="I87">
            <v>3.4373379586197197E-2</v>
          </cell>
          <cell r="J87">
            <v>4.1894109076698396E-3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3.526793195939697E-3</v>
          </cell>
          <cell r="I88">
            <v>3.6584930732836189E-2</v>
          </cell>
          <cell r="J88">
            <v>3.8612901826345178E-2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1.0296474394430443E-2</v>
          </cell>
          <cell r="I89">
            <v>9.7512886100164424E-4</v>
          </cell>
          <cell r="J89">
            <v>1.7344554428392965E-5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9.349745444630077E-6</v>
          </cell>
          <cell r="I90">
            <v>4.1765134110333682E-6</v>
          </cell>
          <cell r="J90">
            <v>1.0131184259263302E-5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2.2731648454895554E-3</v>
          </cell>
          <cell r="J91">
            <v>6.7578378706522605E-6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1.030647409419792E-2</v>
          </cell>
          <cell r="I92">
            <v>3.2529373200146307E-3</v>
          </cell>
          <cell r="J92">
            <v>3.4233576558308518E-5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6.5729713127800791E-3</v>
          </cell>
          <cell r="I93">
            <v>6.8870656655628255E-4</v>
          </cell>
          <cell r="J93">
            <v>8.0338152320208593E-6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0.60931444069471297</v>
          </cell>
          <cell r="I94">
            <v>6.3843098719767399E-2</v>
          </cell>
          <cell r="J94">
            <v>7.4473467200833205E-4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6.5729713127800791E-3</v>
          </cell>
          <cell r="I95">
            <v>6.8870656655628255E-4</v>
          </cell>
          <cell r="J95">
            <v>8.0338152320208593E-6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4.0372460944234358</v>
          </cell>
          <cell r="I96">
            <v>4.0374771104312748</v>
          </cell>
          <cell r="J96">
            <v>4.2470536674490393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4.0372460944234358</v>
          </cell>
          <cell r="I97">
            <v>4.0374771104312748</v>
          </cell>
          <cell r="J97">
            <v>4.2470536674490393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6.0594845717951797E-2</v>
          </cell>
          <cell r="I98">
            <v>8.3448957404254805E-6</v>
          </cell>
          <cell r="J98">
            <v>4.0149423660763198E-2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0.28512023364942146</v>
          </cell>
          <cell r="I99">
            <v>0.28512862918376009</v>
          </cell>
          <cell r="J99">
            <v>0.29991960629463454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3.9035258912720971E-3</v>
          </cell>
          <cell r="I100">
            <v>3.1067206652592274E-3</v>
          </cell>
          <cell r="J100">
            <v>4.0851969943047958E-3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4.1959005408125274E-3</v>
          </cell>
          <cell r="I101">
            <v>3.3394144890035804E-3</v>
          </cell>
          <cell r="J101">
            <v>4.3911788355381464E-3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6.94464846107591E-5</v>
          </cell>
          <cell r="I102">
            <v>3.1274148249374001E-4</v>
          </cell>
          <cell r="J102">
            <v>2.33273670097145E-4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4.9750547034412007E-4</v>
          </cell>
          <cell r="I103">
            <v>3.806321107800615E-4</v>
          </cell>
          <cell r="J103">
            <v>4.8769778301312373E-4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4.8525789366913501E-4</v>
          </cell>
          <cell r="I107">
            <v>1.9892826523484501E-4</v>
          </cell>
          <cell r="J107">
            <v>5.0045436965155797E-8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8.6753227564061001E-4</v>
          </cell>
          <cell r="I108">
            <v>3.9717668446669194E-4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3.1826520721326128</v>
          </cell>
          <cell r="I109">
            <v>4.0245366973171626</v>
          </cell>
          <cell r="J109">
            <v>6.614857045356711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3.1826520721326128</v>
          </cell>
          <cell r="I110">
            <v>4.0245366973171626</v>
          </cell>
          <cell r="J110">
            <v>6.614857045356711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0.13892808922195701</v>
          </cell>
          <cell r="I111">
            <v>5.9440786920962801E-2</v>
          </cell>
          <cell r="J111">
            <v>0.222396550639237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0.22477404534398146</v>
          </cell>
          <cell r="I112">
            <v>0.2842148802310232</v>
          </cell>
          <cell r="J112">
            <v>0.46711529598375451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2.3853840275499298E-2</v>
          </cell>
          <cell r="I113">
            <v>0.68749833736634269</v>
          </cell>
          <cell r="J113">
            <v>3.9518396587033711E-5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0.36295187035094351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0.31263104987908802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2.9891298571957073E-3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7.2296306610139863E-4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2.1352200244919014E-2</v>
          </cell>
          <cell r="I118">
            <v>3.2479327678445334E-3</v>
          </cell>
          <cell r="J118">
            <v>1.3523630799587277E-5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2.5016400305802738E-3</v>
          </cell>
          <cell r="I119">
            <v>2.5409413696382442E-3</v>
          </cell>
          <cell r="J119">
            <v>1.0788024661804761E-5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2.2731648454895554E-3</v>
          </cell>
          <cell r="J120">
            <v>6.7578378706522605E-6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1.4128523004164326E-4</v>
          </cell>
          <cell r="J121">
            <v>8.4489032549893919E-6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2.22229462462354E-2</v>
          </cell>
          <cell r="I122">
            <v>2.55998430876733E-2</v>
          </cell>
          <cell r="J122">
            <v>3.6743941191277798E-3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2.2541765027560258E-2</v>
          </cell>
          <cell r="I123">
            <v>3.911243092503304E-2</v>
          </cell>
          <cell r="J123">
            <v>9.023160504927602E-3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0.36295187035094351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0.39201060504790908</v>
          </cell>
          <cell r="I125">
            <v>0.54190497632785384</v>
          </cell>
          <cell r="J125">
            <v>0.15826079005296295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2.977734337219069E-4</v>
          </cell>
          <cell r="I126">
            <v>6.4962043297439674E-4</v>
          </cell>
          <cell r="J126">
            <v>1.8238482109982085E-4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0.39230837848163108</v>
          </cell>
          <cell r="I127">
            <v>0.90550647880294921</v>
          </cell>
          <cell r="J127">
            <v>0.1584432196811448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2.0922631867355479</v>
          </cell>
          <cell r="I128">
            <v>2.2776416377966133</v>
          </cell>
          <cell r="J128">
            <v>2.2214129506673648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2.0922631867355479</v>
          </cell>
          <cell r="I129">
            <v>2.2776416377966133</v>
          </cell>
          <cell r="J129">
            <v>2.2214129506673648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2.3381440231779846</v>
          </cell>
          <cell r="I130">
            <v>2.5437297553827789</v>
          </cell>
          <cell r="J130">
            <v>2.474038524703869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6.3093317403731405E-2</v>
          </cell>
          <cell r="I131">
            <v>7.4493303586236098E-2</v>
          </cell>
          <cell r="J131">
            <v>6.5919703868240198E-2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0.17337705364782796</v>
          </cell>
          <cell r="I132">
            <v>0.18672729438600305</v>
          </cell>
          <cell r="J132">
            <v>0.18249908606094301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0.97617238077639823</v>
          </cell>
          <cell r="I133">
            <v>2.7609398093058353</v>
          </cell>
          <cell r="J133">
            <v>4.842551416658182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0.97617238077639823</v>
          </cell>
          <cell r="I134">
            <v>2.7609398093058353</v>
          </cell>
          <cell r="J134">
            <v>4.842551416658182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1.09630634455595E-6</v>
          </cell>
          <cell r="I135">
            <v>0.126021574891343</v>
          </cell>
          <cell r="J135">
            <v>0.17870599662966799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6.8964364134195016E-2</v>
          </cell>
          <cell r="I136">
            <v>0.19498599639836045</v>
          </cell>
          <cell r="J136">
            <v>0.34195564867706602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57.607113926344702</v>
          </cell>
          <cell r="I137">
            <v>59.250586643533559</v>
          </cell>
          <cell r="J137">
            <v>56.543767289509688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18.471714726010021</v>
          </cell>
          <cell r="I138">
            <v>15.605439360174351</v>
          </cell>
          <cell r="J138">
            <v>14.798627626475287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13.163622111080917</v>
          </cell>
          <cell r="I139">
            <v>9.6306957347987829</v>
          </cell>
          <cell r="J139">
            <v>8.9587288003484833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13.564412660910325</v>
          </cell>
          <cell r="I140">
            <v>18.274829132379793</v>
          </cell>
          <cell r="J140">
            <v>17.501103576133392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12.407364428343421</v>
          </cell>
          <cell r="I141">
            <v>15.739622416180627</v>
          </cell>
          <cell r="J141">
            <v>15.285307286552444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6.8872510800439875</v>
          </cell>
          <cell r="I142">
            <v>7.6391783776819251</v>
          </cell>
          <cell r="J142">
            <v>7.4505464882853634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6.8872510800439875</v>
          </cell>
          <cell r="I143">
            <v>7.6391783776819251</v>
          </cell>
          <cell r="J143">
            <v>7.4505464882853634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8.351459291745515</v>
          </cell>
          <cell r="I144">
            <v>9.2632439999828886</v>
          </cell>
          <cell r="J144">
            <v>9.0345095561370421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0.44993891374648598</v>
          </cell>
          <cell r="I145">
            <v>0.33843214357374102</v>
          </cell>
          <cell r="J145">
            <v>0.50368548069171204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0.84969627345699095</v>
          </cell>
          <cell r="I146">
            <v>0.84969999940146601</v>
          </cell>
          <cell r="J146">
            <v>0.84970112937066211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7.3040265331472939E-2</v>
          </cell>
          <cell r="I147">
            <v>0.75480504951916094</v>
          </cell>
          <cell r="J147">
            <v>1.241704005083067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8.86187134387771E-2</v>
          </cell>
          <cell r="I148">
            <v>0.88809378297548602</v>
          </cell>
          <cell r="J148">
            <v>1.3797605876562578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0.15609895755061401</v>
          </cell>
          <cell r="I149">
            <v>5.4551208275456203E-2</v>
          </cell>
          <cell r="J149">
            <v>0.16177839911060601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0.30289614962194245</v>
          </cell>
          <cell r="I150">
            <v>0.24682368299041363</v>
          </cell>
          <cell r="J150">
            <v>0.26738695183912542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3.0799733090626173E-3</v>
          </cell>
          <cell r="I151">
            <v>0.69930227462839123</v>
          </cell>
          <cell r="J151">
            <v>0.67394452360805557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18.811509861503378</v>
          </cell>
          <cell r="I152">
            <v>39.703199317416654</v>
          </cell>
          <cell r="J152">
            <v>42.805887781851141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18.814589834812438</v>
          </cell>
          <cell r="I153">
            <v>40.402501592045091</v>
          </cell>
          <cell r="J153">
            <v>43.479832305459205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442.78697096518499</v>
          </cell>
          <cell r="I154">
            <v>209.49762051082999</v>
          </cell>
          <cell r="J154">
            <v>6.4708231059206595E-4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6.1384359315383703</v>
          </cell>
          <cell r="I155">
            <v>3.0258989852675735</v>
          </cell>
          <cell r="J155">
            <v>0.23081191693334471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6.0079643278858166</v>
          </cell>
          <cell r="I156">
            <v>2.8425728698891413</v>
          </cell>
          <cell r="J156">
            <v>8.7799499401908517E-6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0.23473301289137888</v>
          </cell>
          <cell r="I157">
            <v>0.23473524335998477</v>
          </cell>
          <cell r="J157">
            <v>0.23473966642646507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0.80785834394282097</v>
          </cell>
          <cell r="I158">
            <v>1.1472311189843756</v>
          </cell>
          <cell r="J158">
            <v>1.0075686847143572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0.80705129265017084</v>
          </cell>
          <cell r="I159">
            <v>1.1460850339504254</v>
          </cell>
          <cell r="J159">
            <v>1.006562122591766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0.80709135910633889</v>
          </cell>
          <cell r="I160">
            <v>1.1461150521361516</v>
          </cell>
          <cell r="J160">
            <v>1.0065990240261622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2.8149330935160501E-2</v>
          </cell>
          <cell r="I161">
            <v>9.0491945731726003E-2</v>
          </cell>
          <cell r="J161">
            <v>8.3968202380390003E-2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0.1434584633830816</v>
          </cell>
          <cell r="I162">
            <v>0.17680839735148324</v>
          </cell>
          <cell r="J162">
            <v>0.16140352763123511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0.53678471328236377</v>
          </cell>
          <cell r="I163">
            <v>0.53688610578547113</v>
          </cell>
          <cell r="J163">
            <v>1.3173178294573717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0.53678471328236377</v>
          </cell>
          <cell r="I164">
            <v>0.53688610578547113</v>
          </cell>
          <cell r="J164">
            <v>1.3173178294573717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2.0018745985219301E-7</v>
          </cell>
          <cell r="I165">
            <v>1.6888383588208701E-7</v>
          </cell>
          <cell r="J165">
            <v>7.1095950763983395E-2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3.7936658006715439E-2</v>
          </cell>
          <cell r="I166">
            <v>3.7936884977437746E-2</v>
          </cell>
          <cell r="J166">
            <v>9.3025983060654654E-2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4.4336985254413335E-3</v>
          </cell>
          <cell r="I167">
            <v>9.9873544237461219E-3</v>
          </cell>
          <cell r="J167">
            <v>9.8678580596741408E-3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4.4336985254413335E-3</v>
          </cell>
          <cell r="I168">
            <v>9.9873544237461219E-3</v>
          </cell>
          <cell r="J168">
            <v>9.8678580596741408E-3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8.0649309595980003E-5</v>
          </cell>
          <cell r="I169">
            <v>4.2497121930264501E-4</v>
          </cell>
          <cell r="J169">
            <v>8.0375975401301201E-8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3.4853880141860624E-4</v>
          </cell>
          <cell r="I170">
            <v>7.7354978289395832E-4</v>
          </cell>
          <cell r="J170">
            <v>7.7370871133938953E-4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9.5120803878274394E-3</v>
          </cell>
          <cell r="I171">
            <v>9.5989209466192157E-3</v>
          </cell>
          <cell r="J171">
            <v>5.6959136803136998E-3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9.5120803878274394E-3</v>
          </cell>
          <cell r="I172">
            <v>9.5989209466192157E-3</v>
          </cell>
          <cell r="J172">
            <v>5.6959136803136998E-3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1.7422065722951399E-7</v>
          </cell>
          <cell r="I173">
            <v>1.50270091286514E-7</v>
          </cell>
          <cell r="J173">
            <v>3.0148496578727802E-6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6.9973782249869586E-4</v>
          </cell>
          <cell r="I174">
            <v>6.9993606986638423E-4</v>
          </cell>
          <cell r="J174">
            <v>4.0686117001772218E-4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8.7096930705475177</v>
          </cell>
          <cell r="I175">
            <v>4.1916101609336485</v>
          </cell>
          <cell r="J175">
            <v>0.93511436196273445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606.23714455922504</v>
          </cell>
          <cell r="I176">
            <v>291.12362359651098</v>
          </cell>
          <cell r="J176">
            <v>64.666768260673805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10.748885541830234</v>
          </cell>
          <cell r="I177">
            <v>5.1617663758246692</v>
          </cell>
          <cell r="J177">
            <v>1.1465739053310953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0.22099759573077399</v>
          </cell>
          <cell r="I178">
            <v>6.4634332182136295E-2</v>
          </cell>
          <cell r="J178">
            <v>4.6477020428931803E-5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0.57108878486738801</v>
          </cell>
          <cell r="I179">
            <v>0.28562920757898902</v>
          </cell>
          <cell r="J179">
            <v>7.7240255158444196E-2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3.8689283739928561E-5</v>
          </cell>
          <cell r="I180">
            <v>4.2862976831902385E-5</v>
          </cell>
          <cell r="J180">
            <v>1.5253384020017083E-4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3.8689283739928561E-5</v>
          </cell>
          <cell r="I181">
            <v>4.2862976831902385E-5</v>
          </cell>
          <cell r="J181">
            <v>1.5253384020017083E-4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2.9171584087160299E-4</v>
          </cell>
          <cell r="I182">
            <v>9.38149437030201E-5</v>
          </cell>
          <cell r="J182">
            <v>9.43377618197006E-5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1.5410092330578609E-3</v>
          </cell>
          <cell r="I183">
            <v>3.9548536807916643E-4</v>
          </cell>
          <cell r="J183">
            <v>2.8510362460156658E-4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0.3468028026850058</v>
          </cell>
          <cell r="I184">
            <v>0.36742535001737714</v>
          </cell>
          <cell r="J184">
            <v>0.29592917229697513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0.3468028026850058</v>
          </cell>
          <cell r="I185">
            <v>0.36742535001737714</v>
          </cell>
          <cell r="J185">
            <v>0.29592917229697513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0.47219926126924355</v>
          </cell>
          <cell r="I186">
            <v>0.4983441125976209</v>
          </cell>
          <cell r="J186">
            <v>0.3961433606626516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9.3972148192095206E-3</v>
          </cell>
          <cell r="I187">
            <v>1.6974939929163199E-2</v>
          </cell>
          <cell r="J187">
            <v>4.6769377091446102E-3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2.4591328136173804E-2</v>
          </cell>
          <cell r="I188">
            <v>2.6372242210562655E-2</v>
          </cell>
          <cell r="J188">
            <v>2.097076137115535E-2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1.296669071337294E-3</v>
          </cell>
          <cell r="I189">
            <v>1.3315639645855686E-3</v>
          </cell>
          <cell r="J189">
            <v>8.5330822376997021E-4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1.296669071337294E-3</v>
          </cell>
          <cell r="I190">
            <v>1.3315639645855686E-3</v>
          </cell>
          <cell r="J190">
            <v>8.5330822376997021E-4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1.6010003877908401E-7</v>
          </cell>
          <cell r="I191">
            <v>1.2362386283113901E-7</v>
          </cell>
          <cell r="J191">
            <v>1.0889152046386399E-6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1.0648286288716656E-4</v>
          </cell>
          <cell r="I192">
            <v>1.0658204099619334E-4</v>
          </cell>
          <cell r="J192">
            <v>6.2943888306270864E-5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5.2408191712714747E-4</v>
          </cell>
          <cell r="I193">
            <v>5.3769962322637555E-4</v>
          </cell>
          <cell r="J193">
            <v>3.5886822696481454E-4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5.2408191712714747E-4</v>
          </cell>
          <cell r="I194">
            <v>5.3769962322637555E-4</v>
          </cell>
          <cell r="J194">
            <v>3.5886822696481454E-4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1.2164039221792799E-7</v>
          </cell>
          <cell r="I195">
            <v>9.3916491652233594E-8</v>
          </cell>
          <cell r="J195">
            <v>3.6061821775150298E-7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4.4719645701971299E-5</v>
          </cell>
          <cell r="I196">
            <v>4.4780234734578558E-5</v>
          </cell>
          <cell r="J196">
            <v>2.6448027615064445E-5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1.3306000107364411E-4</v>
          </cell>
          <cell r="I197">
            <v>1.2992272160412187E-4</v>
          </cell>
          <cell r="J197">
            <v>9.228080014058468E-5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1.3306000107364411E-4</v>
          </cell>
          <cell r="I198">
            <v>1.2992272160412187E-4</v>
          </cell>
          <cell r="J198">
            <v>9.228080014058468E-5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7.4376268830238305E-8</v>
          </cell>
          <cell r="I199">
            <v>5.3901849914101899E-8</v>
          </cell>
          <cell r="J199">
            <v>9.0188058776497005E-8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8.2522017416724025E-6</v>
          </cell>
          <cell r="I200">
            <v>8.2833364922662155E-6</v>
          </cell>
          <cell r="J200">
            <v>5.0273099163293739E-6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25.57444784592639</v>
          </cell>
          <cell r="I201">
            <v>27.613815400240984</v>
          </cell>
          <cell r="J201">
            <v>27.067328805744534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7.6991859428450287</v>
          </cell>
          <cell r="I202">
            <v>7.8397958490275164</v>
          </cell>
          <cell r="J202">
            <v>6.8140475476357079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25.57444784592639</v>
          </cell>
          <cell r="I203">
            <v>27.613815400240984</v>
          </cell>
          <cell r="J203">
            <v>27.067328805744534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0.74165895740416399</v>
          </cell>
          <cell r="I204">
            <v>1.1373975788715001</v>
          </cell>
          <cell r="J204">
            <v>1.0475568141381399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2.0661583587811396</v>
          </cell>
          <cell r="I205">
            <v>2.2308977413313391</v>
          </cell>
          <cell r="J205">
            <v>2.1867218888953075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10.392593207848355</v>
          </cell>
          <cell r="I206">
            <v>13.275183950697773</v>
          </cell>
          <cell r="J206">
            <v>16.302830631630012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4.5590615410133815</v>
          </cell>
          <cell r="I207">
            <v>5.4718308770243063</v>
          </cell>
          <cell r="J207">
            <v>5.9979777801433061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0.38540871340775601</v>
          </cell>
          <cell r="I208">
            <v>0.38920402284932498</v>
          </cell>
          <cell r="J208">
            <v>0.66634636835009697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0.71036602380976488</v>
          </cell>
          <cell r="I209">
            <v>0.9073616604171072</v>
          </cell>
          <cell r="J209">
            <v>1.1118302137655389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7.7048114484590933</v>
          </cell>
          <cell r="I210">
            <v>7.3979673399399468</v>
          </cell>
          <cell r="J210">
            <v>9.1627810558787743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1.0607413048537994E-2</v>
          </cell>
          <cell r="I211">
            <v>1.5760284730919383E-2</v>
          </cell>
          <cell r="J211">
            <v>2.4212166523377549E-3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7.7154188615076258</v>
          </cell>
          <cell r="I212">
            <v>7.4137276246708623</v>
          </cell>
          <cell r="J212">
            <v>9.1652022725311131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6.276098765866773E-5</v>
          </cell>
          <cell r="I213">
            <v>5.5410139585253613E-5</v>
          </cell>
          <cell r="J213">
            <v>3.9076096354380248E-5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6.276098765866773E-5</v>
          </cell>
          <cell r="I214">
            <v>5.5410139585253613E-5</v>
          </cell>
          <cell r="J214">
            <v>3.9076096354380248E-5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>
            <v>1.7314405391498902E-8</v>
          </cell>
          <cell r="I215">
            <v>1.5355029145891301E-8</v>
          </cell>
          <cell r="J215">
            <v>2.1342274129577901E-8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1.09343577517537E-8</v>
          </cell>
          <cell r="I216">
            <v>1.4987725324053309E-8</v>
          </cell>
          <cell r="J216">
            <v>6.3935884957611908E-8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11.585231066135128</v>
          </cell>
          <cell r="I217">
            <v>15.702504601584632</v>
          </cell>
          <cell r="J217">
            <v>18.682680217414731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11.585231066135128</v>
          </cell>
          <cell r="I218">
            <v>15.702504601584632</v>
          </cell>
          <cell r="J218">
            <v>18.682680217414731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3.4413446601833502</v>
          </cell>
          <cell r="I219">
            <v>4.4088568462079678</v>
          </cell>
          <cell r="J219">
            <v>4.8511699260177403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0.58280487055489305</v>
          </cell>
          <cell r="I220">
            <v>0.493661572943007</v>
          </cell>
          <cell r="J220">
            <v>0.84697222384441595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0.89566577126208813</v>
          </cell>
          <cell r="I221">
            <v>1.2138740140967179</v>
          </cell>
          <cell r="J221">
            <v>1.4517617845546558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0.15780433673124619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6.8735069725690207E-3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0.16464429690171667</v>
          </cell>
          <cell r="I224"/>
          <cell r="J224"/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H225">
            <v>3.5263392605713899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H226">
            <v>8.8797370114880323</v>
          </cell>
          <cell r="I226">
            <v>5.1385576692480299</v>
          </cell>
          <cell r="J226">
            <v>2.3078639091160085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H227">
            <v>1.2110064788085847E-2</v>
          </cell>
          <cell r="I227">
            <v>1.2214200857416518E-2</v>
          </cell>
          <cell r="J227">
            <v>1.0346577967309697E-2</v>
          </cell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H228">
            <v>1.2747436619037749E-2</v>
          </cell>
          <cell r="I228">
            <v>1.2857053534122666E-2</v>
          </cell>
          <cell r="J228">
            <v>1.089113470243128E-2</v>
          </cell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H229">
            <v>2.3366345010689899E-3</v>
          </cell>
          <cell r="I229"/>
          <cell r="J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H230">
            <v>5.0704704500650248E-3</v>
          </cell>
          <cell r="I230">
            <v>2.3361544650196981E-3</v>
          </cell>
          <cell r="J230">
            <v>9.8747681078809415E-4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H231">
            <v>3.5263392605711599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H232">
            <v>8.8797370114879755</v>
          </cell>
          <cell r="I232">
            <v>5.1385576692489963</v>
          </cell>
          <cell r="J232">
            <v>2.307863909117998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H233">
            <v>1.759082589036314E-3</v>
          </cell>
          <cell r="I233">
            <v>0.11489954283165253</v>
          </cell>
          <cell r="J233">
            <v>5.5248273450854302E-3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H234">
            <v>2.0300427646193007E-3</v>
          </cell>
          <cell r="I234">
            <v>0.13511044298686917</v>
          </cell>
          <cell r="J234">
            <v>6.0895143376076474E-3</v>
          </cell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H235">
            <v>1.1057991925372001E-4</v>
          </cell>
          <cell r="I235">
            <v>6.4192643496526106E-2</v>
          </cell>
          <cell r="J235">
            <v>2.09150839335921E-7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H236">
            <v>2.9447998964586498E-4</v>
          </cell>
          <cell r="I236">
            <v>6.4389585239751301E-2</v>
          </cell>
          <cell r="J236">
            <v>4.6633737236862198E-2</v>
          </cell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H239"/>
          <cell r="I239"/>
          <cell r="J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H240">
            <v>4.3118581072092399E-4</v>
          </cell>
          <cell r="I240">
            <v>1.14963044403192E-4</v>
          </cell>
          <cell r="J240">
            <v>3.90554788044243E-8</v>
          </cell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H241">
            <v>8.4270228459139979E-4</v>
          </cell>
          <cell r="I241">
            <v>2.5813518228197504E-4</v>
          </cell>
          <cell r="J241"/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H242">
            <v>0.35536704222357995</v>
          </cell>
          <cell r="I242">
            <v>0.31710265329386506</v>
          </cell>
          <cell r="J242">
            <v>0.27219978536365891</v>
          </cell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H243">
            <v>0.35572240926580334</v>
          </cell>
          <cell r="I243">
            <v>0.31741975594715899</v>
          </cell>
          <cell r="J243">
            <v>0.27247198514902238</v>
          </cell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H244">
            <v>0.35536669366146589</v>
          </cell>
          <cell r="I244">
            <v>0.31710330943661208</v>
          </cell>
          <cell r="J244">
            <v>0.27219947591010762</v>
          </cell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H245">
            <v>1.790168117437E-2</v>
          </cell>
          <cell r="I245">
            <v>2.2121025892141301E-2</v>
          </cell>
          <cell r="J245">
            <v>1.17052085922482E-2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H246">
            <v>3.3440440528609436E-2</v>
          </cell>
          <cell r="I246">
            <v>3.9991996586881719E-2</v>
          </cell>
          <cell r="J246">
            <v>3.5205065678000066E-2</v>
          </cell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H247">
            <v>4.3372688169510258</v>
          </cell>
          <cell r="I247">
            <v>2.3905802245798751</v>
          </cell>
          <cell r="J247">
            <v>0.18380209220518501</v>
          </cell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H248">
            <v>406.225223103926</v>
          </cell>
          <cell r="I248">
            <v>223.00875521422</v>
          </cell>
          <cell r="J248">
            <v>17.010838277987499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H249">
            <v>5.51187548309262</v>
          </cell>
          <cell r="I249">
            <v>3.0258989852675735</v>
          </cell>
          <cell r="J249">
            <v>0.23081191693334471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H250">
            <v>0.17458935747191601</v>
          </cell>
          <cell r="I250">
            <v>1.8295672847350301E-3</v>
          </cell>
          <cell r="J250">
            <v>1.5652064013135201E-5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H251">
            <v>0.27281163227884303</v>
          </cell>
          <cell r="I251">
            <v>0.17630539464877684</v>
          </cell>
          <cell r="J251">
            <v>1.4503371458254005E-2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H253"/>
          <cell r="I253"/>
          <cell r="J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H254"/>
          <cell r="I254"/>
          <cell r="J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H255">
            <v>3.5263392605713899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H256">
            <v>8.8797370114880323</v>
          </cell>
          <cell r="I256">
            <v>5.1385576692480299</v>
          </cell>
          <cell r="J256">
            <v>2.3078639091160085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H257">
            <v>20.864258722041225</v>
          </cell>
          <cell r="I257">
            <v>17.09062799930134</v>
          </cell>
          <cell r="J257">
            <v>20.533702227276137</v>
          </cell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H258">
            <v>20.864258722041225</v>
          </cell>
          <cell r="I258">
            <v>17.09062799930134</v>
          </cell>
          <cell r="J258">
            <v>20.533702227276137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H259">
            <v>3.5263392605711599</v>
          </cell>
          <cell r="I259"/>
          <cell r="J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H260">
            <v>8.8797370114879755</v>
          </cell>
          <cell r="I260">
            <v>5.1385576692489963</v>
          </cell>
          <cell r="J260">
            <v>2.307863909117998</v>
          </cell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H261">
            <v>35.138956281039896</v>
          </cell>
          <cell r="I261">
            <v>32.419439996039273</v>
          </cell>
          <cell r="J261">
            <v>29.098162035239476</v>
          </cell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H262">
            <v>35.138956281039896</v>
          </cell>
          <cell r="I262">
            <v>32.419439996039273</v>
          </cell>
          <cell r="J262">
            <v>29.098162035239476</v>
          </cell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H263">
            <v>4.56169035834785E-6</v>
          </cell>
          <cell r="I263">
            <v>4.6422692217946902E-6</v>
          </cell>
          <cell r="J263">
            <v>2.7712643881129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H264">
            <v>3.7141709636943432</v>
          </cell>
          <cell r="I264">
            <v>3.4267199202202847</v>
          </cell>
          <cell r="J264">
            <v>3.0756562490977402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H265">
            <v>1.8116805877292981E-3</v>
          </cell>
          <cell r="I265">
            <v>0.16419910501105958</v>
          </cell>
          <cell r="J265">
            <v>0.2670980417540339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H266">
            <v>1.47189558094036E-3</v>
          </cell>
          <cell r="I266">
            <v>2.4521195811633721E-2</v>
          </cell>
          <cell r="J266">
            <v>2.4730031786047525E-2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H267">
            <v>3.25021054761181E-3</v>
          </cell>
          <cell r="I267">
            <v>0.18872030082269306</v>
          </cell>
          <cell r="J267">
            <v>0.29182807354008145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H268">
            <v>3.5263392605713899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H269">
            <v>8.8797370114880323</v>
          </cell>
          <cell r="I269">
            <v>5.1385576692480299</v>
          </cell>
          <cell r="J269">
            <v>2.3078639091160085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H270">
            <v>2.449337945090042E-3</v>
          </cell>
          <cell r="I270">
            <v>0.2264846476188582</v>
          </cell>
          <cell r="J270">
            <v>0.184454235527549</v>
          </cell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H271">
            <v>0.59134377689902318</v>
          </cell>
          <cell r="I271">
            <v>9.7669071588783112</v>
          </cell>
          <cell r="J271">
            <v>10.418007622855836</v>
          </cell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H272">
            <v>0.59379311484411301</v>
          </cell>
          <cell r="I272">
            <v>9.9933918064971721</v>
          </cell>
          <cell r="J272">
            <v>10.602461858383391</v>
          </cell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H273">
            <v>0.34410336373217032</v>
          </cell>
          <cell r="I273">
            <v>0.41467454347658356</v>
          </cell>
          <cell r="J273">
            <v>0.48283352897650172</v>
          </cell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H274">
            <v>0.34375960412804246</v>
          </cell>
          <cell r="I274">
            <v>0.41426028319339037</v>
          </cell>
          <cell r="J274">
            <v>0.48235117779870323</v>
          </cell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H275">
            <v>0.34376944581951041</v>
          </cell>
          <cell r="I275">
            <v>0.41427611400506575</v>
          </cell>
          <cell r="J275">
            <v>0.48236319341865014</v>
          </cell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H276">
            <v>1.7114998014809799E-2</v>
          </cell>
          <cell r="I276">
            <v>2.4846766933700099E-2</v>
          </cell>
          <cell r="J276">
            <v>3.3810466151404497E-2</v>
          </cell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H277">
            <v>4.3341143891613948E-2</v>
          </cell>
          <cell r="I277">
            <v>5.1081103507686305E-2</v>
          </cell>
          <cell r="J277">
            <v>5.8940766128636274E-2</v>
          </cell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H278">
            <v>8.351459291745515</v>
          </cell>
          <cell r="I278">
            <v>9.2632439999828886</v>
          </cell>
          <cell r="J278">
            <v>9.0345095561370421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H279">
            <v>9.061221672619391</v>
          </cell>
          <cell r="I279">
            <v>10.043907993355811</v>
          </cell>
          <cell r="J279">
            <v>9.7830716409798004</v>
          </cell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H280">
            <v>3.4935435871397997E-7</v>
          </cell>
          <cell r="I280">
            <v>4.8337353350785398E-7</v>
          </cell>
          <cell r="J280">
            <v>4.4616135287992001E-7</v>
          </cell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H281">
            <v>0.84970110718495295</v>
          </cell>
          <cell r="I281">
            <v>0.84970159055848604</v>
          </cell>
          <cell r="J281">
            <v>0.84970203671983902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H282">
            <v>2.8170849227614241</v>
          </cell>
          <cell r="I282">
            <v>2.8170884492822537</v>
          </cell>
          <cell r="J282">
            <v>3.5180039134731396</v>
          </cell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H283">
            <v>3.9621447577516524</v>
          </cell>
          <cell r="I283">
            <v>3.9621497176965601</v>
          </cell>
          <cell r="J283">
            <v>4.8861165464904683</v>
          </cell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H284">
            <v>5.27059085551322E-2</v>
          </cell>
          <cell r="I284">
            <v>0.13043293736261299</v>
          </cell>
          <cell r="J284">
            <v>0.13598004574789599</v>
          </cell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H285">
            <v>0.16299042537692307</v>
          </cell>
          <cell r="I285">
            <v>0.20857151803601237</v>
          </cell>
          <cell r="J285">
            <v>0.2528267411801523</v>
          </cell>
        </row>
        <row r="286">
          <cell r="A286" t="str">
            <v>RHNS-SHPLTBR</v>
          </cell>
          <cell r="B286" t="str">
            <v>VAR_fout</v>
          </cell>
          <cell r="C286" t="str">
            <v>RHNS-SHPLT</v>
          </cell>
          <cell r="H286">
            <v>6.6808215711016243E-3</v>
          </cell>
          <cell r="I286">
            <v>7.0843552798124229E-3</v>
          </cell>
          <cell r="J286">
            <v>9.9621457325138468E-3</v>
          </cell>
        </row>
        <row r="287">
          <cell r="A287" t="str">
            <v>RHNS-SHPLTBR</v>
          </cell>
          <cell r="B287" t="str">
            <v>VAR_fin</v>
          </cell>
          <cell r="C287" t="str">
            <v>RPLT</v>
          </cell>
          <cell r="H287">
            <v>8.733659314232629E-3</v>
          </cell>
          <cell r="I287">
            <v>9.2402892114903552E-3</v>
          </cell>
          <cell r="J287">
            <v>1.2883908411623556E-2</v>
          </cell>
        </row>
        <row r="288">
          <cell r="A288" t="str">
            <v>RHNS-SHPLTBR</v>
          </cell>
          <cell r="B288" t="str">
            <v>VAR_ncap</v>
          </cell>
          <cell r="C288" t="str">
            <v>-</v>
          </cell>
          <cell r="H288">
            <v>1.5217335999442399E-5</v>
          </cell>
          <cell r="I288">
            <v>2.3108368098443899E-4</v>
          </cell>
          <cell r="J288">
            <v>5.8459838744285403E-4</v>
          </cell>
        </row>
        <row r="289">
          <cell r="A289" t="str">
            <v>RHNS-SHPLTBR</v>
          </cell>
          <cell r="B289" t="str">
            <v>VAR_cap</v>
          </cell>
          <cell r="C289" t="str">
            <v>-</v>
          </cell>
          <cell r="H289">
            <v>6.1252660784996747E-4</v>
          </cell>
          <cell r="I289">
            <v>5.7935139312341693E-4</v>
          </cell>
          <cell r="J289">
            <v>7.584307155529571E-4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ELC5</v>
          </cell>
          <cell r="H290">
            <v>3.2409059440081578E-3</v>
          </cell>
          <cell r="I290">
            <v>4.5038809731718279E-3</v>
          </cell>
          <cell r="J290">
            <v>1.9053026775839683E-3</v>
          </cell>
        </row>
        <row r="291">
          <cell r="A291" t="str">
            <v>D-RHNM_KEV_WOD_ELC_CHP</v>
          </cell>
          <cell r="B291" t="str">
            <v>VAR_fout</v>
          </cell>
          <cell r="C291" t="str">
            <v>RHNM_ELC</v>
          </cell>
          <cell r="H291">
            <v>0.13827323378495363</v>
          </cell>
          <cell r="I291">
            <v>0.33273382465255441</v>
          </cell>
          <cell r="J291">
            <v>5.8642129354399025E-2</v>
          </cell>
        </row>
        <row r="292">
          <cell r="A292" t="str">
            <v>D-RHNM_KEV_WOD_ELC_CHP</v>
          </cell>
          <cell r="B292" t="str">
            <v>VAR_fin</v>
          </cell>
          <cell r="C292" t="str">
            <v>RHNM_KEV_WOD_ELC_CHP</v>
          </cell>
          <cell r="H292">
            <v>0.14148987525128134</v>
          </cell>
          <cell r="I292">
            <v>0.33721365428163219</v>
          </cell>
          <cell r="J292">
            <v>6.0527994703442049E-2</v>
          </cell>
        </row>
        <row r="293">
          <cell r="A293" t="str">
            <v>SCOM-SHLTHCHPNGA</v>
          </cell>
          <cell r="B293" t="str">
            <v>VAR_fout</v>
          </cell>
          <cell r="C293" t="str">
            <v>SCOM-SHLTHC-NGA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SCOMLTHCHPC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VAR_fin</v>
          </cell>
          <cell r="C295" t="str">
            <v>SCOM_LTH_CHPNGA_ON</v>
          </cell>
          <cell r="H295"/>
          <cell r="I295"/>
          <cell r="J295"/>
        </row>
        <row r="296">
          <cell r="A296" t="str">
            <v>SCOM-SHLTHCHPNGA</v>
          </cell>
          <cell r="B296" t="str">
            <v>VAR_ncap</v>
          </cell>
          <cell r="C296" t="str">
            <v>-</v>
          </cell>
          <cell r="H296">
            <v>5.7411377429257104E-4</v>
          </cell>
          <cell r="I296">
            <v>2.8838555702587101E-4</v>
          </cell>
          <cell r="J296">
            <v>8.5489528383160901E-7</v>
          </cell>
        </row>
        <row r="297">
          <cell r="A297" t="str">
            <v>SCOM-SHLTHCHPNGA</v>
          </cell>
          <cell r="B297" t="str">
            <v>VAR_cap</v>
          </cell>
          <cell r="C297" t="str">
            <v>-</v>
          </cell>
          <cell r="H297">
            <v>8.5448598656320124E-4</v>
          </cell>
          <cell r="I297">
            <v>4.4153054292000006E-4</v>
          </cell>
          <cell r="J297">
            <v>1.5084466815999654E-6</v>
          </cell>
        </row>
        <row r="298">
          <cell r="A298" t="str">
            <v>ITOT-PROCESSCO2</v>
          </cell>
          <cell r="B298" t="str">
            <v>VAR_fout</v>
          </cell>
          <cell r="C298" t="str">
            <v>CO2</v>
          </cell>
          <cell r="H298">
            <v>2085.5361430552998</v>
          </cell>
          <cell r="I298">
            <v>2077.4342087488999</v>
          </cell>
          <cell r="J298">
            <v>2063.7509532529598</v>
          </cell>
        </row>
        <row r="299">
          <cell r="A299" t="str">
            <v>ITOT-PROCESSCO2</v>
          </cell>
          <cell r="B299" t="str">
            <v>VAR_fout</v>
          </cell>
          <cell r="C299" t="str">
            <v>CO2P</v>
          </cell>
          <cell r="H299">
            <v>2085.5361430553035</v>
          </cell>
          <cell r="I299">
            <v>2077.4342087488967</v>
          </cell>
          <cell r="J299">
            <v>2063.7509532529648</v>
          </cell>
        </row>
        <row r="300">
          <cell r="A300" t="str">
            <v>RHNM-SHWODBR</v>
          </cell>
          <cell r="B300" t="str">
            <v>VAR_fout</v>
          </cell>
          <cell r="C300" t="str">
            <v>RHNM-SHWOD</v>
          </cell>
          <cell r="H300">
            <v>9.784606397676017E-2</v>
          </cell>
          <cell r="I300">
            <v>0.10241247030459856</v>
          </cell>
          <cell r="J300">
            <v>8.5720922039985811E-2</v>
          </cell>
        </row>
        <row r="301">
          <cell r="A301" t="str">
            <v>RHNM-SHWODBR</v>
          </cell>
          <cell r="B301" t="str">
            <v>VAR_fin</v>
          </cell>
          <cell r="C301" t="str">
            <v>RHNMWODBRC</v>
          </cell>
          <cell r="H301">
            <v>9.784606397676017E-2</v>
          </cell>
          <cell r="I301">
            <v>0.10241247030459856</v>
          </cell>
          <cell r="J301">
            <v>8.5720922039985811E-2</v>
          </cell>
        </row>
        <row r="302">
          <cell r="A302" t="str">
            <v>RHNM-SHWODBR</v>
          </cell>
          <cell r="B302" t="str">
            <v>VAR_fin</v>
          </cell>
          <cell r="C302" t="str">
            <v>RWOD</v>
          </cell>
          <cell r="H302">
            <v>0.13001853592325863</v>
          </cell>
          <cell r="I302">
            <v>0.1354285177294961</v>
          </cell>
          <cell r="J302">
            <v>0.11335589675508177</v>
          </cell>
        </row>
        <row r="303">
          <cell r="A303" t="str">
            <v>RHNM-SHWODBR</v>
          </cell>
          <cell r="B303" t="str">
            <v>VAR_ncap</v>
          </cell>
          <cell r="C303" t="str">
            <v>-</v>
          </cell>
          <cell r="H303">
            <v>1.5859673874276899E-2</v>
          </cell>
          <cell r="I303"/>
          <cell r="J303"/>
        </row>
        <row r="304">
          <cell r="A304" t="str">
            <v>RHNM-SHWODBR</v>
          </cell>
          <cell r="B304" t="str">
            <v>VAR_cap</v>
          </cell>
          <cell r="C304" t="str">
            <v>-</v>
          </cell>
          <cell r="H304">
            <v>1.795460553156927E-2</v>
          </cell>
          <cell r="I304">
            <v>1.5923640217576664E-2</v>
          </cell>
          <cell r="J304">
            <v>6.70838353362164E-3</v>
          </cell>
        </row>
        <row r="305">
          <cell r="A305" t="str">
            <v>RHNS-SHDEM</v>
          </cell>
          <cell r="B305" t="str">
            <v>VAR_fout</v>
          </cell>
          <cell r="C305" t="str">
            <v>RHNS-SHD</v>
          </cell>
          <cell r="H305">
            <v>4.0495420946340026</v>
          </cell>
          <cell r="I305">
            <v>4.688552716329542</v>
          </cell>
          <cell r="J305">
            <v>5.2416352793381815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RHNS-SHLTHC-WOD</v>
          </cell>
          <cell r="H306">
            <v>2.0852379331544186E-4</v>
          </cell>
          <cell r="I306">
            <v>4.2378639357298841E-5</v>
          </cell>
          <cell r="J306">
            <v>3.5960417269449067E-4</v>
          </cell>
        </row>
        <row r="307">
          <cell r="A307" t="str">
            <v>RHNS-SHDEM</v>
          </cell>
          <cell r="B307" t="str">
            <v>VAR_fin</v>
          </cell>
          <cell r="C307" t="str">
            <v>RHNS-SHLFO</v>
          </cell>
          <cell r="H307">
            <v>5.5486071149405465E-2</v>
          </cell>
          <cell r="I307">
            <v>5.0462463586139414E-2</v>
          </cell>
          <cell r="J307"/>
        </row>
        <row r="308">
          <cell r="A308" t="str">
            <v>RHNS-SHDEM</v>
          </cell>
          <cell r="B308" t="str">
            <v>VAR_fin</v>
          </cell>
          <cell r="C308" t="str">
            <v>RHNS-SHNGAH</v>
          </cell>
          <cell r="H308">
            <v>0.96182043546426865</v>
          </cell>
          <cell r="I308">
            <v>1.1592138790902906</v>
          </cell>
          <cell r="J308">
            <v>1.3131080927608634</v>
          </cell>
        </row>
        <row r="309">
          <cell r="A309" t="str">
            <v>RHNS-SHDEM</v>
          </cell>
          <cell r="B309" t="str">
            <v>VAR_fin</v>
          </cell>
          <cell r="C309" t="str">
            <v>RHNS-SHCON</v>
          </cell>
          <cell r="H309">
            <v>3.9404327774361023E-3</v>
          </cell>
          <cell r="I309">
            <v>1.1430607592852061E-2</v>
          </cell>
          <cell r="J309">
            <v>1.1432956908678425E-2</v>
          </cell>
        </row>
        <row r="310">
          <cell r="A310" t="str">
            <v>RHNS-SHDEM</v>
          </cell>
          <cell r="B310" t="str">
            <v>VAR_fin</v>
          </cell>
          <cell r="C310" t="str">
            <v>RHNS-SHWOD</v>
          </cell>
          <cell r="H310">
            <v>8.1436874898149006E-2</v>
          </cell>
          <cell r="I310">
            <v>8.3104088410990859E-2</v>
          </cell>
          <cell r="J310">
            <v>8.4723149011448895E-2</v>
          </cell>
        </row>
        <row r="311">
          <cell r="A311" t="str">
            <v>RHNS-SHDEM</v>
          </cell>
          <cell r="B311" t="str">
            <v>VAR_fin</v>
          </cell>
          <cell r="C311" t="str">
            <v>RHNS-SHNST</v>
          </cell>
          <cell r="H311">
            <v>3.2998432442424167E-4</v>
          </cell>
          <cell r="I311">
            <v>4.4149997080740228E-4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RHNS-SHPLT</v>
          </cell>
          <cell r="H312">
            <v>6.8232998155280935E-3</v>
          </cell>
          <cell r="I312">
            <v>7.2631194036647364E-3</v>
          </cell>
          <cell r="J312">
            <v>1.002900801980137E-2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RHNS-SHLTHD</v>
          </cell>
          <cell r="H313">
            <v>0.16639802735330905</v>
          </cell>
          <cell r="I313">
            <v>0.17919911617962006</v>
          </cell>
          <cell r="J313">
            <v>0.20368175395108584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RHNS-SHELCB</v>
          </cell>
          <cell r="H314">
            <v>1.2011034618397786E-2</v>
          </cell>
          <cell r="I314">
            <v>1.2320367513373908E-2</v>
          </cell>
          <cell r="J314">
            <v>1.0373708681380687E-2</v>
          </cell>
        </row>
        <row r="315">
          <cell r="A315" t="str">
            <v>RHNS-SHDEM</v>
          </cell>
          <cell r="B315" t="str">
            <v>VAR_fin</v>
          </cell>
          <cell r="C315" t="str">
            <v>RHNS-SHELCH</v>
          </cell>
          <cell r="H315">
            <v>2.6712206269031444</v>
          </cell>
          <cell r="I315">
            <v>3.1045095307833117</v>
          </cell>
          <cell r="J315">
            <v>3.5698143462061696</v>
          </cell>
        </row>
        <row r="316">
          <cell r="A316" t="str">
            <v>RHNS-SHDEM</v>
          </cell>
          <cell r="B316" t="str">
            <v>VAR_fin</v>
          </cell>
          <cell r="C316" t="str">
            <v>RHNS-SHSOL</v>
          </cell>
          <cell r="H316">
            <v>1.1274679517038456E-3</v>
          </cell>
          <cell r="I316">
            <v>1.3701334731983661E-3</v>
          </cell>
          <cell r="J316">
            <v>1.056246337721398E-3</v>
          </cell>
        </row>
        <row r="317">
          <cell r="A317" t="str">
            <v>RHNS-SHDEM</v>
          </cell>
          <cell r="B317" t="str">
            <v>VAR_fin</v>
          </cell>
          <cell r="C317" t="str">
            <v>RHNS-SHLTHC-NGA</v>
          </cell>
          <cell r="H317">
            <v>1.0055819040738751E-4</v>
          </cell>
          <cell r="I317">
            <v>2.5175305811273214E-4</v>
          </cell>
          <cell r="J317">
            <v>6.5348074059915967E-5</v>
          </cell>
          <cell r="L317"/>
          <cell r="M317"/>
          <cell r="N317"/>
        </row>
        <row r="318">
          <cell r="A318" t="str">
            <v>RHNS-SHDEM</v>
          </cell>
          <cell r="B318" t="str">
            <v>VAR_fin</v>
          </cell>
          <cell r="C318" t="str">
            <v>RHNS-SHNGA</v>
          </cell>
          <cell r="H318">
            <v>8.9131758828715185E-2</v>
          </cell>
          <cell r="I318">
            <v>7.9328431814072481E-2</v>
          </cell>
          <cell r="J318">
            <v>3.7304978787715534E-2</v>
          </cell>
        </row>
        <row r="319">
          <cell r="A319" t="str">
            <v>RES-ELCSPEC</v>
          </cell>
          <cell r="B319" t="str">
            <v>VAR_fout</v>
          </cell>
          <cell r="C319" t="str">
            <v>RHSA-ELS</v>
          </cell>
          <cell r="H319">
            <v>39.137530192504101</v>
          </cell>
          <cell r="I319">
            <v>34.416845971290478</v>
          </cell>
          <cell r="J319">
            <v>24.012560240631892</v>
          </cell>
        </row>
        <row r="320">
          <cell r="A320" t="str">
            <v>RES-ELCSPEC</v>
          </cell>
          <cell r="B320" t="str">
            <v>VAR_fin</v>
          </cell>
          <cell r="C320" t="str">
            <v>RHSA_ELC</v>
          </cell>
          <cell r="H320">
            <v>39.137530192504101</v>
          </cell>
          <cell r="I320">
            <v>34.416845971290478</v>
          </cell>
          <cell r="J320">
            <v>24.012560240631892</v>
          </cell>
        </row>
        <row r="321">
          <cell r="A321" t="str">
            <v>RES-ELCSPEC</v>
          </cell>
          <cell r="B321" t="str">
            <v>VAR_ncap</v>
          </cell>
          <cell r="C321" t="str">
            <v>-</v>
          </cell>
          <cell r="H321">
            <v>6.1916209063973003E-6</v>
          </cell>
          <cell r="I321">
            <v>3.5391661696065399E-6</v>
          </cell>
          <cell r="J321">
            <v>2.0478605828060701</v>
          </cell>
        </row>
        <row r="322">
          <cell r="A322" t="str">
            <v>RES-ELCSPEC</v>
          </cell>
          <cell r="B322" t="str">
            <v>VAR_cap</v>
          </cell>
          <cell r="C322" t="str">
            <v>-</v>
          </cell>
          <cell r="H322">
            <v>4.1368354823579843</v>
          </cell>
          <cell r="I322">
            <v>3.6378772664728038</v>
          </cell>
          <cell r="J322">
            <v>2.5381127361260378</v>
          </cell>
        </row>
        <row r="323">
          <cell r="A323" t="str">
            <v>SCOM-SHCONBR1</v>
          </cell>
          <cell r="B323" t="str">
            <v>VAR_fout</v>
          </cell>
          <cell r="C323" t="str">
            <v>SCOM-SHCON</v>
          </cell>
          <cell r="H323">
            <v>1.97424449404716</v>
          </cell>
          <cell r="I323">
            <v>2.6177937255517656</v>
          </cell>
          <cell r="J323">
            <v>2.6178046443517036</v>
          </cell>
        </row>
        <row r="324">
          <cell r="A324" t="str">
            <v>SCOM-SHCONBR1</v>
          </cell>
          <cell r="B324" t="str">
            <v>VAR_fin</v>
          </cell>
          <cell r="C324" t="str">
            <v>CON</v>
          </cell>
          <cell r="H324">
            <v>1.97424449404716</v>
          </cell>
          <cell r="I324">
            <v>2.6177937255517656</v>
          </cell>
          <cell r="J324">
            <v>2.6178046443517036</v>
          </cell>
        </row>
        <row r="325">
          <cell r="A325" t="str">
            <v>SCOM-SHCONBR1</v>
          </cell>
          <cell r="B325" t="str">
            <v>VAR_ncap</v>
          </cell>
          <cell r="C325" t="str">
            <v>-</v>
          </cell>
          <cell r="H325">
            <v>9.7772010602066407E-7</v>
          </cell>
          <cell r="I325">
            <v>1.95151553463584E-2</v>
          </cell>
          <cell r="J325">
            <v>8.5978681990399597E-2</v>
          </cell>
        </row>
        <row r="326">
          <cell r="A326" t="str">
            <v>SCOM-SHCONBR1</v>
          </cell>
          <cell r="B326" t="str">
            <v>VAR_cap</v>
          </cell>
          <cell r="C326" t="str">
            <v>-</v>
          </cell>
          <cell r="H326">
            <v>0.2023122668188056</v>
          </cell>
          <cell r="I326">
            <v>0.22182806869142618</v>
          </cell>
          <cell r="J326">
            <v>0.22245195045031999</v>
          </cell>
        </row>
        <row r="327">
          <cell r="A327" t="str">
            <v>RHSA-WHSTG-SOL</v>
          </cell>
          <cell r="B327" t="str">
            <v>VAR_fout</v>
          </cell>
          <cell r="C327" t="str">
            <v>RHSA-WHASOL</v>
          </cell>
          <cell r="H327">
            <v>0.37301676735352657</v>
          </cell>
          <cell r="I327">
            <v>0.42599390605804305</v>
          </cell>
          <cell r="J327">
            <v>0.43968835978803522</v>
          </cell>
        </row>
        <row r="328">
          <cell r="A328" t="str">
            <v>RHSA-WHSTG-SOL</v>
          </cell>
          <cell r="B328" t="str">
            <v>VAR_fout</v>
          </cell>
          <cell r="C328" t="str">
            <v>AUX_RHSA-WHSTG-SOL_OUT</v>
          </cell>
          <cell r="H328">
            <v>0.37338978412088003</v>
          </cell>
          <cell r="I328">
            <v>0.42641989996410096</v>
          </cell>
          <cell r="J328">
            <v>0.44012804814782325</v>
          </cell>
        </row>
        <row r="329">
          <cell r="A329" t="str">
            <v>RHSA-WHSTG-SOL</v>
          </cell>
          <cell r="B329" t="str">
            <v>VAR_fin</v>
          </cell>
          <cell r="C329" t="str">
            <v>RHSA-WHASOL</v>
          </cell>
          <cell r="H329">
            <v>0.37301897581424609</v>
          </cell>
          <cell r="I329">
            <v>0.42599155071331529</v>
          </cell>
          <cell r="J329">
            <v>0.43968602142077701</v>
          </cell>
        </row>
        <row r="330">
          <cell r="A330" t="str">
            <v>RHSA-WHSTG-SOL</v>
          </cell>
          <cell r="B330" t="str">
            <v>VAR_ncap</v>
          </cell>
          <cell r="C330" t="str">
            <v>-</v>
          </cell>
          <cell r="H330">
            <v>3.6694598867324402E-2</v>
          </cell>
          <cell r="I330">
            <v>2.80279047653888E-2</v>
          </cell>
          <cell r="J330">
            <v>3.0848761489606101E-2</v>
          </cell>
        </row>
        <row r="331">
          <cell r="A331" t="str">
            <v>RHSA-WHSTG-SOL</v>
          </cell>
          <cell r="B331" t="str">
            <v>VAR_cap</v>
          </cell>
          <cell r="C331" t="str">
            <v>-</v>
          </cell>
          <cell r="H331">
            <v>5.7000564077807472E-2</v>
          </cell>
          <cell r="I331">
            <v>6.4724062528696502E-2</v>
          </cell>
          <cell r="J331">
            <v>6.6711170635914502E-2</v>
          </cell>
        </row>
        <row r="332">
          <cell r="A332" t="str">
            <v>SCOM-SHCONBR2</v>
          </cell>
          <cell r="B332" t="str">
            <v>VAR_fout</v>
          </cell>
          <cell r="C332" t="str">
            <v>SCOM-SHCON</v>
          </cell>
          <cell r="H332">
            <v>3.2384370241658664</v>
          </cell>
          <cell r="I332">
            <v>4.0772674817213277</v>
          </cell>
          <cell r="J332">
            <v>4.0772801735597533</v>
          </cell>
        </row>
        <row r="333">
          <cell r="A333" t="str">
            <v>SCOM-SHCONBR2</v>
          </cell>
          <cell r="B333" t="str">
            <v>VAR_fin</v>
          </cell>
          <cell r="C333" t="str">
            <v>CON</v>
          </cell>
          <cell r="H333">
            <v>3.2384370241658664</v>
          </cell>
          <cell r="I333">
            <v>4.0772674817213277</v>
          </cell>
          <cell r="J333">
            <v>4.0772801735597533</v>
          </cell>
        </row>
        <row r="334">
          <cell r="A334" t="str">
            <v>SCOM-SHCONBR2</v>
          </cell>
          <cell r="B334" t="str">
            <v>VAR_ncap</v>
          </cell>
          <cell r="C334" t="str">
            <v>-</v>
          </cell>
          <cell r="H334">
            <v>9.2484581251749295E-7</v>
          </cell>
          <cell r="I334">
            <v>1.79038434123685E-2</v>
          </cell>
          <cell r="J334">
            <v>0.13204569462528301</v>
          </cell>
        </row>
        <row r="335">
          <cell r="A335" t="str">
            <v>SCOM-SHCONBR2</v>
          </cell>
          <cell r="B335" t="str">
            <v>VAR_cap</v>
          </cell>
          <cell r="C335" t="str">
            <v>-</v>
          </cell>
          <cell r="H335">
            <v>0.31508487738578328</v>
          </cell>
          <cell r="I335">
            <v>0.33298939678329115</v>
          </cell>
          <cell r="J335">
            <v>0.33210172882846301</v>
          </cell>
        </row>
        <row r="336">
          <cell r="A336" t="str">
            <v>SCOM-SHCONBR3</v>
          </cell>
          <cell r="B336" t="str">
            <v>VAR_fout</v>
          </cell>
          <cell r="C336" t="str">
            <v>SCOM-SHCON</v>
          </cell>
          <cell r="H336">
            <v>1.7692005309450134</v>
          </cell>
          <cell r="I336">
            <v>2.4867386953120825</v>
          </cell>
          <cell r="J336">
            <v>3.2762394218773667</v>
          </cell>
        </row>
        <row r="337">
          <cell r="A337" t="str">
            <v>SCOM-SHCONBR3</v>
          </cell>
          <cell r="B337" t="str">
            <v>VAR_fin</v>
          </cell>
          <cell r="C337" t="str">
            <v>CON</v>
          </cell>
          <cell r="H337">
            <v>1.7692005309450134</v>
          </cell>
          <cell r="I337">
            <v>2.4867386953120825</v>
          </cell>
          <cell r="J337">
            <v>3.2762394218773667</v>
          </cell>
        </row>
        <row r="338">
          <cell r="A338" t="str">
            <v>SCOM-SHCONBR3</v>
          </cell>
          <cell r="B338" t="str">
            <v>VAR_ncap</v>
          </cell>
          <cell r="C338" t="str">
            <v>-</v>
          </cell>
          <cell r="H338">
            <v>5.83160913199818E-7</v>
          </cell>
          <cell r="I338">
            <v>6.2150187428415904E-3</v>
          </cell>
          <cell r="J338">
            <v>0.139444648603124</v>
          </cell>
        </row>
        <row r="339">
          <cell r="A339" t="str">
            <v>SCOM-SHCONBR3</v>
          </cell>
          <cell r="B339" t="str">
            <v>VAR_cap</v>
          </cell>
          <cell r="C339" t="str">
            <v>-</v>
          </cell>
          <cell r="H339">
            <v>0.18605193031994494</v>
          </cell>
          <cell r="I339">
            <v>0.19226772340921178</v>
          </cell>
          <cell r="J339">
            <v>0.25321756156603997</v>
          </cell>
        </row>
        <row r="340">
          <cell r="A340" t="str">
            <v>SCOM-SHCONBR4</v>
          </cell>
          <cell r="B340" t="str">
            <v>VAR_fout</v>
          </cell>
          <cell r="C340" t="str">
            <v>SCOM-SHCON</v>
          </cell>
          <cell r="H340">
            <v>3.1733704100923052E-3</v>
          </cell>
          <cell r="I340">
            <v>5.7362687874937899E-3</v>
          </cell>
          <cell r="J340">
            <v>3.2711625979631624</v>
          </cell>
        </row>
        <row r="341">
          <cell r="A341" t="str">
            <v>SCOM-SHCONBR4</v>
          </cell>
          <cell r="B341" t="str">
            <v>VAR_fin</v>
          </cell>
          <cell r="C341" t="str">
            <v>CON</v>
          </cell>
          <cell r="H341">
            <v>3.1733704100923052E-3</v>
          </cell>
          <cell r="I341">
            <v>5.7362687874937899E-3</v>
          </cell>
          <cell r="J341">
            <v>3.2711625979631624</v>
          </cell>
        </row>
        <row r="342">
          <cell r="A342" t="str">
            <v>SCOM-SHCONBR4</v>
          </cell>
          <cell r="B342" t="str">
            <v>VAR_ncap</v>
          </cell>
          <cell r="C342" t="str">
            <v>-</v>
          </cell>
          <cell r="H342">
            <v>5.1557378121608505E-7</v>
          </cell>
          <cell r="I342">
            <v>8.5108810747813606E-6</v>
          </cell>
          <cell r="J342">
            <v>0.25250502997243701</v>
          </cell>
        </row>
        <row r="343">
          <cell r="A343" t="str">
            <v>SCOM-SHCONBR4</v>
          </cell>
          <cell r="B343" t="str">
            <v>VAR_cap</v>
          </cell>
          <cell r="C343" t="str">
            <v>-</v>
          </cell>
          <cell r="H343">
            <v>4.7642032408701251E-4</v>
          </cell>
          <cell r="I343">
            <v>4.8550331787729754E-4</v>
          </cell>
          <cell r="J343">
            <v>0.25278991247120797</v>
          </cell>
        </row>
        <row r="344">
          <cell r="A344" t="str">
            <v>RHEM-SHNGABR</v>
          </cell>
          <cell r="B344" t="str">
            <v>VAR_fout</v>
          </cell>
          <cell r="C344" t="str">
            <v>CO2_R</v>
          </cell>
          <cell r="H344">
            <v>572.83308657121199</v>
          </cell>
          <cell r="I344">
            <v>235.813146942288</v>
          </cell>
          <cell r="J344">
            <v>89.739084589646595</v>
          </cell>
        </row>
        <row r="345">
          <cell r="A345" t="str">
            <v>RHEM-SHNGABR</v>
          </cell>
          <cell r="B345" t="str">
            <v>VAR_fout</v>
          </cell>
          <cell r="C345" t="str">
            <v>RHEM-SHNGA</v>
          </cell>
          <cell r="H345">
            <v>9.5796277276925927</v>
          </cell>
          <cell r="I345">
            <v>3.943560897511047</v>
          </cell>
          <cell r="J345">
            <v>1.5007286470451799</v>
          </cell>
        </row>
        <row r="346">
          <cell r="A346" t="str">
            <v>RHEM-SHNGABR</v>
          </cell>
          <cell r="B346" t="str">
            <v>VAR_fin</v>
          </cell>
          <cell r="C346" t="str">
            <v>RNGA</v>
          </cell>
          <cell r="H346">
            <v>10.156615010127858</v>
          </cell>
          <cell r="I346">
            <v>4.1810841656434059</v>
          </cell>
          <cell r="J346">
            <v>1.5911185210930245</v>
          </cell>
        </row>
        <row r="347">
          <cell r="A347" t="str">
            <v>RHEM-SHNGABR</v>
          </cell>
          <cell r="B347" t="str">
            <v>VAR_ncap</v>
          </cell>
          <cell r="C347" t="str">
            <v>-</v>
          </cell>
          <cell r="H347">
            <v>0.18964390629318501</v>
          </cell>
          <cell r="I347">
            <v>6.5204660289019098E-2</v>
          </cell>
          <cell r="J347">
            <v>6.97486809045497E-7</v>
          </cell>
        </row>
        <row r="348">
          <cell r="A348" t="str">
            <v>RHEM-SHNGABR</v>
          </cell>
          <cell r="B348" t="str">
            <v>VAR_cap</v>
          </cell>
          <cell r="C348" t="str">
            <v>-</v>
          </cell>
          <cell r="H348">
            <v>0.68075715737269227</v>
          </cell>
          <cell r="I348">
            <v>0.27997562135632903</v>
          </cell>
          <cell r="J348">
            <v>0.12751825561765431</v>
          </cell>
        </row>
        <row r="349">
          <cell r="A349" t="str">
            <v>RHNS-SHCONBR1</v>
          </cell>
          <cell r="B349" t="str">
            <v>VAR_ncap</v>
          </cell>
          <cell r="C349" t="str">
            <v>-</v>
          </cell>
          <cell r="H349">
            <v>3.5263392605711599</v>
          </cell>
          <cell r="I349"/>
          <cell r="J349"/>
        </row>
        <row r="350">
          <cell r="A350" t="str">
            <v>RHNS-SHCONBR1</v>
          </cell>
          <cell r="B350" t="str">
            <v>VAR_cap</v>
          </cell>
          <cell r="C350" t="str">
            <v>-</v>
          </cell>
          <cell r="H350">
            <v>8.8797370114879755</v>
          </cell>
          <cell r="I350">
            <v>5.1385576692489963</v>
          </cell>
          <cell r="J350">
            <v>2.307863909117998</v>
          </cell>
        </row>
        <row r="351">
          <cell r="A351" t="str">
            <v>SCOM-SHCONBR5</v>
          </cell>
          <cell r="B351" t="str">
            <v>VAR_fout</v>
          </cell>
          <cell r="C351" t="str">
            <v>SCOM-SHCON</v>
          </cell>
          <cell r="H351">
            <v>2.2851250771024588E-3</v>
          </cell>
          <cell r="I351">
            <v>3.9973491375904476E-3</v>
          </cell>
          <cell r="J351">
            <v>0.65642095329080508</v>
          </cell>
        </row>
        <row r="352">
          <cell r="A352" t="str">
            <v>SCOM-SHCONBR5</v>
          </cell>
          <cell r="B352" t="str">
            <v>VAR_fin</v>
          </cell>
          <cell r="C352" t="str">
            <v>CON</v>
          </cell>
          <cell r="H352">
            <v>2.2851250771024588E-3</v>
          </cell>
          <cell r="I352">
            <v>3.9973491375904476E-3</v>
          </cell>
          <cell r="J352">
            <v>0.65642095329080508</v>
          </cell>
        </row>
        <row r="353">
          <cell r="A353" t="str">
            <v>SCOM-SHCONBR5</v>
          </cell>
          <cell r="B353" t="str">
            <v>VAR_ncap</v>
          </cell>
          <cell r="C353" t="str">
            <v>-</v>
          </cell>
          <cell r="H353">
            <v>4.4310274155007699E-7</v>
          </cell>
          <cell r="I353">
            <v>9.5237168610822304E-7</v>
          </cell>
          <cell r="J353">
            <v>5.0544975682735797E-2</v>
          </cell>
        </row>
        <row r="354">
          <cell r="A354" t="str">
            <v>SCOM-SHCONBR5</v>
          </cell>
          <cell r="B354" t="str">
            <v>VAR_cap</v>
          </cell>
          <cell r="C354" t="str">
            <v>-</v>
          </cell>
          <cell r="H354">
            <v>3.4485386840640863E-4</v>
          </cell>
          <cell r="I354">
            <v>3.4630935591588427E-4</v>
          </cell>
          <cell r="J354">
            <v>5.0746139861951964E-2</v>
          </cell>
        </row>
        <row r="355">
          <cell r="A355" t="str">
            <v>RHNS-SHCONBR2</v>
          </cell>
          <cell r="B355" t="str">
            <v>VAR_ncap</v>
          </cell>
          <cell r="C355" t="str">
            <v>-</v>
          </cell>
          <cell r="H355">
            <v>3.5263392605713899</v>
          </cell>
          <cell r="I355"/>
          <cell r="J355"/>
        </row>
        <row r="356">
          <cell r="A356" t="str">
            <v>RHNS-SHCONBR2</v>
          </cell>
          <cell r="B356" t="str">
            <v>VAR_cap</v>
          </cell>
          <cell r="C356" t="str">
            <v>-</v>
          </cell>
          <cell r="H356">
            <v>8.8797370114880323</v>
          </cell>
          <cell r="I356">
            <v>5.1385576692480299</v>
          </cell>
          <cell r="J356">
            <v>2.3078639091160085</v>
          </cell>
        </row>
        <row r="357">
          <cell r="A357" t="str">
            <v>RHES-SHSTG-ELCHP</v>
          </cell>
          <cell r="B357" t="str">
            <v>VAR_fout</v>
          </cell>
          <cell r="C357" t="str">
            <v>RHES-SHAELCH</v>
          </cell>
          <cell r="H357">
            <v>4.008849106050894</v>
          </cell>
          <cell r="I357">
            <v>3.6427465850093976</v>
          </cell>
          <cell r="J357">
            <v>3.5661224596648369</v>
          </cell>
        </row>
        <row r="358">
          <cell r="A358" t="str">
            <v>RHES-SHSTG-ELCHP</v>
          </cell>
          <cell r="B358" t="str">
            <v>VAR_fout</v>
          </cell>
          <cell r="C358" t="str">
            <v>AUX_RHES-SHSTG-ELCHP_OUT</v>
          </cell>
          <cell r="H358">
            <v>4.0128579551569432</v>
          </cell>
          <cell r="I358">
            <v>3.6463893315944058</v>
          </cell>
          <cell r="J358">
            <v>3.5696885821245044</v>
          </cell>
        </row>
        <row r="359">
          <cell r="A359" t="str">
            <v>RHES-SHSTG-ELCHP</v>
          </cell>
          <cell r="B359" t="str">
            <v>VAR_fin</v>
          </cell>
          <cell r="C359" t="str">
            <v>RHES-SHAELCH</v>
          </cell>
          <cell r="H359">
            <v>4.0088624313097512</v>
          </cell>
          <cell r="I359">
            <v>3.642759440781246</v>
          </cell>
          <cell r="J359">
            <v>3.5661366928668414</v>
          </cell>
        </row>
        <row r="360">
          <cell r="A360" t="str">
            <v>RHES-SHSTG-ELCHP</v>
          </cell>
          <cell r="B360" t="str">
            <v>VAR_ncap</v>
          </cell>
          <cell r="C360" t="str">
            <v>-</v>
          </cell>
          <cell r="H360">
            <v>0.13293424242886601</v>
          </cell>
          <cell r="I360">
            <v>0.19876946622094699</v>
          </cell>
          <cell r="J360">
            <v>0.18550365712228001</v>
          </cell>
        </row>
        <row r="361">
          <cell r="A361" t="str">
            <v>RHES-SHSTG-ELCHP</v>
          </cell>
          <cell r="B361" t="str">
            <v>VAR_cap</v>
          </cell>
          <cell r="C361" t="str">
            <v>-</v>
          </cell>
          <cell r="H361">
            <v>0.36461043527967057</v>
          </cell>
          <cell r="I361">
            <v>0.39368802849436613</v>
          </cell>
          <cell r="J361">
            <v>0.38589219800805113</v>
          </cell>
        </row>
        <row r="362">
          <cell r="A362" t="str">
            <v>SCOM-SHCONBR6</v>
          </cell>
          <cell r="B362" t="str">
            <v>VAR_fout</v>
          </cell>
          <cell r="C362" t="str">
            <v>SCOM-SHCON</v>
          </cell>
          <cell r="H362">
            <v>1.3519096099470431E-3</v>
          </cell>
          <cell r="I362">
            <v>2.2841922763950223E-3</v>
          </cell>
          <cell r="J362">
            <v>1.5429437289889542E-3</v>
          </cell>
        </row>
        <row r="363">
          <cell r="A363" t="str">
            <v>SCOM-SHCONBR6</v>
          </cell>
          <cell r="B363" t="str">
            <v>VAR_fin</v>
          </cell>
          <cell r="C363" t="str">
            <v>CON</v>
          </cell>
          <cell r="H363">
            <v>1.3519096099470431E-3</v>
          </cell>
          <cell r="I363">
            <v>2.2841922763950223E-3</v>
          </cell>
          <cell r="J363">
            <v>1.5429437289889542E-3</v>
          </cell>
        </row>
        <row r="364">
          <cell r="A364" t="str">
            <v>SCOM-SHCONBR6</v>
          </cell>
          <cell r="B364" t="str">
            <v>VAR_ncap</v>
          </cell>
          <cell r="C364" t="str">
            <v>-</v>
          </cell>
          <cell r="H364">
            <v>3.8246276460289102E-7</v>
          </cell>
          <cell r="I364">
            <v>5.6330407405435996E-7</v>
          </cell>
          <cell r="J364">
            <v>1.3065745100469901E-5</v>
          </cell>
        </row>
        <row r="365">
          <cell r="A365" t="str">
            <v>SCOM-SHCONBR6</v>
          </cell>
          <cell r="B365" t="str">
            <v>VAR_cap</v>
          </cell>
          <cell r="C365" t="str">
            <v>-</v>
          </cell>
          <cell r="H365">
            <v>2.0566625896719997E-4</v>
          </cell>
          <cell r="I365">
            <v>2.0658697610920267E-4</v>
          </cell>
          <cell r="J365">
            <v>1.3326531172004559E-4</v>
          </cell>
        </row>
        <row r="366">
          <cell r="A366" t="str">
            <v>RHNM-SHDEM</v>
          </cell>
          <cell r="B366" t="str">
            <v>VAR_fout</v>
          </cell>
          <cell r="C366" t="str">
            <v>RHNM-SHD</v>
          </cell>
          <cell r="H366">
            <v>4.2903703059541902</v>
          </cell>
          <cell r="I366">
            <v>4.9168178162381322</v>
          </cell>
          <cell r="J366">
            <v>5.3744296521086978</v>
          </cell>
        </row>
        <row r="367">
          <cell r="A367" t="str">
            <v>RHNM-SHDEM</v>
          </cell>
          <cell r="B367" t="str">
            <v>VAR_fin</v>
          </cell>
          <cell r="C367" t="str">
            <v>RHNM-SHLFO</v>
          </cell>
          <cell r="H367">
            <v>0.11211564847781463</v>
          </cell>
          <cell r="I367">
            <v>8.6431774867525693E-2</v>
          </cell>
          <cell r="J367">
            <v>4.2748997961626556E-5</v>
          </cell>
        </row>
        <row r="368">
          <cell r="A368" t="str">
            <v>RHNM-SHDEM</v>
          </cell>
          <cell r="B368" t="str">
            <v>VAR_fin</v>
          </cell>
          <cell r="C368" t="str">
            <v>RHNM-SHLTHD</v>
          </cell>
          <cell r="H368">
            <v>0.30728096676488065</v>
          </cell>
          <cell r="I368">
            <v>0.34880800939422441</v>
          </cell>
          <cell r="J368">
            <v>0.40697345895551856</v>
          </cell>
        </row>
        <row r="369">
          <cell r="A369" t="str">
            <v>RHNM-SHDEM</v>
          </cell>
          <cell r="B369" t="str">
            <v>VAR_fin</v>
          </cell>
          <cell r="C369" t="str">
            <v>RHNM-SHCON</v>
          </cell>
          <cell r="H369">
            <v>4.4336985254413335E-3</v>
          </cell>
          <cell r="I369">
            <v>9.9873544237461219E-3</v>
          </cell>
          <cell r="J369">
            <v>9.8678580596741408E-3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RHNM-SHELCB</v>
          </cell>
          <cell r="H370">
            <v>2.3111742961831614E-3</v>
          </cell>
          <cell r="I370">
            <v>2.8388850305765497E-3</v>
          </cell>
          <cell r="J370">
            <v>2.5673291851507096E-3</v>
          </cell>
        </row>
        <row r="371">
          <cell r="A371" t="str">
            <v>RHNM-SHDEM</v>
          </cell>
          <cell r="B371" t="str">
            <v>VAR_fin</v>
          </cell>
          <cell r="C371" t="str">
            <v>RHNM-SHWOD</v>
          </cell>
          <cell r="H371">
            <v>9.7133739367962435E-2</v>
          </cell>
          <cell r="I371">
            <v>0.10142834279516483</v>
          </cell>
          <cell r="J371">
            <v>8.4989078480552246E-2</v>
          </cell>
        </row>
        <row r="372">
          <cell r="A372" t="str">
            <v>RHNM-SHDEM</v>
          </cell>
          <cell r="B372" t="str">
            <v>VAR_fin</v>
          </cell>
          <cell r="C372" t="str">
            <v>RHNM-SHELCH</v>
          </cell>
          <cell r="H372">
            <v>2.3695315623966566</v>
          </cell>
          <cell r="I372">
            <v>2.7841228607922037</v>
          </cell>
          <cell r="J372">
            <v>3.2237842997166108</v>
          </cell>
        </row>
        <row r="373">
          <cell r="A373" t="str">
            <v>RHNM-SHDEM</v>
          </cell>
          <cell r="B373" t="str">
            <v>VAR_fin</v>
          </cell>
          <cell r="C373" t="str">
            <v>RHNM-SHNST</v>
          </cell>
          <cell r="H373">
            <v>2.3202801099505793E-4</v>
          </cell>
          <cell r="I373">
            <v>8.4190382486920849E-4</v>
          </cell>
          <cell r="J373">
            <v>1.3765471197806238E-4</v>
          </cell>
        </row>
        <row r="374">
          <cell r="A374" t="str">
            <v>RHNM-SHDEM</v>
          </cell>
          <cell r="B374" t="str">
            <v>VAR_fin</v>
          </cell>
          <cell r="C374" t="str">
            <v>RHNM-SHPLT</v>
          </cell>
          <cell r="H374">
            <v>2.1830083282944401E-2</v>
          </cell>
          <cell r="I374">
            <v>2.3530451556322836E-2</v>
          </cell>
          <cell r="J374">
            <v>2.7444477137098005E-2</v>
          </cell>
        </row>
        <row r="375">
          <cell r="A375" t="str">
            <v>RHNM-SHDEM</v>
          </cell>
          <cell r="B375" t="str">
            <v>VAR_fin</v>
          </cell>
          <cell r="C375" t="str">
            <v>RHNM-SHLTHC-NGA</v>
          </cell>
          <cell r="H375">
            <v>2.9092936386565501E-5</v>
          </cell>
          <cell r="I375"/>
          <cell r="J375">
            <v>1.0416778580949623E-4</v>
          </cell>
        </row>
        <row r="376">
          <cell r="A376" t="str">
            <v>RHNM-SHDEM</v>
          </cell>
          <cell r="B376" t="str">
            <v>VAR_fin</v>
          </cell>
          <cell r="C376" t="str">
            <v>RHNM-SHSOL</v>
          </cell>
          <cell r="H376">
            <v>1.1634137840246276E-3</v>
          </cell>
          <cell r="I376">
            <v>1.5390804892556336E-3</v>
          </cell>
          <cell r="J376">
            <v>1.3043241251478189E-3</v>
          </cell>
        </row>
        <row r="377">
          <cell r="A377" t="str">
            <v>RHNM-SHDEM</v>
          </cell>
          <cell r="B377" t="str">
            <v>VAR_fin</v>
          </cell>
          <cell r="C377" t="str">
            <v>RHNM-SHLTHC-WOD</v>
          </cell>
          <cell r="H377">
            <v>4.492012079756084E-4</v>
          </cell>
          <cell r="I377"/>
          <cell r="J377">
            <v>1.55761013319126E-4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RHNM-SHNGAH</v>
          </cell>
          <cell r="H378">
            <v>1.2203836117323776</v>
          </cell>
          <cell r="I378">
            <v>1.4630517062781674</v>
          </cell>
          <cell r="J378">
            <v>1.6170190150500361</v>
          </cell>
        </row>
        <row r="379">
          <cell r="A379" t="str">
            <v>RHNM-SHDEM</v>
          </cell>
          <cell r="B379" t="str">
            <v>VAR_fin</v>
          </cell>
          <cell r="C379" t="str">
            <v>RHNM-SHNGA</v>
          </cell>
          <cell r="H379">
            <v>0.15397622890551729</v>
          </cell>
          <cell r="I379">
            <v>9.463126242166825E-2</v>
          </cell>
          <cell r="J379">
            <v>3.239286949779572E-4</v>
          </cell>
        </row>
        <row r="380">
          <cell r="A380" t="str">
            <v>SCOM-STG-ELCSPEC</v>
          </cell>
          <cell r="B380" t="str">
            <v>VAR_fout</v>
          </cell>
          <cell r="C380" t="str">
            <v>SCOM-ELS</v>
          </cell>
          <cell r="H380">
            <v>4.9657906713686216E-2</v>
          </cell>
          <cell r="I380">
            <v>1.2148758312762624</v>
          </cell>
          <cell r="J380">
            <v>1.204504204206154</v>
          </cell>
        </row>
        <row r="381">
          <cell r="A381" t="str">
            <v>SCOM-STG-ELCSPEC</v>
          </cell>
          <cell r="B381" t="str">
            <v>VAR_fin</v>
          </cell>
          <cell r="C381" t="str">
            <v>SCOM-ELS</v>
          </cell>
          <cell r="H381">
            <v>4.9661711515544459E-2</v>
          </cell>
          <cell r="I381">
            <v>1.2148797719638962</v>
          </cell>
          <cell r="J381">
            <v>1.204506174549971</v>
          </cell>
        </row>
        <row r="382">
          <cell r="A382" t="str">
            <v>SCOM-STG-ELCSPEC</v>
          </cell>
          <cell r="B382" t="str">
            <v>VAR_ncap</v>
          </cell>
          <cell r="C382" t="str">
            <v>-</v>
          </cell>
          <cell r="H382">
            <v>2.2307034584639001E-4</v>
          </cell>
          <cell r="I382">
            <v>4.8926748080351003E-2</v>
          </cell>
          <cell r="J382">
            <v>1.52241550263202E-3</v>
          </cell>
        </row>
        <row r="383">
          <cell r="A383" t="str">
            <v>SCOM-STG-ELCSPEC</v>
          </cell>
          <cell r="B383" t="str">
            <v>VAR_cap</v>
          </cell>
          <cell r="C383" t="str">
            <v>-</v>
          </cell>
          <cell r="H383">
            <v>1.8505881223282183E-3</v>
          </cell>
          <cell r="I383">
            <v>5.0050898384654575E-2</v>
          </cell>
          <cell r="J383">
            <v>5.0629339611492824E-2</v>
          </cell>
        </row>
        <row r="384">
          <cell r="A384" t="str">
            <v>RHNS-SHCONBR3</v>
          </cell>
          <cell r="B384" t="str">
            <v>VAR_ncap</v>
          </cell>
          <cell r="C384" t="str">
            <v>-</v>
          </cell>
          <cell r="H384">
            <v>3.5263392605711599</v>
          </cell>
          <cell r="I384"/>
          <cell r="J384"/>
        </row>
        <row r="385">
          <cell r="A385" t="str">
            <v>RHNS-SHCONBR3</v>
          </cell>
          <cell r="B385" t="str">
            <v>VAR_cap</v>
          </cell>
          <cell r="C385" t="str">
            <v>-</v>
          </cell>
          <cell r="H385">
            <v>8.8797370114879755</v>
          </cell>
          <cell r="I385">
            <v>5.1385576692489963</v>
          </cell>
          <cell r="J385">
            <v>2.307863909117998</v>
          </cell>
        </row>
        <row r="386">
          <cell r="A386" t="str">
            <v>SCOM-SHCONBR7</v>
          </cell>
          <cell r="B386" t="str">
            <v>VAR_fout</v>
          </cell>
          <cell r="C386" t="str">
            <v>SCOM-SHCON</v>
          </cell>
          <cell r="H386">
            <v>7.9150967062232159E-4</v>
          </cell>
          <cell r="I386">
            <v>1.2687074992763546E-3</v>
          </cell>
          <cell r="J386">
            <v>7.8193879414773524E-4</v>
          </cell>
        </row>
        <row r="387">
          <cell r="A387" t="str">
            <v>SCOM-SHCONBR7</v>
          </cell>
          <cell r="B387" t="str">
            <v>VAR_fin</v>
          </cell>
          <cell r="C387" t="str">
            <v>CON</v>
          </cell>
          <cell r="H387">
            <v>7.9150967062232159E-4</v>
          </cell>
          <cell r="I387">
            <v>1.2687074992763546E-3</v>
          </cell>
          <cell r="J387">
            <v>7.8193879414773524E-4</v>
          </cell>
        </row>
        <row r="388">
          <cell r="A388" t="str">
            <v>SCOM-SHCONBR7</v>
          </cell>
          <cell r="B388" t="str">
            <v>VAR_ncap</v>
          </cell>
          <cell r="C388" t="str">
            <v>-</v>
          </cell>
          <cell r="H388">
            <v>2.5873359997634901E-7</v>
          </cell>
          <cell r="I388"/>
          <cell r="J388">
            <v>6.67243362034306E-7</v>
          </cell>
        </row>
        <row r="389">
          <cell r="A389" t="str">
            <v>SCOM-SHCONBR7</v>
          </cell>
          <cell r="B389" t="str">
            <v>VAR_cap</v>
          </cell>
          <cell r="C389" t="str">
            <v>-</v>
          </cell>
          <cell r="H389">
            <v>1.205243763870396E-4</v>
          </cell>
          <cell r="I389">
            <v>1.2071931525621132E-4</v>
          </cell>
          <cell r="J389">
            <v>7.0834345231783272E-5</v>
          </cell>
        </row>
        <row r="390">
          <cell r="A390" t="str">
            <v>RHNS-SHCONBR4</v>
          </cell>
          <cell r="B390" t="str">
            <v>VAR_ncap</v>
          </cell>
          <cell r="C390" t="str">
            <v>-</v>
          </cell>
          <cell r="H390">
            <v>3.5263392605713899</v>
          </cell>
          <cell r="I390"/>
          <cell r="J390"/>
        </row>
        <row r="391">
          <cell r="A391" t="str">
            <v>RHNS-SHCONBR4</v>
          </cell>
          <cell r="B391" t="str">
            <v>VAR_cap</v>
          </cell>
          <cell r="C391" t="str">
            <v>-</v>
          </cell>
          <cell r="H391">
            <v>8.8797370114880323</v>
          </cell>
          <cell r="I391">
            <v>5.1385576692480299</v>
          </cell>
          <cell r="J391">
            <v>2.3078639091160085</v>
          </cell>
        </row>
        <row r="392">
          <cell r="A392" t="str">
            <v>SCOM-SHCONBR8</v>
          </cell>
          <cell r="B392" t="str">
            <v>VAR_fout</v>
          </cell>
          <cell r="C392" t="str">
            <v>SCOM-SHCON</v>
          </cell>
          <cell r="H392">
            <v>2.8415140218566716E-4</v>
          </cell>
          <cell r="I392">
            <v>3.9371001743044074E-4</v>
          </cell>
          <cell r="J392">
            <v>2.4887175881076309E-4</v>
          </cell>
        </row>
        <row r="393">
          <cell r="A393" t="str">
            <v>SCOM-SHCONBR8</v>
          </cell>
          <cell r="B393" t="str">
            <v>VAR_fin</v>
          </cell>
          <cell r="C393" t="str">
            <v>CON</v>
          </cell>
          <cell r="H393">
            <v>2.8415140218566716E-4</v>
          </cell>
          <cell r="I393">
            <v>3.9371001743044074E-4</v>
          </cell>
          <cell r="J393">
            <v>2.4887175881076309E-4</v>
          </cell>
        </row>
        <row r="394">
          <cell r="A394" t="str">
            <v>SCOM-SHCONBR8</v>
          </cell>
          <cell r="B394" t="str">
            <v>VAR_ncap</v>
          </cell>
          <cell r="C394" t="str">
            <v>-</v>
          </cell>
          <cell r="H394">
            <v>1.02751811981913E-7</v>
          </cell>
          <cell r="I394"/>
          <cell r="J394">
            <v>1.2872100778872101E-7</v>
          </cell>
        </row>
        <row r="395">
          <cell r="A395" t="str">
            <v>SCOM-SHCONBR8</v>
          </cell>
          <cell r="B395" t="str">
            <v>VAR_cap</v>
          </cell>
          <cell r="C395" t="str">
            <v>-</v>
          </cell>
          <cell r="H395">
            <v>4.1616722652237397E-5</v>
          </cell>
          <cell r="I395">
            <v>4.1629419250789431E-5</v>
          </cell>
          <cell r="J395">
            <v>2.436526927740883E-5</v>
          </cell>
        </row>
        <row r="396">
          <cell r="A396" t="str">
            <v>ITOT-ELCSPEC</v>
          </cell>
          <cell r="B396" t="str">
            <v>VAR_fout</v>
          </cell>
          <cell r="C396" t="str">
            <v>ITOT-ELS</v>
          </cell>
          <cell r="H396">
            <v>54.460180414386173</v>
          </cell>
          <cell r="I396">
            <v>51.206189444004039</v>
          </cell>
          <cell r="J396">
            <v>52.461688201328663</v>
          </cell>
        </row>
        <row r="397">
          <cell r="A397" t="str">
            <v>ITOT-ELCSPEC</v>
          </cell>
          <cell r="B397" t="str">
            <v>VAR_fin</v>
          </cell>
          <cell r="C397" t="str">
            <v>ITOT_ELC</v>
          </cell>
          <cell r="H397">
            <v>54.460180414386173</v>
          </cell>
          <cell r="I397">
            <v>51.206189444004039</v>
          </cell>
          <cell r="J397">
            <v>52.461688201328663</v>
          </cell>
        </row>
        <row r="398">
          <cell r="A398" t="str">
            <v>ITOT-ELCSPEC</v>
          </cell>
          <cell r="B398" t="str">
            <v>VAR_ncap</v>
          </cell>
          <cell r="C398" t="str">
            <v>-</v>
          </cell>
          <cell r="H398">
            <v>9.0647862769501694E-2</v>
          </cell>
          <cell r="I398">
            <v>6.0067973655174197E-6</v>
          </cell>
          <cell r="J398">
            <v>2.4326408831696198</v>
          </cell>
        </row>
        <row r="399">
          <cell r="A399" t="str">
            <v>ITOT-ELCSPEC</v>
          </cell>
          <cell r="B399" t="str">
            <v>VAR_cap</v>
          </cell>
          <cell r="C399" t="str">
            <v>-</v>
          </cell>
          <cell r="H399">
            <v>2.9617014020500552</v>
          </cell>
          <cell r="I399">
            <v>2.7847490021413783</v>
          </cell>
          <cell r="J399">
            <v>2.8530166597823374</v>
          </cell>
        </row>
        <row r="400">
          <cell r="A400" t="str">
            <v>RHNM-SHLTHDH</v>
          </cell>
          <cell r="B400" t="str">
            <v>VAR_fout</v>
          </cell>
          <cell r="C400" t="str">
            <v>RHNM-SHLTHD</v>
          </cell>
          <cell r="H400">
            <v>0.30830183606787437</v>
          </cell>
          <cell r="I400">
            <v>0.34989591479984761</v>
          </cell>
          <cell r="J400">
            <v>0.40847983159292828</v>
          </cell>
        </row>
        <row r="401">
          <cell r="A401" t="str">
            <v>RHNM-SHLTHDH</v>
          </cell>
          <cell r="B401" t="str">
            <v>VAR_fin</v>
          </cell>
          <cell r="C401" t="str">
            <v>RHNMLTHDHC</v>
          </cell>
          <cell r="H401">
            <v>0.30830183606787437</v>
          </cell>
          <cell r="I401">
            <v>0.34989591479984761</v>
          </cell>
          <cell r="J401">
            <v>0.40847983159292828</v>
          </cell>
        </row>
        <row r="402">
          <cell r="A402" t="str">
            <v>RHNM-SHLTHDH</v>
          </cell>
          <cell r="B402" t="str">
            <v>VAR_fin</v>
          </cell>
          <cell r="C402" t="str">
            <v>RHNM_LTH_DH</v>
          </cell>
          <cell r="H402">
            <v>0.33908665754844458</v>
          </cell>
          <cell r="I402">
            <v>0.38450900618599726</v>
          </cell>
          <cell r="J402">
            <v>0.44888827633974088</v>
          </cell>
        </row>
        <row r="403">
          <cell r="A403" t="str">
            <v>RHNM-SHLTHDH</v>
          </cell>
          <cell r="B403" t="str">
            <v>VAR_ncap</v>
          </cell>
          <cell r="C403" t="str">
            <v>-</v>
          </cell>
          <cell r="H403">
            <v>2.6310823357660398E-2</v>
          </cell>
          <cell r="I403">
            <v>1.44183678178049E-2</v>
          </cell>
          <cell r="J403">
            <v>1.7546208189663699E-2</v>
          </cell>
        </row>
        <row r="404">
          <cell r="A404" t="str">
            <v>RHNM-SHLTHDH</v>
          </cell>
          <cell r="B404" t="str">
            <v>VAR_cap</v>
          </cell>
          <cell r="C404" t="str">
            <v>-</v>
          </cell>
          <cell r="H404">
            <v>4.2283003047845102E-2</v>
          </cell>
          <cell r="I404">
            <v>3.2668289956705301E-2</v>
          </cell>
          <cell r="J404">
            <v>3.3598636934932008E-2</v>
          </cell>
        </row>
        <row r="405">
          <cell r="A405" t="str">
            <v>RHNS-SHCONBR5</v>
          </cell>
          <cell r="B405" t="str">
            <v>VAR_ncap</v>
          </cell>
          <cell r="C405" t="str">
            <v>-</v>
          </cell>
          <cell r="H405">
            <v>3.5263392605711599</v>
          </cell>
          <cell r="I405"/>
          <cell r="J405"/>
        </row>
        <row r="406">
          <cell r="A406" t="str">
            <v>RHNS-SHCONBR5</v>
          </cell>
          <cell r="B406" t="str">
            <v>VAR_cap</v>
          </cell>
          <cell r="C406" t="str">
            <v>-</v>
          </cell>
          <cell r="H406">
            <v>8.8797370114879755</v>
          </cell>
          <cell r="I406">
            <v>5.1385576692489963</v>
          </cell>
          <cell r="J406">
            <v>2.307863909117998</v>
          </cell>
        </row>
        <row r="407">
          <cell r="A407" t="str">
            <v>SCOM-SHCONBR9</v>
          </cell>
          <cell r="B407" t="str">
            <v>VAR_fout</v>
          </cell>
          <cell r="C407" t="str">
            <v>SCOM-SHCON</v>
          </cell>
          <cell r="H407">
            <v>1.0530927583338237E-4</v>
          </cell>
          <cell r="I407">
            <v>1.2242608454737507E-4</v>
          </cell>
          <cell r="J407">
            <v>8.1261778194923736E-5</v>
          </cell>
        </row>
        <row r="408">
          <cell r="A408" t="str">
            <v>SCOM-SHCONBR9</v>
          </cell>
          <cell r="B408" t="str">
            <v>VAR_fin</v>
          </cell>
          <cell r="C408" t="str">
            <v>CON</v>
          </cell>
          <cell r="H408">
            <v>1.0530927583338237E-4</v>
          </cell>
          <cell r="I408">
            <v>1.2242608454737507E-4</v>
          </cell>
          <cell r="J408">
            <v>8.1261778194923736E-5</v>
          </cell>
        </row>
        <row r="409">
          <cell r="A409" t="str">
            <v>SCOM-SHCONBR9</v>
          </cell>
          <cell r="B409" t="str">
            <v>VAR_ncap</v>
          </cell>
          <cell r="C409" t="str">
            <v>-</v>
          </cell>
          <cell r="H409">
            <v>4.4322007861964997E-8</v>
          </cell>
          <cell r="I409"/>
          <cell r="J409">
            <v>4.64099240129744E-8</v>
          </cell>
        </row>
        <row r="410">
          <cell r="A410" t="str">
            <v>SCOM-SHCONBR9</v>
          </cell>
          <cell r="B410" t="str">
            <v>VAR_cap</v>
          </cell>
          <cell r="C410" t="str">
            <v>-</v>
          </cell>
          <cell r="H410">
            <v>1.300733116419155E-5</v>
          </cell>
          <cell r="I410">
            <v>1.2988971686574932E-5</v>
          </cell>
          <cell r="J410">
            <v>7.6493300567847281E-6</v>
          </cell>
        </row>
        <row r="411">
          <cell r="A411" t="str">
            <v>ITOT-SWHCOABR</v>
          </cell>
          <cell r="B411" t="str">
            <v>VAR_fout</v>
          </cell>
          <cell r="C411" t="str">
            <v>ITOT-SWH</v>
          </cell>
          <cell r="H411">
            <v>4.4203232078446055E-3</v>
          </cell>
          <cell r="I411">
            <v>4.6487693242549085E-4</v>
          </cell>
          <cell r="J411">
            <v>5.4317171699458554E-6</v>
          </cell>
        </row>
        <row r="412">
          <cell r="A412" t="str">
            <v>ITOT-SWHCOABR</v>
          </cell>
          <cell r="B412" t="str">
            <v>VAR_fout</v>
          </cell>
          <cell r="C412" t="str">
            <v>CO2_I</v>
          </cell>
          <cell r="H412">
            <v>0.60931444069471297</v>
          </cell>
          <cell r="I412">
            <v>6.3843098719767399E-2</v>
          </cell>
          <cell r="J412">
            <v>7.4047085537350002E-4</v>
          </cell>
        </row>
        <row r="413">
          <cell r="A413" t="str">
            <v>ITOT-SWHCOABR</v>
          </cell>
          <cell r="B413" t="str">
            <v>VAR_fin</v>
          </cell>
          <cell r="C413" t="str">
            <v>ICOA</v>
          </cell>
          <cell r="H413">
            <v>6.5729713127800791E-3</v>
          </cell>
          <cell r="I413">
            <v>6.8870656655628255E-4</v>
          </cell>
          <cell r="J413">
            <v>7.9878193675674405E-6</v>
          </cell>
        </row>
        <row r="414">
          <cell r="A414" t="str">
            <v>ITOT-SWHCOABR</v>
          </cell>
          <cell r="B414" t="str">
            <v>VAR_ncap</v>
          </cell>
          <cell r="C414" t="str">
            <v>-</v>
          </cell>
          <cell r="H414">
            <v>3.8359319315534702E-4</v>
          </cell>
          <cell r="I414">
            <v>9.4118925680779996E-6</v>
          </cell>
          <cell r="J414">
            <v>1.29619762411085E-6</v>
          </cell>
        </row>
        <row r="415">
          <cell r="A415" t="str">
            <v>ITOT-SWHCOABR</v>
          </cell>
          <cell r="B415" t="str">
            <v>VAR_cap</v>
          </cell>
          <cell r="C415" t="str">
            <v>-</v>
          </cell>
          <cell r="H415">
            <v>4.1153763403913024E-4</v>
          </cell>
          <cell r="I415">
            <v>4.4070727595178012E-5</v>
          </cell>
          <cell r="J415">
            <v>6.4912862185199298E-7</v>
          </cell>
        </row>
        <row r="416">
          <cell r="A416" t="str">
            <v>RHSA-WHDEM</v>
          </cell>
          <cell r="B416" t="str">
            <v>VAR_fout</v>
          </cell>
          <cell r="C416" t="str">
            <v>RHSA-WHD</v>
          </cell>
          <cell r="H416">
            <v>25.453031356528584</v>
          </cell>
          <cell r="I416">
            <v>28.458286546461501</v>
          </cell>
          <cell r="J416">
            <v>30.560719783640074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</v>
          </cell>
          <cell r="H417">
            <v>2.4189140051349161</v>
          </cell>
          <cell r="I417">
            <v>1.4703816679331514</v>
          </cell>
          <cell r="J417">
            <v>0.67817980797310307</v>
          </cell>
        </row>
        <row r="418">
          <cell r="A418" t="str">
            <v>RHSA-WHDEM</v>
          </cell>
          <cell r="B418" t="str">
            <v>VAR_fin</v>
          </cell>
          <cell r="C418" t="str">
            <v>RHSA-WHLFO</v>
          </cell>
          <cell r="H418">
            <v>1.5350264074281956</v>
          </cell>
          <cell r="I418">
            <v>0.8689013418791256</v>
          </cell>
          <cell r="J418">
            <v>0.14165005314115095</v>
          </cell>
        </row>
        <row r="419">
          <cell r="A419" t="str">
            <v>RHSA-WHDEM</v>
          </cell>
          <cell r="B419" t="str">
            <v>VAR_fin</v>
          </cell>
          <cell r="C419" t="str">
            <v>RHSA-WHWOD</v>
          </cell>
          <cell r="H419">
            <v>1.0939656486120031</v>
          </cell>
          <cell r="I419">
            <v>1.0284726888075157</v>
          </cell>
          <cell r="J419">
            <v>0.77532660467748116</v>
          </cell>
        </row>
        <row r="420">
          <cell r="A420" t="str">
            <v>RHSA-WHDEM</v>
          </cell>
          <cell r="B420" t="str">
            <v>VAR_fin</v>
          </cell>
          <cell r="C420" t="str">
            <v>RHSA-WHNGAH</v>
          </cell>
          <cell r="H420">
            <v>4.9682866328100408</v>
          </cell>
          <cell r="I420">
            <v>6.4609279325801969</v>
          </cell>
          <cell r="J420">
            <v>7.2261738149741932</v>
          </cell>
        </row>
        <row r="421">
          <cell r="A421" t="str">
            <v>RHSA-WHDEM</v>
          </cell>
          <cell r="B421" t="str">
            <v>VAR_fin</v>
          </cell>
          <cell r="C421" t="str">
            <v>RHSA-WHNST</v>
          </cell>
          <cell r="H421">
            <v>1.4038652964271779E-5</v>
          </cell>
          <cell r="I421">
            <v>1.466472269599141E-5</v>
          </cell>
          <cell r="J421">
            <v>1.7809267367945782E-5</v>
          </cell>
        </row>
        <row r="422">
          <cell r="A422" t="str">
            <v>RHSA-WHDEM</v>
          </cell>
          <cell r="B422" t="str">
            <v>VAR_fin</v>
          </cell>
          <cell r="C422" t="str">
            <v>RHSA-WHPLT</v>
          </cell>
          <cell r="H422">
            <v>0.12120268793552595</v>
          </cell>
          <cell r="I422">
            <v>0.1393267527964053</v>
          </cell>
          <cell r="J422">
            <v>0.14424263135639198</v>
          </cell>
        </row>
        <row r="423">
          <cell r="A423" t="str">
            <v>RHSA-WHDEM</v>
          </cell>
          <cell r="B423" t="str">
            <v>VAR_fin</v>
          </cell>
          <cell r="C423" t="str">
            <v>RHSA-WHLTHRD</v>
          </cell>
          <cell r="H423">
            <v>1.7589519674318401</v>
          </cell>
          <cell r="I423">
            <v>2.0676536528264813</v>
          </cell>
          <cell r="J423">
            <v>2.3400761491347764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RHSA-WHELCB</v>
          </cell>
          <cell r="H424">
            <v>2.022570047371012</v>
          </cell>
          <cell r="I424">
            <v>1.8965299319663542</v>
          </cell>
          <cell r="J424">
            <v>1.6765891281801366</v>
          </cell>
        </row>
        <row r="425">
          <cell r="A425" t="str">
            <v>RHSA-WHDEM</v>
          </cell>
          <cell r="B425" t="str">
            <v>VAR_fin</v>
          </cell>
          <cell r="C425" t="str">
            <v>RHSA-WHSOL</v>
          </cell>
          <cell r="H425">
            <v>1.1417865985048234</v>
          </cell>
          <cell r="I425">
            <v>1.2511287207873889</v>
          </cell>
          <cell r="J425">
            <v>1.2758631029939205</v>
          </cell>
        </row>
        <row r="426">
          <cell r="A426" t="str">
            <v>RHSA-WHDEM</v>
          </cell>
          <cell r="B426" t="str">
            <v>VAR_fin</v>
          </cell>
          <cell r="C426" t="str">
            <v>RHSA-WHELCH</v>
          </cell>
          <cell r="H426">
            <v>10.39260758401274</v>
          </cell>
          <cell r="I426">
            <v>13.275190369507634</v>
          </cell>
          <cell r="J426">
            <v>16.30284060778267</v>
          </cell>
        </row>
        <row r="427">
          <cell r="A427" t="str">
            <v>RHSA-WHNGAHP</v>
          </cell>
          <cell r="B427" t="str">
            <v>VAR_fout</v>
          </cell>
          <cell r="C427" t="str">
            <v>RHSA-WHANGAH</v>
          </cell>
          <cell r="H427">
            <v>4.9682727519015328</v>
          </cell>
          <cell r="I427">
            <v>6.4609123440874434</v>
          </cell>
          <cell r="J427">
            <v>7.2261676623758246</v>
          </cell>
        </row>
        <row r="428">
          <cell r="A428" t="str">
            <v>RHSA-WHNGAHP</v>
          </cell>
          <cell r="B428" t="str">
            <v>VAR_fout</v>
          </cell>
          <cell r="C428" t="str">
            <v>CO2_R</v>
          </cell>
          <cell r="H428">
            <v>114.353791528958</v>
          </cell>
          <cell r="I428">
            <v>141.38640618751899</v>
          </cell>
          <cell r="J428">
            <v>131.68463429915599</v>
          </cell>
        </row>
        <row r="429">
          <cell r="A429" t="str">
            <v>RHSA-WHNGAHP</v>
          </cell>
          <cell r="B429" t="str">
            <v>VAR_fin</v>
          </cell>
          <cell r="C429" t="str">
            <v>RNGA</v>
          </cell>
          <cell r="H429">
            <v>2.0275494951943003</v>
          </cell>
          <cell r="I429">
            <v>2.506851173537572</v>
          </cell>
          <cell r="J429">
            <v>2.3348339414743897</v>
          </cell>
        </row>
        <row r="430">
          <cell r="A430" t="str">
            <v>RHSA-WHNGAHP</v>
          </cell>
          <cell r="B430" t="str">
            <v>VAR_ncap</v>
          </cell>
          <cell r="C430" t="str">
            <v>-</v>
          </cell>
          <cell r="H430">
            <v>0.123096055335406</v>
          </cell>
          <cell r="I430">
            <v>0.207323883872058</v>
          </cell>
          <cell r="J430">
            <v>0.29694977865954197</v>
          </cell>
        </row>
        <row r="431">
          <cell r="A431" t="str">
            <v>RHSA-WHNGAHP</v>
          </cell>
          <cell r="B431" t="str">
            <v>VAR_cap</v>
          </cell>
          <cell r="C431" t="str">
            <v>-</v>
          </cell>
          <cell r="H431">
            <v>0.33961240398068104</v>
          </cell>
          <cell r="I431">
            <v>0.4416703917887958</v>
          </cell>
          <cell r="J431">
            <v>0.4994802683667825</v>
          </cell>
        </row>
        <row r="432">
          <cell r="A432" t="str">
            <v>SCOM-SHSTG-ELCHP</v>
          </cell>
          <cell r="B432" t="str">
            <v>VAR_fout</v>
          </cell>
          <cell r="C432" t="str">
            <v>SCOM-SHAELCH</v>
          </cell>
          <cell r="H432">
            <v>4.1371518355310919E-5</v>
          </cell>
          <cell r="I432">
            <v>4.0455142315621518E-5</v>
          </cell>
          <cell r="J432">
            <v>1.876117175512048E-5</v>
          </cell>
        </row>
        <row r="433">
          <cell r="A433" t="str">
            <v>SCOM-SHSTG-ELCHP</v>
          </cell>
          <cell r="B433" t="str">
            <v>VAR_fin</v>
          </cell>
          <cell r="C433" t="str">
            <v>SCOM-SHAELCH</v>
          </cell>
          <cell r="H433">
            <v>4.1878515960813917E-5</v>
          </cell>
          <cell r="I433">
            <v>4.4193212999244573E-5</v>
          </cell>
          <cell r="J433">
            <v>2.0137211734300537E-5</v>
          </cell>
        </row>
        <row r="434">
          <cell r="A434" t="str">
            <v>SCOM-SHSTG-ELCHP</v>
          </cell>
          <cell r="B434" t="str">
            <v>VAR_ncap</v>
          </cell>
          <cell r="C434" t="str">
            <v>-</v>
          </cell>
          <cell r="H434">
            <v>0.119434152791288</v>
          </cell>
          <cell r="I434">
            <v>0.13393980962952201</v>
          </cell>
          <cell r="J434">
            <v>0.194016574037254</v>
          </cell>
        </row>
        <row r="435">
          <cell r="A435" t="str">
            <v>SCOM-SHSTG-ELCHP</v>
          </cell>
          <cell r="B435" t="str">
            <v>VAR_cap</v>
          </cell>
          <cell r="C435" t="str">
            <v>-</v>
          </cell>
          <cell r="H435">
            <v>0.21074244852155394</v>
          </cell>
          <cell r="I435">
            <v>0.2856176849996801</v>
          </cell>
          <cell r="J435">
            <v>0.34159141699102286</v>
          </cell>
        </row>
        <row r="436">
          <cell r="A436" t="str">
            <v>RHEM-SHLFOBR</v>
          </cell>
          <cell r="B436" t="str">
            <v>VAR_fout</v>
          </cell>
          <cell r="C436" t="str">
            <v>CO2_R</v>
          </cell>
          <cell r="H436">
            <v>614.57527711771297</v>
          </cell>
          <cell r="I436">
            <v>254.41700015780199</v>
          </cell>
          <cell r="J436">
            <v>43.963641966280001</v>
          </cell>
        </row>
        <row r="437">
          <cell r="A437" t="str">
            <v>RHEM-SHLFOBR</v>
          </cell>
          <cell r="B437" t="str">
            <v>VAR_fout</v>
          </cell>
          <cell r="C437" t="str">
            <v>RHEM-SHLFO</v>
          </cell>
          <cell r="H437">
            <v>7.2635870649066154</v>
          </cell>
          <cell r="I437">
            <v>3.0069221790133907</v>
          </cell>
          <cell r="J437">
            <v>0.51982693570277438</v>
          </cell>
        </row>
        <row r="438">
          <cell r="A438" t="str">
            <v>RHEM-SHLFOBR</v>
          </cell>
          <cell r="B438" t="str">
            <v>VAR_fin</v>
          </cell>
          <cell r="C438" t="str">
            <v>RLFO</v>
          </cell>
          <cell r="H438">
            <v>8.3388775728319295</v>
          </cell>
          <cell r="I438">
            <v>3.4520624173378782</v>
          </cell>
          <cell r="J438">
            <v>0.59652160062795079</v>
          </cell>
        </row>
        <row r="439">
          <cell r="A439" t="str">
            <v>RHEM-SHLFOBR</v>
          </cell>
          <cell r="B439" t="str">
            <v>VAR_ncap</v>
          </cell>
          <cell r="C439" t="str">
            <v>-</v>
          </cell>
          <cell r="H439">
            <v>8.6319791110952795E-2</v>
          </cell>
          <cell r="I439">
            <v>0.12646600059259899</v>
          </cell>
          <cell r="J439">
            <v>3.6422557675997402E-7</v>
          </cell>
        </row>
        <row r="440">
          <cell r="A440" t="str">
            <v>RHEM-SHLFOBR</v>
          </cell>
          <cell r="B440" t="str">
            <v>VAR_cap</v>
          </cell>
          <cell r="C440" t="str">
            <v>-</v>
          </cell>
          <cell r="H440">
            <v>0.5143600422702459</v>
          </cell>
          <cell r="I440">
            <v>0.21278544123307633</v>
          </cell>
          <cell r="J440">
            <v>6.0377885037921394E-2</v>
          </cell>
        </row>
        <row r="441">
          <cell r="A441" t="str">
            <v>RHES-SHNGAHP</v>
          </cell>
          <cell r="B441" t="str">
            <v>VAR_fout</v>
          </cell>
          <cell r="C441" t="str">
            <v>RHES-SHANGAH</v>
          </cell>
          <cell r="H441">
            <v>6.625001275783589</v>
          </cell>
          <cell r="I441">
            <v>7.7872803709426996</v>
          </cell>
          <cell r="J441">
            <v>7.3494319170510796</v>
          </cell>
        </row>
        <row r="442">
          <cell r="A442" t="str">
            <v>RHES-SHNGAHP</v>
          </cell>
          <cell r="B442" t="str">
            <v>VAR_fout</v>
          </cell>
          <cell r="C442" t="str">
            <v>CO2_R</v>
          </cell>
          <cell r="H442">
            <v>193.73438489683201</v>
          </cell>
          <cell r="I442">
            <v>223.53170594007099</v>
          </cell>
          <cell r="J442">
            <v>198.37117413483699</v>
          </cell>
        </row>
        <row r="443">
          <cell r="A443" t="str">
            <v>RHES-SHNGAHP</v>
          </cell>
          <cell r="B443" t="str">
            <v>VAR_fin</v>
          </cell>
          <cell r="C443" t="str">
            <v>RHESELCHPC</v>
          </cell>
          <cell r="H443">
            <v>6.625001275783589</v>
          </cell>
          <cell r="I443">
            <v>7.7872803709426996</v>
          </cell>
          <cell r="J443">
            <v>7.3494319170510796</v>
          </cell>
        </row>
        <row r="444">
          <cell r="A444" t="str">
            <v>RHES-SHNGAHP</v>
          </cell>
          <cell r="B444" t="str">
            <v>VAR_fin</v>
          </cell>
          <cell r="C444" t="str">
            <v>RNGA</v>
          </cell>
          <cell r="H444">
            <v>3.4350068244119125</v>
          </cell>
          <cell r="I444">
            <v>3.9633281195048009</v>
          </cell>
          <cell r="J444">
            <v>3.5172193995538499</v>
          </cell>
        </row>
        <row r="445">
          <cell r="A445" t="str">
            <v>RHES-SHNGAHP</v>
          </cell>
          <cell r="B445" t="str">
            <v>VAR_ncap</v>
          </cell>
          <cell r="C445" t="str">
            <v>-</v>
          </cell>
          <cell r="H445">
            <v>9.1108750333168398E-2</v>
          </cell>
          <cell r="I445">
            <v>0.32812436312792898</v>
          </cell>
          <cell r="J445">
            <v>0.31810091543392999</v>
          </cell>
        </row>
        <row r="446">
          <cell r="A446" t="str">
            <v>RHES-SHNGAHP</v>
          </cell>
          <cell r="B446" t="str">
            <v>VAR_cap</v>
          </cell>
          <cell r="C446" t="str">
            <v>-</v>
          </cell>
          <cell r="H446">
            <v>0.53526784868407018</v>
          </cell>
          <cell r="I446">
            <v>0.63020368068668442</v>
          </cell>
          <cell r="J446">
            <v>0.59477002227416942</v>
          </cell>
        </row>
        <row r="447">
          <cell r="A447" t="str">
            <v>D-RHES_LTH_CHPWOD</v>
          </cell>
          <cell r="B447" t="str">
            <v>VAR_fout</v>
          </cell>
          <cell r="C447" t="str">
            <v>RHES_LTH_CHPWOD_ON</v>
          </cell>
          <cell r="I447">
            <v>2.9891298571957073E-3</v>
          </cell>
        </row>
        <row r="448">
          <cell r="A448" t="str">
            <v>D-RHES_LTH_CHPWOD</v>
          </cell>
          <cell r="B448" t="str">
            <v>VAR_fout</v>
          </cell>
          <cell r="C448" t="str">
            <v>RHSA_LTH</v>
          </cell>
          <cell r="H448">
            <v>5.639898303526604E-3</v>
          </cell>
          <cell r="I448">
            <v>3.5510120238779934E-3</v>
          </cell>
          <cell r="J448">
            <v>2.2711139231958674E-3</v>
          </cell>
        </row>
        <row r="449">
          <cell r="A449" t="str">
            <v>D-RHES_LTH_CHPWOD</v>
          </cell>
          <cell r="B449" t="str">
            <v>VAR_fout</v>
          </cell>
          <cell r="C449" t="str">
            <v>LTH</v>
          </cell>
          <cell r="H449">
            <v>5.2892546860186496E-6</v>
          </cell>
          <cell r="I449">
            <v>8.207805744145068E-6</v>
          </cell>
          <cell r="J449">
            <v>4.1508048751297122E-6</v>
          </cell>
        </row>
        <row r="450">
          <cell r="A450" t="str">
            <v>D-RHES_LTH_CHPWOD</v>
          </cell>
          <cell r="B450" t="str">
            <v>VAR_fin</v>
          </cell>
          <cell r="C450" t="str">
            <v>RHES_LTH_CHPWOD</v>
          </cell>
          <cell r="H450">
            <v>5.6455993102458527E-3</v>
          </cell>
          <cell r="I450">
            <v>6.5488991036664864E-3</v>
          </cell>
          <cell r="J450">
            <v>2.2757974830547984E-3</v>
          </cell>
        </row>
        <row r="451">
          <cell r="A451" t="str">
            <v>ITOT-SWHSOLBR</v>
          </cell>
          <cell r="B451" t="str">
            <v>VAR_fout</v>
          </cell>
          <cell r="C451" t="str">
            <v>ITOT-SWHASOL</v>
          </cell>
          <cell r="H451">
            <v>1.7766157803139455</v>
          </cell>
          <cell r="I451">
            <v>1.6125419915586312</v>
          </cell>
          <cell r="J451">
            <v>1.1368052005194755</v>
          </cell>
        </row>
        <row r="452">
          <cell r="A452" t="str">
            <v>ITOT-SWHSOLBR</v>
          </cell>
          <cell r="B452" t="str">
            <v>VAR_fin</v>
          </cell>
          <cell r="C452" t="str">
            <v>SOL</v>
          </cell>
          <cell r="H452">
            <v>1.7766157803139455</v>
          </cell>
          <cell r="I452">
            <v>1.6125419915586312</v>
          </cell>
          <cell r="J452">
            <v>1.1368052005194755</v>
          </cell>
        </row>
        <row r="453">
          <cell r="A453" t="str">
            <v>ITOT-SWHSOLBR</v>
          </cell>
          <cell r="B453" t="str">
            <v>VAR_ncap</v>
          </cell>
          <cell r="C453" t="str">
            <v>-</v>
          </cell>
          <cell r="H453">
            <v>0.132329915911746</v>
          </cell>
          <cell r="I453">
            <v>0.133933943490296</v>
          </cell>
          <cell r="J453">
            <v>0.113086815752218</v>
          </cell>
        </row>
        <row r="454">
          <cell r="A454" t="str">
            <v>ITOT-SWHSOLBR</v>
          </cell>
          <cell r="B454" t="str">
            <v>VAR_cap</v>
          </cell>
          <cell r="C454" t="str">
            <v>-</v>
          </cell>
          <cell r="H454">
            <v>0.26626672325265155</v>
          </cell>
          <cell r="I454">
            <v>0.26626419302358401</v>
          </cell>
          <cell r="J454">
            <v>0.26626201517139297</v>
          </cell>
        </row>
        <row r="455">
          <cell r="A455" t="str">
            <v>SCOM-SHNGAHP</v>
          </cell>
          <cell r="B455" t="str">
            <v>VAR_fout</v>
          </cell>
          <cell r="C455" t="str">
            <v>SCOM-SHANGAH</v>
          </cell>
          <cell r="H455">
            <v>8.6272323699689188</v>
          </cell>
          <cell r="I455">
            <v>10.906236593271247</v>
          </cell>
          <cell r="J455">
            <v>11.379564825370089</v>
          </cell>
        </row>
        <row r="456">
          <cell r="A456" t="str">
            <v>SCOM-SHNGAHP</v>
          </cell>
          <cell r="B456" t="str">
            <v>VAR_fout</v>
          </cell>
          <cell r="C456" t="str">
            <v>CO2_S</v>
          </cell>
          <cell r="H456">
            <v>236.32215795075399</v>
          </cell>
          <cell r="I456">
            <v>291.27724428664402</v>
          </cell>
          <cell r="J456">
            <v>278.92456582595503</v>
          </cell>
        </row>
        <row r="457">
          <cell r="A457" t="str">
            <v>SCOM-SHNGAHP</v>
          </cell>
          <cell r="B457" t="str">
            <v>VAR_fin</v>
          </cell>
          <cell r="C457" t="str">
            <v>SCOMELCHPC</v>
          </cell>
          <cell r="H457">
            <v>8.6272323699689188</v>
          </cell>
          <cell r="I457">
            <v>10.906236593271247</v>
          </cell>
          <cell r="J457">
            <v>11.379564825370089</v>
          </cell>
        </row>
        <row r="458">
          <cell r="A458" t="str">
            <v>SCOM-SHNGAHP</v>
          </cell>
          <cell r="B458" t="str">
            <v>VAR_fin</v>
          </cell>
          <cell r="C458" t="str">
            <v>SNGA</v>
          </cell>
          <cell r="H458">
            <v>4.1901091835239992</v>
          </cell>
          <cell r="I458">
            <v>5.1644901469263145</v>
          </cell>
          <cell r="J458">
            <v>4.9454710252828828</v>
          </cell>
        </row>
        <row r="459">
          <cell r="A459" t="str">
            <v>SCOM-SHNGAHP</v>
          </cell>
          <cell r="B459" t="str">
            <v>VAR_ncap</v>
          </cell>
          <cell r="C459" t="str">
            <v>-</v>
          </cell>
          <cell r="H459">
            <v>0.15517868731380299</v>
          </cell>
          <cell r="I459">
            <v>0.43479047437896501</v>
          </cell>
          <cell r="J459">
            <v>0.50947189576007301</v>
          </cell>
        </row>
        <row r="460">
          <cell r="A460" t="str">
            <v>SCOM-SHNGAHP</v>
          </cell>
          <cell r="B460" t="str">
            <v>VAR_cap</v>
          </cell>
          <cell r="C460" t="str">
            <v>-</v>
          </cell>
          <cell r="H460">
            <v>0.66703442980120742</v>
          </cell>
          <cell r="I460">
            <v>0.84678324979373243</v>
          </cell>
          <cell r="J460">
            <v>0.89065313085057907</v>
          </cell>
        </row>
        <row r="461">
          <cell r="A461" t="str">
            <v>RHNS-SHNGABR</v>
          </cell>
          <cell r="B461" t="str">
            <v>VAR_fout</v>
          </cell>
          <cell r="C461" t="str">
            <v>CO2_R</v>
          </cell>
          <cell r="H461">
            <v>5.2713509914960204</v>
          </cell>
          <cell r="I461">
            <v>4.7056933613574197</v>
          </cell>
          <cell r="J461">
            <v>2.2026271089335698</v>
          </cell>
        </row>
        <row r="462">
          <cell r="A462" t="str">
            <v>RHNS-SHNGABR</v>
          </cell>
          <cell r="B462" t="str">
            <v>VAR_fout</v>
          </cell>
          <cell r="C462" t="str">
            <v>RHNS-SHNGA</v>
          </cell>
          <cell r="H462">
            <v>8.9687108172347721E-2</v>
          </cell>
          <cell r="I462">
            <v>8.006297251061735E-2</v>
          </cell>
          <cell r="J462">
            <v>3.7475640704055312E-2</v>
          </cell>
        </row>
        <row r="463">
          <cell r="A463" t="str">
            <v>RHNS-SHNGABR</v>
          </cell>
          <cell r="B463" t="str">
            <v>VAR_fin</v>
          </cell>
          <cell r="C463" t="str">
            <v>RNGA</v>
          </cell>
          <cell r="H463">
            <v>9.3463670061986193E-2</v>
          </cell>
          <cell r="I463">
            <v>8.3434279456691893E-2</v>
          </cell>
          <cell r="J463">
            <v>3.9053672144212209E-2</v>
          </cell>
        </row>
        <row r="464">
          <cell r="A464" t="str">
            <v>RHNS-SHNGABR</v>
          </cell>
          <cell r="B464" t="str">
            <v>VAR_ncap</v>
          </cell>
          <cell r="C464" t="str">
            <v>-</v>
          </cell>
          <cell r="H464">
            <v>3.0388115509954001E-3</v>
          </cell>
          <cell r="I464">
            <v>2.9332809172101099E-3</v>
          </cell>
          <cell r="J464">
            <v>3.1301803301925201E-6</v>
          </cell>
        </row>
        <row r="465">
          <cell r="A465" t="str">
            <v>RHNS-SHNGABR</v>
          </cell>
          <cell r="B465" t="str">
            <v>VAR_cap</v>
          </cell>
          <cell r="C465" t="str">
            <v>-</v>
          </cell>
          <cell r="H465">
            <v>6.8910747765854605E-3</v>
          </cell>
          <cell r="I465">
            <v>5.9722777810762313E-3</v>
          </cell>
          <cell r="J465">
            <v>3.4148647857578105E-3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RHSA_LTH</v>
          </cell>
          <cell r="H466">
            <v>1.0519703430873403E-2</v>
          </cell>
          <cell r="I466">
            <v>2.152609743164907E-3</v>
          </cell>
          <cell r="J466">
            <v>2.6868734700780507E-5</v>
          </cell>
        </row>
        <row r="467">
          <cell r="A467" t="str">
            <v>D-RHNM_LTH_CHPNGA</v>
          </cell>
          <cell r="B467" t="str">
            <v>VAR_fout</v>
          </cell>
          <cell r="C467" t="str">
            <v>LTH</v>
          </cell>
          <cell r="H467">
            <v>1.2597198372736113E-5</v>
          </cell>
          <cell r="I467">
            <v>6.4294546378642901E-6</v>
          </cell>
          <cell r="J467">
            <v>1.6444670112537814E-5</v>
          </cell>
        </row>
        <row r="468">
          <cell r="A468" t="str">
            <v>D-RHNM_LTH_CHPNGA</v>
          </cell>
          <cell r="B468" t="str">
            <v>VAR_fout</v>
          </cell>
          <cell r="C468" t="str">
            <v>RHNM_LTH_CHPNGA_ON</v>
          </cell>
          <cell r="H468">
            <v>2.5016400305802738E-3</v>
          </cell>
          <cell r="I468">
            <v>2.5409413696382442E-3</v>
          </cell>
          <cell r="J468">
            <v>1.0788024661804761E-5</v>
          </cell>
        </row>
        <row r="469">
          <cell r="A469" t="str">
            <v>D-RHNM_LTH_CHPNGA</v>
          </cell>
          <cell r="B469" t="str">
            <v>VAR_fin</v>
          </cell>
          <cell r="C469" t="str">
            <v>RHNM_LTH_CHPNGA</v>
          </cell>
          <cell r="H469">
            <v>1.303394065982641E-2</v>
          </cell>
          <cell r="I469">
            <v>4.7000024848401168E-3</v>
          </cell>
          <cell r="J469">
            <v>5.4101429475123056E-5</v>
          </cell>
        </row>
        <row r="470">
          <cell r="A470" t="str">
            <v>RHNM-SHELCHP</v>
          </cell>
          <cell r="B470" t="str">
            <v>VAR_fout</v>
          </cell>
          <cell r="C470" t="str">
            <v>RHNM-SHAELCH</v>
          </cell>
          <cell r="H470">
            <v>2.3710384220441107</v>
          </cell>
          <cell r="I470">
            <v>2.7863033325830284</v>
          </cell>
          <cell r="J470">
            <v>3.2259044223398905</v>
          </cell>
        </row>
        <row r="471">
          <cell r="A471" t="str">
            <v>RHNM-SHELCHP</v>
          </cell>
          <cell r="B471" t="str">
            <v>VAR_fin</v>
          </cell>
          <cell r="C471" t="str">
            <v>RHNM_ELC</v>
          </cell>
          <cell r="H471">
            <v>0.63097793874467645</v>
          </cell>
          <cell r="I471">
            <v>0.72047480015277732</v>
          </cell>
          <cell r="J471">
            <v>0.78850200360095313</v>
          </cell>
        </row>
        <row r="472">
          <cell r="A472" t="str">
            <v>RHNM-SHELCHP</v>
          </cell>
          <cell r="B472" t="str">
            <v>VAR_fin</v>
          </cell>
          <cell r="C472" t="str">
            <v>RHNMELCHPC</v>
          </cell>
          <cell r="H472">
            <v>2.3710384220441107</v>
          </cell>
          <cell r="I472">
            <v>2.7863033325830284</v>
          </cell>
          <cell r="J472">
            <v>3.2259044223398905</v>
          </cell>
        </row>
        <row r="473">
          <cell r="A473" t="str">
            <v>RHNM-SHELCHP</v>
          </cell>
          <cell r="B473" t="str">
            <v>VAR_ncap</v>
          </cell>
          <cell r="C473" t="str">
            <v>-</v>
          </cell>
          <cell r="H473">
            <v>7.2220794371719702E-2</v>
          </cell>
          <cell r="I473">
            <v>0.105316106495725</v>
          </cell>
          <cell r="J473">
            <v>0.14351755993769899</v>
          </cell>
        </row>
        <row r="474">
          <cell r="A474" t="str">
            <v>RHNM-SHELCHP</v>
          </cell>
          <cell r="B474" t="str">
            <v>VAR_cap</v>
          </cell>
          <cell r="C474" t="str">
            <v>-</v>
          </cell>
          <cell r="H474">
            <v>0.18422593719934963</v>
          </cell>
          <cell r="I474">
            <v>0.21709983741322575</v>
          </cell>
          <cell r="J474">
            <v>0.25049754443009081</v>
          </cell>
        </row>
        <row r="475">
          <cell r="A475" t="str">
            <v>D-IH2R</v>
          </cell>
          <cell r="B475" t="str">
            <v>VAR_fout</v>
          </cell>
          <cell r="C475" t="str">
            <v>IH2</v>
          </cell>
          <cell r="H475">
            <v>7.4233028071322167</v>
          </cell>
          <cell r="I475">
            <v>8.2262550687581584</v>
          </cell>
          <cell r="J475">
            <v>7.7918658749278373</v>
          </cell>
        </row>
        <row r="476">
          <cell r="A476" t="str">
            <v>D-IH2R</v>
          </cell>
          <cell r="B476" t="str">
            <v>VAR_fin</v>
          </cell>
          <cell r="C476" t="str">
            <v>H2</v>
          </cell>
          <cell r="H476">
            <v>7.4233028071322167</v>
          </cell>
          <cell r="I476">
            <v>8.2262550687581584</v>
          </cell>
          <cell r="J476">
            <v>7.7918658749278373</v>
          </cell>
        </row>
        <row r="477">
          <cell r="A477" t="str">
            <v>D-IH2R</v>
          </cell>
          <cell r="B477" t="str">
            <v>VAR_ncap</v>
          </cell>
          <cell r="C477" t="str">
            <v>-</v>
          </cell>
          <cell r="H477">
            <v>0.2616846957324</v>
          </cell>
          <cell r="I477">
            <v>0.30917276438188701</v>
          </cell>
          <cell r="J477">
            <v>0.19231218305417899</v>
          </cell>
        </row>
        <row r="478">
          <cell r="A478" t="str">
            <v>D-IH2R</v>
          </cell>
          <cell r="B478" t="str">
            <v>VAR_cap</v>
          </cell>
          <cell r="C478" t="str">
            <v>-</v>
          </cell>
          <cell r="H478">
            <v>0.26168564283541701</v>
          </cell>
          <cell r="I478">
            <v>0.35552286097799801</v>
          </cell>
          <cell r="J478">
            <v>0.29821042376965801</v>
          </cell>
        </row>
        <row r="479">
          <cell r="A479" t="str">
            <v>RHEM-SHSTG-ELC</v>
          </cell>
          <cell r="B479" t="str">
            <v>VAR_fout</v>
          </cell>
          <cell r="C479" t="str">
            <v>RHEM-SHAELCB</v>
          </cell>
          <cell r="H479">
            <v>2.2267382299009564E-4</v>
          </cell>
          <cell r="I479">
            <v>4.0656538147314215E-4</v>
          </cell>
          <cell r="J479">
            <v>6.5537929964593511E-4</v>
          </cell>
        </row>
        <row r="480">
          <cell r="A480" t="str">
            <v>RHEM-SHSTG-ELC</v>
          </cell>
          <cell r="B480" t="str">
            <v>VAR_fout</v>
          </cell>
          <cell r="C480" t="str">
            <v>AUX_RHEM-SHSTG-ELC_OUT</v>
          </cell>
          <cell r="H480">
            <v>2.2289649681308591E-4</v>
          </cell>
          <cell r="I480">
            <v>4.0697194685461501E-4</v>
          </cell>
          <cell r="J480">
            <v>6.5603467894558096E-4</v>
          </cell>
        </row>
        <row r="481">
          <cell r="A481" t="str">
            <v>RHEM-SHSTG-ELC</v>
          </cell>
          <cell r="B481" t="str">
            <v>VAR_fin</v>
          </cell>
          <cell r="C481" t="str">
            <v>RHEM-SHAELCB</v>
          </cell>
          <cell r="H481">
            <v>2.2397877380412557E-4</v>
          </cell>
          <cell r="I481">
            <v>4.0834274522168012E-4</v>
          </cell>
          <cell r="J481">
            <v>6.5661386304436049E-4</v>
          </cell>
        </row>
        <row r="482">
          <cell r="A482" t="str">
            <v>RHEM-SHSTG-ELC</v>
          </cell>
          <cell r="B482" t="str">
            <v>VAR_ncap</v>
          </cell>
          <cell r="C482" t="str">
            <v>-</v>
          </cell>
          <cell r="H482">
            <v>6.8283414756773397E-5</v>
          </cell>
          <cell r="I482">
            <v>6.4888532521567295E-5</v>
          </cell>
          <cell r="J482">
            <v>8.6997257689617699E-5</v>
          </cell>
        </row>
        <row r="483">
          <cell r="A483" t="str">
            <v>RHEM-SHSTG-ELC</v>
          </cell>
          <cell r="B483" t="str">
            <v>VAR_cap</v>
          </cell>
          <cell r="C483" t="str">
            <v>-</v>
          </cell>
          <cell r="H483">
            <v>1.1705078099569916E-4</v>
          </cell>
          <cell r="I483">
            <v>9.0731012511816991E-5</v>
          </cell>
          <cell r="J483">
            <v>1.168391326364859E-4</v>
          </cell>
        </row>
        <row r="484">
          <cell r="A484" t="str">
            <v>RHNM-SHLTHCHPWOD</v>
          </cell>
          <cell r="B484" t="str">
            <v>VAR_ncap</v>
          </cell>
          <cell r="C484" t="str">
            <v>-</v>
          </cell>
          <cell r="H484">
            <v>2.1163072660821802E-2</v>
          </cell>
          <cell r="I484">
            <v>2.5581650915726801E-2</v>
          </cell>
          <cell r="J484">
            <v>3.7022677163069599E-3</v>
          </cell>
        </row>
        <row r="485">
          <cell r="A485" t="str">
            <v>RHNM-SHLTHCHPWOD</v>
          </cell>
          <cell r="B485" t="str">
            <v>VAR_cap</v>
          </cell>
          <cell r="C485" t="str">
            <v>-</v>
          </cell>
          <cell r="H485">
            <v>2.1533328478479326E-2</v>
          </cell>
          <cell r="I485">
            <v>3.8546418265583492E-2</v>
          </cell>
          <cell r="J485">
            <v>9.0249794586660034E-3</v>
          </cell>
        </row>
        <row r="486">
          <cell r="A486" t="str">
            <v>ITOT-SWHDEM</v>
          </cell>
          <cell r="B486" t="str">
            <v>VAR_fout</v>
          </cell>
          <cell r="C486" t="str">
            <v>ITOT-SWHD</v>
          </cell>
          <cell r="H486">
            <v>77.421990081162093</v>
          </cell>
          <cell r="I486">
            <v>78.095599796501887</v>
          </cell>
          <cell r="J486">
            <v>79.042511819513834</v>
          </cell>
        </row>
        <row r="487">
          <cell r="A487" t="str">
            <v>ITOT-SWHDEM</v>
          </cell>
          <cell r="B487" t="str">
            <v>VAR_fin</v>
          </cell>
          <cell r="C487" t="str">
            <v>ITOT-SWHNGAH</v>
          </cell>
          <cell r="H487">
            <v>7.3576882321046942E-3</v>
          </cell>
          <cell r="I487">
            <v>3.818025887793211E-3</v>
          </cell>
          <cell r="J487">
            <v>2.6438971049770666E-3</v>
          </cell>
        </row>
        <row r="488">
          <cell r="A488" t="str">
            <v>ITOT-SWHDEM</v>
          </cell>
          <cell r="B488" t="str">
            <v>VAR_fin</v>
          </cell>
          <cell r="C488" t="str">
            <v>ITOT-SWH</v>
          </cell>
          <cell r="H488">
            <v>51.796105225524975</v>
          </cell>
          <cell r="I488">
            <v>41.810193781705429</v>
          </cell>
          <cell r="J488">
            <v>39.372166849942097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ITOT-SWHELCH</v>
          </cell>
          <cell r="H489">
            <v>8.4911971875633689</v>
          </cell>
          <cell r="I489">
            <v>9.3737692402994188</v>
          </cell>
          <cell r="J489">
            <v>13.148711097161618</v>
          </cell>
        </row>
        <row r="490">
          <cell r="A490" t="str">
            <v>ITOT-SWHDEM</v>
          </cell>
          <cell r="B490" t="str">
            <v>VAR_fin</v>
          </cell>
          <cell r="C490" t="str">
            <v>ITOT-SWHC</v>
          </cell>
          <cell r="H490">
            <v>2.2111705498617025</v>
          </cell>
          <cell r="I490">
            <v>12.293332988831615</v>
          </cell>
          <cell r="J490">
            <v>12.365416678189193</v>
          </cell>
        </row>
        <row r="491">
          <cell r="A491" t="str">
            <v>ITOT-SWHDEM</v>
          </cell>
          <cell r="B491" t="str">
            <v>VAR_fin</v>
          </cell>
          <cell r="C491" t="str">
            <v>ITOT-SWHELC</v>
          </cell>
          <cell r="H491">
            <v>13.140099226947527</v>
          </cell>
          <cell r="I491">
            <v>13.022401365334559</v>
          </cell>
          <cell r="J491">
            <v>13.017632937872936</v>
          </cell>
        </row>
        <row r="492">
          <cell r="A492" t="str">
            <v>ITOT-SWHDEM</v>
          </cell>
          <cell r="B492" t="str">
            <v>VAR_fin</v>
          </cell>
          <cell r="C492" t="str">
            <v>ITOT-SWHSOL</v>
          </cell>
          <cell r="H492">
            <v>1.7763896573092401</v>
          </cell>
          <cell r="I492">
            <v>1.5923592863305658</v>
          </cell>
          <cell r="J492">
            <v>1.1362824692584375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RHNS_ELC</v>
          </cell>
          <cell r="H493">
            <v>1.4061688945394538E-3</v>
          </cell>
          <cell r="I493">
            <v>6.7394374480132118E-4</v>
          </cell>
        </row>
        <row r="494">
          <cell r="A494" t="str">
            <v>D-RHNS_NKEV_GAS_ELC_CHP</v>
          </cell>
          <cell r="B494" t="str">
            <v>VAR_fout</v>
          </cell>
          <cell r="C494" t="str">
            <v>ELC5</v>
          </cell>
          <cell r="H494">
            <v>9.087078792974773E-4</v>
          </cell>
          <cell r="I494">
            <v>5.322222518102937E-4</v>
          </cell>
        </row>
        <row r="495">
          <cell r="A495" t="str">
            <v>D-RHNS_NKEV_GAS_ELC_CHP</v>
          </cell>
          <cell r="B495" t="str">
            <v>VAR_fin</v>
          </cell>
          <cell r="C495" t="str">
            <v>RHNS_NKEV_GAS_ELC_CHP</v>
          </cell>
          <cell r="H495">
            <v>2.2844723304158137E-3</v>
          </cell>
          <cell r="I495">
            <v>1.1833999024696803E-3</v>
          </cell>
        </row>
        <row r="496">
          <cell r="A496" t="str">
            <v>RHNM-SHSTG-NGAHP</v>
          </cell>
          <cell r="B496" t="str">
            <v>VAR_fout</v>
          </cell>
          <cell r="C496" t="str">
            <v>RHNM-SHANGAH</v>
          </cell>
          <cell r="H496">
            <v>6.9724148554102486E-2</v>
          </cell>
          <cell r="I496">
            <v>0.10256033600389634</v>
          </cell>
          <cell r="J496">
            <v>0.10930896440609063</v>
          </cell>
        </row>
        <row r="497">
          <cell r="A497" t="str">
            <v>RHNM-SHSTG-NGAHP</v>
          </cell>
          <cell r="B497" t="str">
            <v>VAR_fout</v>
          </cell>
          <cell r="C497" t="str">
            <v>AUX_RHNM-SHSTG-NGAHP_OUT</v>
          </cell>
          <cell r="H497">
            <v>6.9793872702656606E-2</v>
          </cell>
          <cell r="I497">
            <v>0.10266289633990022</v>
          </cell>
          <cell r="J497">
            <v>0.10941827337049671</v>
          </cell>
        </row>
        <row r="498">
          <cell r="A498" t="str">
            <v>RHNM-SHSTG-NGAHP</v>
          </cell>
          <cell r="B498" t="str">
            <v>VAR_fin</v>
          </cell>
          <cell r="C498" t="str">
            <v>RHNM-SHANGAH</v>
          </cell>
          <cell r="H498">
            <v>6.9758097351638418E-2</v>
          </cell>
          <cell r="I498">
            <v>0.10258972696583939</v>
          </cell>
          <cell r="J498">
            <v>0.10935344576711654</v>
          </cell>
        </row>
        <row r="499">
          <cell r="A499" t="str">
            <v>RHNM-SHSTG-NGAHP</v>
          </cell>
          <cell r="B499" t="str">
            <v>VAR_ncap</v>
          </cell>
          <cell r="C499" t="str">
            <v>-</v>
          </cell>
          <cell r="H499">
            <v>9.5589099168448492E-3</v>
          </cell>
          <cell r="I499">
            <v>1.12676119285026E-2</v>
          </cell>
          <cell r="J499">
            <v>1.7735303717521099E-2</v>
          </cell>
        </row>
        <row r="500">
          <cell r="A500" t="str">
            <v>RHNM-SHSTG-NGAHP</v>
          </cell>
          <cell r="B500" t="str">
            <v>VAR_cap</v>
          </cell>
          <cell r="C500" t="str">
            <v>-</v>
          </cell>
          <cell r="H500">
            <v>2.2341092071936144E-2</v>
          </cell>
          <cell r="I500">
            <v>2.6956510582793986E-2</v>
          </cell>
          <cell r="J500">
            <v>2.9818312560170011E-2</v>
          </cell>
        </row>
        <row r="501">
          <cell r="A501" t="str">
            <v>D-IBIO</v>
          </cell>
          <cell r="B501" t="str">
            <v>VAR_fout</v>
          </cell>
          <cell r="C501" t="str">
            <v>IBIO</v>
          </cell>
          <cell r="H501">
            <v>3.9621447577516524</v>
          </cell>
          <cell r="I501">
            <v>3.9621497176965601</v>
          </cell>
          <cell r="J501">
            <v>4.8861165464904683</v>
          </cell>
        </row>
        <row r="502">
          <cell r="A502" t="str">
            <v>D-IBIO</v>
          </cell>
          <cell r="B502" t="str">
            <v>VAR_fin</v>
          </cell>
          <cell r="C502" t="str">
            <v>BIO</v>
          </cell>
          <cell r="H502">
            <v>3.9621447577516524</v>
          </cell>
          <cell r="I502">
            <v>3.9621497176965601</v>
          </cell>
          <cell r="J502">
            <v>4.8861165464904683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RHES_ELC</v>
          </cell>
          <cell r="H503">
            <v>1.4939874228147706E-3</v>
          </cell>
          <cell r="I503">
            <v>1.7372305753479643E-3</v>
          </cell>
          <cell r="J503">
            <v>6.3033410439093825E-4</v>
          </cell>
        </row>
        <row r="504">
          <cell r="A504" t="str">
            <v>D-RHES_KEV_WOD_ELC_CHP</v>
          </cell>
          <cell r="B504" t="str">
            <v>VAR_fout</v>
          </cell>
          <cell r="C504" t="str">
            <v>ELC5</v>
          </cell>
          <cell r="H504">
            <v>1.0075298126443612E-3</v>
          </cell>
          <cell r="I504">
            <v>9.7196088500836131E-4</v>
          </cell>
          <cell r="J504">
            <v>4.3138416153153943E-4</v>
          </cell>
        </row>
        <row r="505">
          <cell r="A505" t="str">
            <v>D-RHES_KEV_WOD_ELC_CHP</v>
          </cell>
          <cell r="B505" t="str">
            <v>VAR_fin</v>
          </cell>
          <cell r="C505" t="str">
            <v>RHES_KEV_WOD_ELC_CHP</v>
          </cell>
          <cell r="H505">
            <v>2.4772325343063095E-3</v>
          </cell>
          <cell r="I505">
            <v>2.6851284058146204E-3</v>
          </cell>
          <cell r="J505">
            <v>1.0397896980695936E-3</v>
          </cell>
        </row>
        <row r="506">
          <cell r="A506" t="str">
            <v>RHNS-SHLFOBR</v>
          </cell>
          <cell r="B506" t="str">
            <v>VAR_fout</v>
          </cell>
          <cell r="C506" t="str">
            <v>CO2_R</v>
          </cell>
          <cell r="H506">
            <v>4.3430931186904704</v>
          </cell>
          <cell r="I506">
            <v>3.9625134328749301</v>
          </cell>
        </row>
        <row r="507">
          <cell r="A507" t="str">
            <v>RHNS-SHLFOBR</v>
          </cell>
          <cell r="B507" t="str">
            <v>VAR_fout</v>
          </cell>
          <cell r="C507" t="str">
            <v>RHNS-SHLFO</v>
          </cell>
          <cell r="H507">
            <v>5.5946763683741879E-2</v>
          </cell>
          <cell r="I507">
            <v>5.1044220458609554E-2</v>
          </cell>
        </row>
        <row r="508">
          <cell r="A508" t="str">
            <v>RHNS-SHLFOBR</v>
          </cell>
          <cell r="B508" t="str">
            <v>VAR_fin</v>
          </cell>
          <cell r="C508" t="str">
            <v>RLFO</v>
          </cell>
          <cell r="H508">
            <v>5.8929350321444647E-2</v>
          </cell>
          <cell r="I508">
            <v>5.3765446850406053E-2</v>
          </cell>
        </row>
        <row r="509">
          <cell r="A509" t="str">
            <v>RHNS-SHLFOBR</v>
          </cell>
          <cell r="B509" t="str">
            <v>VAR_ncap</v>
          </cell>
          <cell r="C509" t="str">
            <v>-</v>
          </cell>
        </row>
        <row r="510">
          <cell r="A510" t="str">
            <v>RHNS-SHLFOBR</v>
          </cell>
          <cell r="B510" t="str">
            <v>VAR_cap</v>
          </cell>
          <cell r="C510" t="str">
            <v>-</v>
          </cell>
          <cell r="H510">
            <v>2.1030632752549506E-2</v>
          </cell>
          <cell r="I510">
            <v>3.7234384913341079E-3</v>
          </cell>
        </row>
        <row r="511">
          <cell r="A511" t="str">
            <v>D-SNGA</v>
          </cell>
          <cell r="B511" t="str">
            <v>VAR_fout</v>
          </cell>
          <cell r="C511" t="str">
            <v>CO2</v>
          </cell>
          <cell r="H511">
            <v>838.72230278851396</v>
          </cell>
          <cell r="I511">
            <v>503.73573853323302</v>
          </cell>
          <cell r="J511">
            <v>242.178697921051</v>
          </cell>
        </row>
        <row r="512">
          <cell r="A512" t="str">
            <v>D-SNGA</v>
          </cell>
          <cell r="B512" t="str">
            <v>VAR_fout</v>
          </cell>
          <cell r="C512" t="str">
            <v>SNGA</v>
          </cell>
          <cell r="H512">
            <v>15.46906619042454</v>
          </cell>
          <cell r="I512">
            <v>11.130179258701698</v>
          </cell>
          <cell r="J512">
            <v>7.1916361406924247</v>
          </cell>
        </row>
        <row r="513">
          <cell r="A513" t="str">
            <v>D-SNGA</v>
          </cell>
          <cell r="B513" t="str">
            <v>VAR_fout</v>
          </cell>
          <cell r="C513" t="str">
            <v>RSH2</v>
          </cell>
          <cell r="H513">
            <v>4.8452419657148416E-3</v>
          </cell>
          <cell r="I513">
            <v>5.6331593542280458E-3</v>
          </cell>
          <cell r="J513">
            <v>5.6681871740814288E-3</v>
          </cell>
        </row>
        <row r="514">
          <cell r="A514" t="str">
            <v>D-SNGA</v>
          </cell>
          <cell r="B514" t="str">
            <v>VAR_fin</v>
          </cell>
          <cell r="C514" t="str">
            <v>NGA</v>
          </cell>
          <cell r="H514">
            <v>14.870962815399196</v>
          </cell>
          <cell r="I514">
            <v>8.9314847257665431</v>
          </cell>
          <cell r="J514">
            <v>4.2939485446994814</v>
          </cell>
        </row>
        <row r="515">
          <cell r="A515" t="str">
            <v>D-SNGA</v>
          </cell>
          <cell r="B515" t="str">
            <v>VAR_fin</v>
          </cell>
          <cell r="C515" t="str">
            <v>BNGA</v>
          </cell>
          <cell r="H515">
            <v>0.64755596815096672</v>
          </cell>
          <cell r="I515">
            <v>2.2342882099814134</v>
          </cell>
          <cell r="J515">
            <v>2.9208854304010763</v>
          </cell>
        </row>
        <row r="516">
          <cell r="A516" t="str">
            <v>D-SNGA</v>
          </cell>
          <cell r="B516" t="str">
            <v>VAR_fin</v>
          </cell>
          <cell r="C516" t="str">
            <v>H2</v>
          </cell>
          <cell r="H516">
            <v>4.8417142434920282E-3</v>
          </cell>
          <cell r="I516">
            <v>5.6242093225119761E-3</v>
          </cell>
          <cell r="J516">
            <v>5.6604716191341114E-3</v>
          </cell>
        </row>
        <row r="517">
          <cell r="A517" t="str">
            <v>D-SNGA</v>
          </cell>
          <cell r="B517" t="str">
            <v>VAR_ncap</v>
          </cell>
          <cell r="C517" t="str">
            <v>-</v>
          </cell>
          <cell r="H517">
            <v>1.0062805127540599E-6</v>
          </cell>
          <cell r="I517">
            <v>1.0750942536107401E-6</v>
          </cell>
          <cell r="J517">
            <v>2.2733941766590202E-6</v>
          </cell>
        </row>
        <row r="518">
          <cell r="A518" t="str">
            <v>D-SNGA</v>
          </cell>
          <cell r="B518" t="str">
            <v>VAR_cap</v>
          </cell>
          <cell r="C518" t="str">
            <v>-</v>
          </cell>
          <cell r="H518">
            <v>2.2350568033159393</v>
          </cell>
          <cell r="I518">
            <v>2.2350578784101929</v>
          </cell>
          <cell r="J518">
            <v>1.1208984526680894</v>
          </cell>
        </row>
        <row r="519">
          <cell r="A519" t="str">
            <v>D-IPLT</v>
          </cell>
          <cell r="B519" t="str">
            <v>VAR_fout</v>
          </cell>
          <cell r="C519" t="str">
            <v>IPLT</v>
          </cell>
          <cell r="H519">
            <v>0.73479000017987306</v>
          </cell>
          <cell r="I519">
            <v>0.73274539819243256</v>
          </cell>
          <cell r="J519">
            <v>0.72871812120584079</v>
          </cell>
        </row>
        <row r="520">
          <cell r="A520" t="str">
            <v>D-IPLT</v>
          </cell>
          <cell r="B520" t="str">
            <v>VAR_fin</v>
          </cell>
          <cell r="C520" t="str">
            <v>PLT</v>
          </cell>
          <cell r="H520">
            <v>0.73479000017987306</v>
          </cell>
          <cell r="I520">
            <v>0.73274539819243256</v>
          </cell>
          <cell r="J520">
            <v>0.72871812120584079</v>
          </cell>
        </row>
        <row r="521">
          <cell r="A521" t="str">
            <v>ITOT-SWHWODBR</v>
          </cell>
          <cell r="B521" t="str">
            <v>VAR_fout</v>
          </cell>
          <cell r="C521" t="str">
            <v>ITOT-SWH</v>
          </cell>
          <cell r="H521">
            <v>7.6873663171027014</v>
          </cell>
          <cell r="I521">
            <v>5.2756137607302449</v>
          </cell>
          <cell r="J521">
            <v>6.543732878181765</v>
          </cell>
        </row>
        <row r="522">
          <cell r="A522" t="str">
            <v>ITOT-SWHWODBR</v>
          </cell>
          <cell r="B522" t="str">
            <v>VAR_fin</v>
          </cell>
          <cell r="C522" t="str">
            <v>IWOD</v>
          </cell>
          <cell r="H522">
            <v>12.919943390088573</v>
          </cell>
          <cell r="I522">
            <v>8.8418107721735844</v>
          </cell>
          <cell r="J522">
            <v>10.906221463636266</v>
          </cell>
        </row>
        <row r="523">
          <cell r="A523" t="str">
            <v>ITOT-SWHWODBR</v>
          </cell>
          <cell r="B523" t="str">
            <v>VAR_fin</v>
          </cell>
          <cell r="C523" t="str">
            <v>ITOTWODBRC</v>
          </cell>
          <cell r="H523">
            <v>7.6873663171027014</v>
          </cell>
          <cell r="I523">
            <v>5.2756137607302449</v>
          </cell>
          <cell r="J523">
            <v>6.543732878181765</v>
          </cell>
        </row>
        <row r="524">
          <cell r="A524" t="str">
            <v>ITOT-SWHWODBR</v>
          </cell>
          <cell r="B524" t="str">
            <v>VAR_ncap</v>
          </cell>
          <cell r="C524" t="str">
            <v>-</v>
          </cell>
          <cell r="H524">
            <v>0.29200576738321499</v>
          </cell>
          <cell r="I524">
            <v>5.3681851246662797E-2</v>
          </cell>
          <cell r="J524">
            <v>0.247045840492291</v>
          </cell>
        </row>
        <row r="525">
          <cell r="A525" t="str">
            <v>ITOT-SWHWODBR</v>
          </cell>
          <cell r="B525" t="str">
            <v>VAR_cap</v>
          </cell>
          <cell r="C525" t="str">
            <v>-</v>
          </cell>
          <cell r="H525">
            <v>0.43765440603688921</v>
          </cell>
          <cell r="I525">
            <v>0.37427632856674753</v>
          </cell>
          <cell r="J525">
            <v>0.40947514485549891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ITOT_ELC</v>
          </cell>
          <cell r="H526">
            <v>2.7365194793625975</v>
          </cell>
          <cell r="I526">
            <v>2.8525777936781891</v>
          </cell>
          <cell r="J526">
            <v>3.4319801219104371</v>
          </cell>
        </row>
        <row r="527">
          <cell r="A527" t="str">
            <v>D-ITOT_KEV_WOD_ELC_CHP</v>
          </cell>
          <cell r="B527" t="str">
            <v>VAR_fout</v>
          </cell>
          <cell r="C527" t="str">
            <v>ELC5</v>
          </cell>
          <cell r="H527">
            <v>8.5811938344359604E-3</v>
          </cell>
          <cell r="I527">
            <v>3.7829339106446917E-2</v>
          </cell>
          <cell r="J527">
            <v>3.8200124577111791E-2</v>
          </cell>
        </row>
        <row r="528">
          <cell r="A528" t="str">
            <v>D-ITOT_KEV_WOD_ELC_CHP</v>
          </cell>
          <cell r="B528" t="str">
            <v>VAR_fin</v>
          </cell>
          <cell r="C528" t="str">
            <v>ITOT_KEV_WOD_ELC_CHP</v>
          </cell>
          <cell r="H528">
            <v>2.7450640689648722</v>
          </cell>
          <cell r="I528">
            <v>2.890407132784639</v>
          </cell>
          <cell r="J528">
            <v>3.4701802464875495</v>
          </cell>
        </row>
        <row r="529">
          <cell r="A529" t="str">
            <v>RHEM-SHSTG-SOL</v>
          </cell>
          <cell r="B529" t="str">
            <v>VAR_fout</v>
          </cell>
          <cell r="C529" t="str">
            <v>RHEM-SHASOL</v>
          </cell>
          <cell r="H529">
            <v>7.2085193429159257E-3</v>
          </cell>
          <cell r="I529">
            <v>2.1985511746112798E-3</v>
          </cell>
          <cell r="J529">
            <v>1.8508588947946873E-3</v>
          </cell>
        </row>
        <row r="530">
          <cell r="A530" t="str">
            <v>RHEM-SHSTG-SOL</v>
          </cell>
          <cell r="B530" t="str">
            <v>VAR_fout</v>
          </cell>
          <cell r="C530" t="str">
            <v>AUX_RHEM-SHSTG-SOL_OUT</v>
          </cell>
          <cell r="H530">
            <v>7.2157278622588415E-3</v>
          </cell>
          <cell r="I530">
            <v>2.2007497257858898E-3</v>
          </cell>
          <cell r="J530">
            <v>1.8527097536894788E-3</v>
          </cell>
        </row>
        <row r="531">
          <cell r="A531" t="str">
            <v>RHEM-SHSTG-SOL</v>
          </cell>
          <cell r="B531" t="str">
            <v>VAR_fin</v>
          </cell>
          <cell r="C531" t="str">
            <v>RHEM-SHASOL</v>
          </cell>
          <cell r="H531">
            <v>7.2049070458945407E-3</v>
          </cell>
          <cell r="I531">
            <v>2.1943348921499074E-3</v>
          </cell>
          <cell r="J531">
            <v>1.8450386271122124E-3</v>
          </cell>
        </row>
        <row r="532">
          <cell r="A532" t="str">
            <v>RHEM-SHSTG-SOL</v>
          </cell>
          <cell r="B532" t="str">
            <v>VAR_ncap</v>
          </cell>
          <cell r="C532" t="str">
            <v>-</v>
          </cell>
          <cell r="H532">
            <v>3.5556522185540201E-4</v>
          </cell>
          <cell r="I532">
            <v>7.60175618289272E-5</v>
          </cell>
          <cell r="J532">
            <v>1.52967076646286E-4</v>
          </cell>
        </row>
        <row r="533">
          <cell r="A533" t="str">
            <v>RHEM-SHSTG-SOL</v>
          </cell>
          <cell r="B533" t="str">
            <v>VAR_cap</v>
          </cell>
          <cell r="C533" t="str">
            <v>-</v>
          </cell>
          <cell r="H533">
            <v>4.5919147569402196E-3</v>
          </cell>
          <cell r="I533">
            <v>4.32208623375918E-4</v>
          </cell>
          <cell r="J533">
            <v>3.5853775671739499E-4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ITOT-ELS</v>
          </cell>
          <cell r="J534">
            <v>6.8850670101910694E-5</v>
          </cell>
        </row>
        <row r="535">
          <cell r="A535" t="str">
            <v>ITOT-SWHCONBR10</v>
          </cell>
          <cell r="B535" t="str">
            <v>VAR_fout</v>
          </cell>
          <cell r="C535" t="str">
            <v>ITOT-SWHC</v>
          </cell>
          <cell r="J535">
            <v>4.2398959998720049E-4</v>
          </cell>
        </row>
        <row r="536">
          <cell r="A536" t="str">
            <v>ITOT-SWHCONBR10</v>
          </cell>
          <cell r="B536" t="str">
            <v>VAR_fin</v>
          </cell>
          <cell r="C536" t="str">
            <v>CON</v>
          </cell>
          <cell r="J536">
            <v>4.9284027008911094E-4</v>
          </cell>
        </row>
        <row r="537">
          <cell r="A537" t="str">
            <v>ITOT-SWHCONBR10</v>
          </cell>
          <cell r="B537" t="str">
            <v>VAR_ncap</v>
          </cell>
          <cell r="C537" t="str">
            <v>-</v>
          </cell>
          <cell r="J537">
            <v>2.5007879234802701E-5</v>
          </cell>
        </row>
        <row r="538">
          <cell r="A538" t="str">
            <v>ITOT-SWHCONBR10</v>
          </cell>
          <cell r="B538" t="str">
            <v>VAR_cap</v>
          </cell>
          <cell r="C538" t="str">
            <v>-</v>
          </cell>
          <cell r="J538">
            <v>2.5007879234802701E-5</v>
          </cell>
        </row>
        <row r="539">
          <cell r="A539" t="str">
            <v>SCOM-SHSTG</v>
          </cell>
          <cell r="B539" t="str">
            <v>VAR_fout</v>
          </cell>
          <cell r="C539" t="str">
            <v>AUX_SCOM-SHSTG_OUT</v>
          </cell>
          <cell r="H539">
            <v>7.2651714950296373E-5</v>
          </cell>
          <cell r="I539">
            <v>9.3911382415943261E-5</v>
          </cell>
          <cell r="J539">
            <v>2.5602454383235672E-3</v>
          </cell>
        </row>
        <row r="540">
          <cell r="A540" t="str">
            <v>SCOM-SHSTG</v>
          </cell>
          <cell r="B540" t="str">
            <v>VAR_fout</v>
          </cell>
          <cell r="C540" t="str">
            <v>SCOM-SHD</v>
          </cell>
          <cell r="H540">
            <v>7.2732528871264444E-5</v>
          </cell>
          <cell r="I540">
            <v>9.3911382415943166E-5</v>
          </cell>
          <cell r="J540">
            <v>2.5602454383235672E-3</v>
          </cell>
        </row>
        <row r="541">
          <cell r="A541" t="str">
            <v>SCOM-SHSTG</v>
          </cell>
          <cell r="B541" t="str">
            <v>VAR_fin</v>
          </cell>
          <cell r="C541" t="str">
            <v>AUX_SCOM-SHSTG_IN</v>
          </cell>
          <cell r="H541">
            <v>8.245639810023672E-5</v>
          </cell>
          <cell r="I541">
            <v>1.0236133512822671E-4</v>
          </cell>
          <cell r="J541">
            <v>2.5868139998680875E-3</v>
          </cell>
        </row>
        <row r="542">
          <cell r="A542" t="str">
            <v>SCOM-SHSTG</v>
          </cell>
          <cell r="B542" t="str">
            <v>VAR_fin</v>
          </cell>
          <cell r="C542" t="str">
            <v>SCOM-SHD</v>
          </cell>
          <cell r="H542">
            <v>8.245639810023672E-5</v>
          </cell>
          <cell r="I542">
            <v>1.0236133512822671E-4</v>
          </cell>
          <cell r="J542">
            <v>2.5868139998680875E-3</v>
          </cell>
        </row>
        <row r="543">
          <cell r="A543" t="str">
            <v>SCOM-SHSTG</v>
          </cell>
          <cell r="B543" t="str">
            <v>VAR_ncap</v>
          </cell>
          <cell r="C543" t="str">
            <v>-</v>
          </cell>
          <cell r="H543">
            <v>3.8290969970395598E-4</v>
          </cell>
          <cell r="I543">
            <v>7.8291448148482998E-4</v>
          </cell>
          <cell r="J543">
            <v>8.8841785051920104E-4</v>
          </cell>
        </row>
        <row r="544">
          <cell r="A544" t="str">
            <v>SCOM-SHSTG</v>
          </cell>
          <cell r="B544" t="str">
            <v>VAR_cap</v>
          </cell>
          <cell r="C544" t="str">
            <v>-</v>
          </cell>
          <cell r="H544">
            <v>1.9988446163701017E-3</v>
          </cell>
          <cell r="I544">
            <v>1.7280368357700513E-3</v>
          </cell>
          <cell r="J544">
            <v>1.9653103256132877E-3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ITOT_ELC</v>
          </cell>
          <cell r="H545">
            <v>1.2364697786225225E-2</v>
          </cell>
          <cell r="I545">
            <v>0.14156883027946029</v>
          </cell>
          <cell r="J545">
            <v>0.17546147588335848</v>
          </cell>
        </row>
        <row r="546">
          <cell r="A546" t="str">
            <v>D-ITOT_KEV_HFC_ELC_CHP</v>
          </cell>
          <cell r="B546" t="str">
            <v>VAR_fout</v>
          </cell>
          <cell r="C546" t="str">
            <v>ELC5</v>
          </cell>
          <cell r="H546">
            <v>4.3528454813621161E-3</v>
          </cell>
          <cell r="I546">
            <v>2.2602203853146898E-2</v>
          </cell>
          <cell r="J546">
            <v>1.7953254108974116E-2</v>
          </cell>
        </row>
        <row r="547">
          <cell r="A547" t="str">
            <v>D-ITOT_KEV_HFC_ELC_CHP</v>
          </cell>
          <cell r="B547" t="str">
            <v>VAR_fin</v>
          </cell>
          <cell r="C547" t="str">
            <v>ITOT_KEV_HFC_ELC_CHP</v>
          </cell>
          <cell r="H547">
            <v>1.668399646548863E-2</v>
          </cell>
          <cell r="I547">
            <v>0.16414799016897105</v>
          </cell>
          <cell r="J547">
            <v>0.19339795932871914</v>
          </cell>
        </row>
        <row r="548">
          <cell r="A548" t="str">
            <v>D-RNGA</v>
          </cell>
          <cell r="B548" t="str">
            <v>VAR_fout</v>
          </cell>
          <cell r="C548" t="str">
            <v>CO2</v>
          </cell>
          <cell r="H548">
            <v>1708.3992595734201</v>
          </cell>
          <cell r="I548">
            <v>1006.80474667183</v>
          </cell>
          <cell r="J548">
            <v>603.29668227182901</v>
          </cell>
        </row>
        <row r="549">
          <cell r="A549" t="str">
            <v>D-RNGA</v>
          </cell>
          <cell r="B549" t="str">
            <v>VAR_fout</v>
          </cell>
          <cell r="C549" t="str">
            <v>RNGA</v>
          </cell>
          <cell r="H549">
            <v>31.094027034137785</v>
          </cell>
          <cell r="I549">
            <v>22.608196379797757</v>
          </cell>
          <cell r="J549">
            <v>15.674868920602718</v>
          </cell>
        </row>
        <row r="550">
          <cell r="A550" t="str">
            <v>D-RNGA</v>
          </cell>
          <cell r="B550" t="str">
            <v>VAR_fout</v>
          </cell>
          <cell r="C550" t="str">
            <v>RSH2</v>
          </cell>
          <cell r="H550">
            <v>9.4729941667277308E-3</v>
          </cell>
          <cell r="I550">
            <v>1.399544297874067E-2</v>
          </cell>
          <cell r="J550">
            <v>1.9468899177108388E-2</v>
          </cell>
        </row>
        <row r="551">
          <cell r="A551" t="str">
            <v>D-RNGA</v>
          </cell>
          <cell r="B551" t="str">
            <v>VAR_fin</v>
          </cell>
          <cell r="C551" t="str">
            <v>NGA</v>
          </cell>
          <cell r="H551">
            <v>30.290767013713072</v>
          </cell>
          <cell r="I551">
            <v>17.851147990635358</v>
          </cell>
          <cell r="J551">
            <v>10.696749685670717</v>
          </cell>
        </row>
        <row r="552">
          <cell r="A552" t="str">
            <v>D-RNGA</v>
          </cell>
          <cell r="B552" t="str">
            <v>VAR_fin</v>
          </cell>
          <cell r="C552" t="str">
            <v>BNGA</v>
          </cell>
          <cell r="H552">
            <v>0.90265955605719705</v>
          </cell>
          <cell r="I552">
            <v>4.8293432931122187</v>
          </cell>
          <cell r="J552">
            <v>5.0284752083665696</v>
          </cell>
        </row>
        <row r="553">
          <cell r="A553" t="str">
            <v>D-RNGA</v>
          </cell>
          <cell r="B553" t="str">
            <v>VAR_fin</v>
          </cell>
          <cell r="C553" t="str">
            <v>H2</v>
          </cell>
          <cell r="H553">
            <v>9.4694664444666971E-3</v>
          </cell>
          <cell r="I553">
            <v>1.3992876094055242E-2</v>
          </cell>
          <cell r="J553">
            <v>1.9462553510481723E-2</v>
          </cell>
        </row>
        <row r="554">
          <cell r="A554" t="str">
            <v>D-RNGA</v>
          </cell>
          <cell r="B554" t="str">
            <v>VAR_ncap</v>
          </cell>
          <cell r="C554" t="str">
            <v>-</v>
          </cell>
          <cell r="H554">
            <v>3.38355204719057E-7</v>
          </cell>
          <cell r="I554">
            <v>4.2447342384635502E-7</v>
          </cell>
          <cell r="J554">
            <v>7.3278364939910602E-7</v>
          </cell>
        </row>
        <row r="555">
          <cell r="A555" t="str">
            <v>D-RNGA</v>
          </cell>
          <cell r="B555" t="str">
            <v>VAR_cap</v>
          </cell>
          <cell r="C555" t="str">
            <v>-</v>
          </cell>
          <cell r="H555">
            <v>3.0972417550546982</v>
          </cell>
          <cell r="I555">
            <v>3.0972421795281222</v>
          </cell>
          <cell r="J555">
            <v>1.5532851529520717</v>
          </cell>
        </row>
        <row r="556">
          <cell r="A556" t="str">
            <v>RHNS-SHLTHCHPNGA</v>
          </cell>
          <cell r="B556" t="str">
            <v>VAR_fout</v>
          </cell>
          <cell r="C556" t="str">
            <v>RHNS-SHLTHC-NGA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RHNSLTHCHPC</v>
          </cell>
        </row>
        <row r="558">
          <cell r="A558" t="str">
            <v>RHNS-SHLTHCHPNGA</v>
          </cell>
          <cell r="B558" t="str">
            <v>VAR_fin</v>
          </cell>
          <cell r="C558" t="str">
            <v>RHNS_LTH_CHPNGA_ON</v>
          </cell>
        </row>
        <row r="559">
          <cell r="A559" t="str">
            <v>RHNS-SHLTHCHPNGA</v>
          </cell>
          <cell r="B559" t="str">
            <v>VAR_ncap</v>
          </cell>
          <cell r="C559" t="str">
            <v>-</v>
          </cell>
          <cell r="H559">
            <v>2.16291095743346E-4</v>
          </cell>
          <cell r="I559">
            <v>8.9096659185094302E-5</v>
          </cell>
          <cell r="J559">
            <v>5.00717616527382E-8</v>
          </cell>
        </row>
        <row r="560">
          <cell r="A560" t="str">
            <v>RHNS-SHLTHCHPNGA</v>
          </cell>
          <cell r="B560" t="str">
            <v>VAR_cap</v>
          </cell>
          <cell r="C560" t="str">
            <v>-</v>
          </cell>
          <cell r="H560">
            <v>3.8471331871739803E-4</v>
          </cell>
          <cell r="I560">
            <v>1.7711313492441199E-4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ELC5</v>
          </cell>
          <cell r="H561">
            <v>3.1162044477805349E-3</v>
          </cell>
          <cell r="I561">
            <v>3.1764263920578254E-3</v>
          </cell>
          <cell r="J561">
            <v>1.708294329544367E-3</v>
          </cell>
        </row>
        <row r="562">
          <cell r="A562" t="str">
            <v>D-SCOM_KEV_BIO_ELC_CHP</v>
          </cell>
          <cell r="B562" t="str">
            <v>VAR_fout</v>
          </cell>
          <cell r="C562" t="str">
            <v>SCOM_ELC</v>
          </cell>
          <cell r="H562">
            <v>1.102924733524218</v>
          </cell>
          <cell r="I562">
            <v>1.1028562433868436</v>
          </cell>
          <cell r="J562">
            <v>1.1043188241602766</v>
          </cell>
        </row>
        <row r="563">
          <cell r="A563" t="str">
            <v>D-SCOM_KEV_BIO_ELC_CHP</v>
          </cell>
          <cell r="B563" t="str">
            <v>VAR_fin</v>
          </cell>
          <cell r="C563" t="str">
            <v>SCOM_KEV_BIO_ELC_CHP</v>
          </cell>
          <cell r="H563">
            <v>1.1060077818656828</v>
          </cell>
          <cell r="I563">
            <v>1.1060050566559199</v>
          </cell>
          <cell r="J563">
            <v>1.1060061637700715</v>
          </cell>
        </row>
        <row r="564">
          <cell r="A564" t="str">
            <v>RHES-SHLTHCHPWOD</v>
          </cell>
          <cell r="B564" t="str">
            <v>VAR_ncap</v>
          </cell>
          <cell r="C564" t="str">
            <v>-</v>
          </cell>
          <cell r="H564">
            <v>3.7890670126995002E-4</v>
          </cell>
          <cell r="I564">
            <v>2.7549015377379999E-4</v>
          </cell>
          <cell r="J564">
            <v>8.8651060704550506E-5</v>
          </cell>
        </row>
        <row r="565">
          <cell r="A565" t="str">
            <v>RHES-SHLTHCHPWOD</v>
          </cell>
          <cell r="B565" t="str">
            <v>VAR_cap</v>
          </cell>
          <cell r="C565" t="str">
            <v>-</v>
          </cell>
          <cell r="H565">
            <v>4.7760279019469677E-4</v>
          </cell>
          <cell r="I565">
            <v>4.7636390448816898E-4</v>
          </cell>
          <cell r="J565">
            <v>1.7157358408587798E-4</v>
          </cell>
        </row>
        <row r="566">
          <cell r="A566" t="str">
            <v>RHES-SHSTG-NGAHP</v>
          </cell>
          <cell r="B566" t="str">
            <v>VAR_fout</v>
          </cell>
          <cell r="C566" t="str">
            <v>RHES-SHANGAH</v>
          </cell>
          <cell r="H566">
            <v>0.51661816779608505</v>
          </cell>
          <cell r="I566">
            <v>0.70546592867429136</v>
          </cell>
          <cell r="J566">
            <v>0.64452633357751365</v>
          </cell>
        </row>
        <row r="567">
          <cell r="A567" t="str">
            <v>RHES-SHSTG-NGAHP</v>
          </cell>
          <cell r="B567" t="str">
            <v>VAR_fout</v>
          </cell>
          <cell r="C567" t="str">
            <v>AUX_RHES-SHSTG-NGAHP_OUT</v>
          </cell>
          <cell r="H567">
            <v>0.51713478596388107</v>
          </cell>
          <cell r="I567">
            <v>0.70617139460296652</v>
          </cell>
          <cell r="J567">
            <v>0.64517085991109069</v>
          </cell>
        </row>
        <row r="568">
          <cell r="A568" t="str">
            <v>RHES-SHSTG-NGAHP</v>
          </cell>
          <cell r="B568" t="str">
            <v>VAR_fin</v>
          </cell>
          <cell r="C568" t="str">
            <v>RHES-SHANGAH</v>
          </cell>
          <cell r="H568">
            <v>0.51665683860712819</v>
          </cell>
          <cell r="I568">
            <v>0.70548812050052601</v>
          </cell>
          <cell r="J568">
            <v>0.6445568229503722</v>
          </cell>
        </row>
        <row r="569">
          <cell r="A569" t="str">
            <v>RHES-SHSTG-NGAHP</v>
          </cell>
          <cell r="B569" t="str">
            <v>VAR_ncap</v>
          </cell>
          <cell r="C569" t="str">
            <v>-</v>
          </cell>
          <cell r="H569">
            <v>1.61403714929832E-2</v>
          </cell>
          <cell r="I569">
            <v>5.7963589748845801E-2</v>
          </cell>
          <cell r="J569">
            <v>5.6156299608969402E-2</v>
          </cell>
        </row>
        <row r="570">
          <cell r="A570" t="str">
            <v>RHES-SHSTG-NGAHP</v>
          </cell>
          <cell r="B570" t="str">
            <v>VAR_cap</v>
          </cell>
          <cell r="C570" t="str">
            <v>-</v>
          </cell>
          <cell r="H570">
            <v>9.4455914471979832E-2</v>
          </cell>
          <cell r="I570">
            <v>0.11121244820049081</v>
          </cell>
          <cell r="J570">
            <v>0.10495855453422154</v>
          </cell>
        </row>
        <row r="571">
          <cell r="A571" t="str">
            <v>D-RHNS_SOLELC</v>
          </cell>
          <cell r="B571" t="str">
            <v>VAR_fout</v>
          </cell>
          <cell r="C571" t="str">
            <v>RHNS_ELC</v>
          </cell>
          <cell r="H571">
            <v>7.1869586376099628</v>
          </cell>
          <cell r="I571">
            <v>7.2981680162270246</v>
          </cell>
          <cell r="J571">
            <v>7.7667710625461179</v>
          </cell>
        </row>
        <row r="572">
          <cell r="A572" t="str">
            <v>D-RHNS_SOLELC</v>
          </cell>
          <cell r="B572" t="str">
            <v>VAR_fout</v>
          </cell>
          <cell r="C572" t="str">
            <v>ELC5</v>
          </cell>
          <cell r="H572">
            <v>2.6013257392279751E-3</v>
          </cell>
          <cell r="I572">
            <v>0.20402155196480326</v>
          </cell>
          <cell r="J572">
            <v>0.16230052543143572</v>
          </cell>
        </row>
        <row r="573">
          <cell r="A573" t="str">
            <v>D-RHNS_SOLELC</v>
          </cell>
          <cell r="B573" t="str">
            <v>VAR_fin</v>
          </cell>
          <cell r="C573" t="str">
            <v>RHNS_SOL_ELC</v>
          </cell>
          <cell r="H573">
            <v>7.1895599633491898</v>
          </cell>
          <cell r="I573">
            <v>7.50218956819183</v>
          </cell>
          <cell r="J573">
            <v>7.929071587977556</v>
          </cell>
        </row>
        <row r="574">
          <cell r="A574" t="str">
            <v>D-IHFO</v>
          </cell>
          <cell r="B574" t="str">
            <v>VAR_fout</v>
          </cell>
          <cell r="C574" t="str">
            <v>CO2</v>
          </cell>
          <cell r="H574">
            <v>0.79142491068763698</v>
          </cell>
          <cell r="I574">
            <v>5.3095609899152102E-2</v>
          </cell>
        </row>
        <row r="575">
          <cell r="A575" t="str">
            <v>D-IHFO</v>
          </cell>
          <cell r="B575" t="str">
            <v>VAR_fout</v>
          </cell>
          <cell r="C575" t="str">
            <v>IHFO</v>
          </cell>
          <cell r="H575">
            <v>1.0106586913716804E-2</v>
          </cell>
          <cell r="I575">
            <v>6.7803703034358554E-4</v>
          </cell>
        </row>
        <row r="576">
          <cell r="A576" t="str">
            <v>D-IHFO</v>
          </cell>
          <cell r="B576" t="str">
            <v>VAR_fin</v>
          </cell>
          <cell r="C576" t="str">
            <v>HFO</v>
          </cell>
          <cell r="H576">
            <v>1.0278245593345937E-2</v>
          </cell>
          <cell r="I576">
            <v>6.895533753136637E-4</v>
          </cell>
        </row>
        <row r="577">
          <cell r="A577" t="str">
            <v>RHEM-SHCONBR</v>
          </cell>
          <cell r="B577" t="str">
            <v>VAR_fout</v>
          </cell>
          <cell r="C577" t="str">
            <v>RHEM-SHCON</v>
          </cell>
          <cell r="H577">
            <v>8.3328891750870948E-4</v>
          </cell>
          <cell r="I577">
            <v>8.6572069374472372E-4</v>
          </cell>
          <cell r="J577">
            <v>2.7039024464171968E-3</v>
          </cell>
        </row>
        <row r="578">
          <cell r="A578" t="str">
            <v>RHEM-SHCONBR</v>
          </cell>
          <cell r="B578" t="str">
            <v>VAR_fin</v>
          </cell>
          <cell r="C578" t="str">
            <v>CON</v>
          </cell>
          <cell r="H578">
            <v>8.3328891750870948E-4</v>
          </cell>
          <cell r="I578">
            <v>8.6572069374472372E-4</v>
          </cell>
          <cell r="J578">
            <v>2.7039024464171968E-3</v>
          </cell>
        </row>
        <row r="579">
          <cell r="A579" t="str">
            <v>RHEM-SHCONBR</v>
          </cell>
          <cell r="B579" t="str">
            <v>VAR_ncap</v>
          </cell>
          <cell r="C579" t="str">
            <v>-</v>
          </cell>
          <cell r="H579">
            <v>3.3489223822316899E-5</v>
          </cell>
          <cell r="I579">
            <v>2.0798577497747702E-6</v>
          </cell>
          <cell r="J579">
            <v>1.2812345012566101E-4</v>
          </cell>
        </row>
        <row r="580">
          <cell r="A580" t="str">
            <v>RHEM-SHCONBR</v>
          </cell>
          <cell r="B580" t="str">
            <v>VAR_cap</v>
          </cell>
          <cell r="C580" t="str">
            <v>-</v>
          </cell>
          <cell r="H580">
            <v>6.2432693166264067E-5</v>
          </cell>
          <cell r="I580">
            <v>6.4486991157514657E-5</v>
          </cell>
          <cell r="J580">
            <v>1.9282904808996649E-4</v>
          </cell>
        </row>
        <row r="581">
          <cell r="A581" t="str">
            <v>RHEM-SHSOLBR</v>
          </cell>
          <cell r="B581" t="str">
            <v>VAR_fout</v>
          </cell>
          <cell r="C581" t="str">
            <v>RHEM-SHASOL</v>
          </cell>
          <cell r="H581">
            <v>1.1698229434354871E-2</v>
          </cell>
          <cell r="I581">
            <v>1.1335388055488246E-2</v>
          </cell>
          <cell r="J581">
            <v>9.4980276504398505E-3</v>
          </cell>
        </row>
        <row r="582">
          <cell r="A582" t="str">
            <v>RHEM-SHSOLBR</v>
          </cell>
          <cell r="B582" t="str">
            <v>VAR_fin</v>
          </cell>
          <cell r="C582" t="str">
            <v>SOL</v>
          </cell>
          <cell r="H582">
            <v>1.1698229434354871E-2</v>
          </cell>
          <cell r="I582">
            <v>1.1335388055488246E-2</v>
          </cell>
          <cell r="J582">
            <v>9.4980276504398505E-3</v>
          </cell>
        </row>
        <row r="583">
          <cell r="A583" t="str">
            <v>RHEM-SHSOLBR</v>
          </cell>
          <cell r="B583" t="str">
            <v>VAR_ncap</v>
          </cell>
          <cell r="C583" t="str">
            <v>-</v>
          </cell>
          <cell r="H583">
            <v>5.0186854541640896E-6</v>
          </cell>
          <cell r="I583">
            <v>1.8239738154590701E-3</v>
          </cell>
          <cell r="J583">
            <v>2.0189760979535799E-4</v>
          </cell>
        </row>
        <row r="584">
          <cell r="A584" t="str">
            <v>RHEM-SHSOLBR</v>
          </cell>
          <cell r="B584" t="str">
            <v>VAR_cap</v>
          </cell>
          <cell r="C584" t="str">
            <v>-</v>
          </cell>
          <cell r="H584">
            <v>1.9507663857135888E-2</v>
          </cell>
          <cell r="I584">
            <v>1.8291660423188573E-3</v>
          </cell>
          <cell r="J584">
            <v>1.5272690647055618E-3</v>
          </cell>
        </row>
        <row r="585">
          <cell r="A585" t="str">
            <v>SCOM-SHH2BR</v>
          </cell>
          <cell r="B585" t="str">
            <v>VAR_ncap</v>
          </cell>
          <cell r="C585" t="str">
            <v>-</v>
          </cell>
          <cell r="H585">
            <v>0.28339930149242898</v>
          </cell>
          <cell r="I585">
            <v>0.72939033375703399</v>
          </cell>
          <cell r="J585">
            <v>0.39164717476458699</v>
          </cell>
        </row>
        <row r="586">
          <cell r="A586" t="str">
            <v>SCOM-SHH2BR</v>
          </cell>
          <cell r="B586" t="str">
            <v>VAR_cap</v>
          </cell>
          <cell r="C586" t="str">
            <v>-</v>
          </cell>
          <cell r="H586">
            <v>0.28339891255801841</v>
          </cell>
          <cell r="I586">
            <v>1.0127875392428733</v>
          </cell>
          <cell r="J586">
            <v>1.0408639091069449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ITOT-ELS</v>
          </cell>
          <cell r="H587">
            <v>0.46210126116099476</v>
          </cell>
          <cell r="I587">
            <v>0.96985809929741906</v>
          </cell>
          <cell r="J587">
            <v>0.96985945183601419</v>
          </cell>
        </row>
        <row r="588">
          <cell r="A588" t="str">
            <v>ITOT-SWHCONBR1</v>
          </cell>
          <cell r="B588" t="str">
            <v>VAR_fout</v>
          </cell>
          <cell r="C588" t="str">
            <v>ITOT-SWHC</v>
          </cell>
          <cell r="H588">
            <v>2.1967603672630465</v>
          </cell>
          <cell r="I588">
            <v>4.6105605274757337</v>
          </cell>
          <cell r="J588">
            <v>4.6105669572421721</v>
          </cell>
        </row>
        <row r="589">
          <cell r="A589" t="str">
            <v>ITOT-SWHCONBR1</v>
          </cell>
          <cell r="B589" t="str">
            <v>VAR_fin</v>
          </cell>
          <cell r="C589" t="str">
            <v>CON</v>
          </cell>
          <cell r="H589">
            <v>2.6588616284240381</v>
          </cell>
          <cell r="I589">
            <v>5.5804186267731488</v>
          </cell>
          <cell r="J589">
            <v>5.5804264090781928</v>
          </cell>
        </row>
        <row r="590">
          <cell r="A590" t="str">
            <v>ITOT-SWHCONBR1</v>
          </cell>
          <cell r="B590" t="str">
            <v>VAR_ncap</v>
          </cell>
          <cell r="C590" t="str">
            <v>-</v>
          </cell>
          <cell r="H590">
            <v>5.5300777067691903E-2</v>
          </cell>
          <cell r="I590">
            <v>0.226892365636536</v>
          </cell>
          <cell r="J590">
            <v>0.115482802284118</v>
          </cell>
        </row>
        <row r="591">
          <cell r="A591" t="str">
            <v>ITOT-SWHCONBR1</v>
          </cell>
          <cell r="B591" t="str">
            <v>VAR_cap</v>
          </cell>
          <cell r="C591" t="str">
            <v>-</v>
          </cell>
          <cell r="H591">
            <v>0.144612042811543</v>
          </cell>
          <cell r="I591">
            <v>0.30353813475150199</v>
          </cell>
          <cell r="J591">
            <v>0.30353813125279</v>
          </cell>
        </row>
        <row r="592">
          <cell r="A592" t="str">
            <v>SCOM-SHLTHCHPWOD</v>
          </cell>
          <cell r="B592" t="str">
            <v>VAR_ncap</v>
          </cell>
          <cell r="C592" t="str">
            <v>-</v>
          </cell>
          <cell r="H592">
            <v>4.3901942648503898E-4</v>
          </cell>
          <cell r="I592">
            <v>2.7987162108610199E-4</v>
          </cell>
          <cell r="J592">
            <v>9.6650246362488994E-5</v>
          </cell>
        </row>
        <row r="593">
          <cell r="A593" t="str">
            <v>SCOM-SHLTHCHPWOD</v>
          </cell>
          <cell r="B593" t="str">
            <v>VAR_cap</v>
          </cell>
          <cell r="C593" t="str">
            <v>-</v>
          </cell>
          <cell r="H593">
            <v>5.4345187746750797E-4</v>
          </cell>
          <cell r="I593">
            <v>4.4163454779214107E-4</v>
          </cell>
          <cell r="J593">
            <v>1.7543843487333101E-4</v>
          </cell>
        </row>
        <row r="594">
          <cell r="A594" t="str">
            <v>SCOM-SHSTG-NGAHP</v>
          </cell>
          <cell r="B594" t="str">
            <v>VAR_fout</v>
          </cell>
          <cell r="C594" t="str">
            <v>SCOM-SHANGAH</v>
          </cell>
          <cell r="H594">
            <v>3.8625699220527842E-5</v>
          </cell>
          <cell r="I594">
            <v>4.5387158982629352E-5</v>
          </cell>
          <cell r="J594">
            <v>2.2027517254756606E-5</v>
          </cell>
        </row>
        <row r="595">
          <cell r="A595" t="str">
            <v>SCOM-SHSTG-NGAHP</v>
          </cell>
          <cell r="B595" t="str">
            <v>VAR_fin</v>
          </cell>
          <cell r="C595" t="str">
            <v>SCOM-SHANGAH</v>
          </cell>
          <cell r="H595">
            <v>4.5840978446102387E-5</v>
          </cell>
          <cell r="I595">
            <v>4.1475661197971027E-5</v>
          </cell>
          <cell r="J595">
            <v>1.9474625707465817E-5</v>
          </cell>
        </row>
        <row r="596">
          <cell r="A596" t="str">
            <v>SCOM-SHSTG-NGAHP</v>
          </cell>
          <cell r="B596" t="str">
            <v>VAR_ncap</v>
          </cell>
          <cell r="C596" t="str">
            <v>-</v>
          </cell>
          <cell r="H596">
            <v>3.6633055047815097E-2</v>
          </cell>
          <cell r="I596">
            <v>0.10238716374152</v>
          </cell>
          <cell r="J596">
            <v>0.119912981628973</v>
          </cell>
        </row>
        <row r="597">
          <cell r="A597" t="str">
            <v>SCOM-SHSTG-NGAHP</v>
          </cell>
          <cell r="B597" t="str">
            <v>VAR_cap</v>
          </cell>
          <cell r="C597" t="str">
            <v>-</v>
          </cell>
          <cell r="H597">
            <v>0.15694317146975814</v>
          </cell>
          <cell r="I597">
            <v>0.19924210187919567</v>
          </cell>
          <cell r="J597">
            <v>0.20956643139301293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ITOT-ELS</v>
          </cell>
          <cell r="H598">
            <v>5.5500741102785722E-3</v>
          </cell>
          <cell r="I598">
            <v>0.87999647604141351</v>
          </cell>
          <cell r="J598">
            <v>0.87999395646361533</v>
          </cell>
        </row>
        <row r="599">
          <cell r="A599" t="str">
            <v>ITOT-SWHCONBR2</v>
          </cell>
          <cell r="B599" t="str">
            <v>VAR_fout</v>
          </cell>
          <cell r="C599" t="str">
            <v>ITOT-SWHC</v>
          </cell>
          <cell r="H599">
            <v>8.5793524492447908E-3</v>
          </cell>
          <cell r="I599">
            <v>1.3603061458351835</v>
          </cell>
          <cell r="J599">
            <v>1.360302251050082</v>
          </cell>
        </row>
        <row r="600">
          <cell r="A600" t="str">
            <v>ITOT-SWHCONBR2</v>
          </cell>
          <cell r="B600" t="str">
            <v>VAR_fin</v>
          </cell>
          <cell r="C600" t="str">
            <v>CON</v>
          </cell>
          <cell r="H600">
            <v>1.4129426559523364E-2</v>
          </cell>
          <cell r="I600">
            <v>2.2403026218765971</v>
          </cell>
          <cell r="J600">
            <v>2.2402962075136967</v>
          </cell>
        </row>
        <row r="601">
          <cell r="A601" t="str">
            <v>ITOT-SWHCONBR2</v>
          </cell>
          <cell r="B601" t="str">
            <v>VAR_ncap</v>
          </cell>
          <cell r="C601" t="str">
            <v>-</v>
          </cell>
          <cell r="H601">
            <v>7.2255418029579504E-4</v>
          </cell>
          <cell r="I601">
            <v>0.121103627494663</v>
          </cell>
          <cell r="J601">
            <v>3.3662082183655302E-2</v>
          </cell>
        </row>
        <row r="602">
          <cell r="A602" t="str">
            <v>ITOT-SWHCONBR2</v>
          </cell>
          <cell r="B602" t="str">
            <v>VAR_cap</v>
          </cell>
          <cell r="C602" t="str">
            <v>-</v>
          </cell>
          <cell r="H602">
            <v>7.6757406413203197E-4</v>
          </cell>
          <cell r="I602">
            <v>0.12185692963928101</v>
          </cell>
          <cell r="J602">
            <v>0.121856681073062</v>
          </cell>
        </row>
        <row r="603">
          <cell r="A603" t="str">
            <v>RHES-SHCONBR1</v>
          </cell>
          <cell r="B603" t="str">
            <v>VAR_fout</v>
          </cell>
          <cell r="C603" t="str">
            <v>RHES-SHCON</v>
          </cell>
          <cell r="H603">
            <v>4.2609585556932954</v>
          </cell>
          <cell r="I603">
            <v>4.8275673136881307</v>
          </cell>
          <cell r="J603">
            <v>6.4142539052501535</v>
          </cell>
        </row>
        <row r="604">
          <cell r="A604" t="str">
            <v>RHES-SHCONBR1</v>
          </cell>
          <cell r="B604" t="str">
            <v>VAR_fin</v>
          </cell>
          <cell r="C604" t="str">
            <v>CON</v>
          </cell>
          <cell r="H604">
            <v>4.2609585556932954</v>
          </cell>
          <cell r="I604">
            <v>4.8275673136881307</v>
          </cell>
          <cell r="J604">
            <v>6.4142539052501535</v>
          </cell>
        </row>
        <row r="605">
          <cell r="A605" t="str">
            <v>RHES-SHCONBR1</v>
          </cell>
          <cell r="B605" t="str">
            <v>VAR_ncap</v>
          </cell>
          <cell r="C605" t="str">
            <v>-</v>
          </cell>
          <cell r="H605">
            <v>0.12872286592069901</v>
          </cell>
          <cell r="I605">
            <v>4.5765992489768301E-2</v>
          </cell>
          <cell r="J605">
            <v>0.17009109584950599</v>
          </cell>
        </row>
        <row r="606">
          <cell r="A606" t="str">
            <v>RHES-SHCONBR1</v>
          </cell>
          <cell r="B606" t="str">
            <v>VAR_cap</v>
          </cell>
          <cell r="C606" t="str">
            <v>-</v>
          </cell>
          <cell r="H606">
            <v>0.34427789346059984</v>
          </cell>
          <cell r="I606">
            <v>0.39004422746662515</v>
          </cell>
          <cell r="J606">
            <v>0.51821154742575271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ITOT-ELS</v>
          </cell>
          <cell r="H607">
            <v>1.1227897858105936E-3</v>
          </cell>
          <cell r="I607">
            <v>2.2995825287861171</v>
          </cell>
          <cell r="J607">
            <v>2.2995809142485095</v>
          </cell>
        </row>
        <row r="608">
          <cell r="A608" t="str">
            <v>ITOT-SWHCONBR3</v>
          </cell>
          <cell r="B608" t="str">
            <v>VAR_fout</v>
          </cell>
          <cell r="C608" t="str">
            <v>ITOT-SWHC</v>
          </cell>
          <cell r="H608">
            <v>2.2282400219799459E-3</v>
          </cell>
          <cell r="I608">
            <v>4.5636519758574465</v>
          </cell>
          <cell r="J608">
            <v>4.5636487717159744</v>
          </cell>
        </row>
        <row r="609">
          <cell r="A609" t="str">
            <v>ITOT-SWHCONBR3</v>
          </cell>
          <cell r="B609" t="str">
            <v>VAR_fin</v>
          </cell>
          <cell r="C609" t="str">
            <v>CON</v>
          </cell>
          <cell r="H609">
            <v>3.3510298077905364E-3</v>
          </cell>
          <cell r="I609">
            <v>6.8632345046435654</v>
          </cell>
          <cell r="J609">
            <v>6.8632296859644821</v>
          </cell>
        </row>
        <row r="610">
          <cell r="A610" t="str">
            <v>ITOT-SWHCONBR3</v>
          </cell>
          <cell r="B610" t="str">
            <v>VAR_ncap</v>
          </cell>
          <cell r="C610" t="str">
            <v>-</v>
          </cell>
          <cell r="H610">
            <v>1.3912417754702501E-4</v>
          </cell>
          <cell r="I610">
            <v>0.37314538007869302</v>
          </cell>
          <cell r="J610">
            <v>0.10245015426904</v>
          </cell>
        </row>
        <row r="611">
          <cell r="A611" t="str">
            <v>ITOT-SWHCONBR3</v>
          </cell>
          <cell r="B611" t="str">
            <v>VAR_cap</v>
          </cell>
          <cell r="C611" t="str">
            <v>-</v>
          </cell>
          <cell r="H611">
            <v>1.8081916050128401E-4</v>
          </cell>
          <cell r="I611">
            <v>0.37331298135877899</v>
          </cell>
          <cell r="J611">
            <v>0.37331311465447398</v>
          </cell>
        </row>
        <row r="612">
          <cell r="A612" t="str">
            <v>ITOT-ELCSPECADV</v>
          </cell>
          <cell r="B612" t="str">
            <v>VAR_fout</v>
          </cell>
          <cell r="C612" t="str">
            <v>ITOT-ELS</v>
          </cell>
          <cell r="H612">
            <v>2.6653986616546584E-3</v>
          </cell>
          <cell r="I612">
            <v>2.2820748797672372E-3</v>
          </cell>
          <cell r="J612">
            <v>2.39796841538882E-3</v>
          </cell>
        </row>
        <row r="613">
          <cell r="A613" t="str">
            <v>ITOT-ELCSPECADV</v>
          </cell>
          <cell r="B613" t="str">
            <v>VAR_fin</v>
          </cell>
          <cell r="C613" t="str">
            <v>ITOT_ELC</v>
          </cell>
          <cell r="H613">
            <v>2.4794406154927061E-3</v>
          </cell>
          <cell r="I613">
            <v>2.0746135270611229E-3</v>
          </cell>
          <cell r="J613">
            <v>2.0851899264250598E-3</v>
          </cell>
        </row>
        <row r="614">
          <cell r="A614" t="str">
            <v>ITOT-ELCSPECADV</v>
          </cell>
          <cell r="B614" t="str">
            <v>VAR_ncap</v>
          </cell>
          <cell r="C614" t="str">
            <v>-</v>
          </cell>
          <cell r="H614">
            <v>7.7471586914010397E-5</v>
          </cell>
          <cell r="I614">
            <v>2.1487270117324901E-6</v>
          </cell>
          <cell r="J614">
            <v>2.0784267006948802E-6</v>
          </cell>
        </row>
        <row r="615">
          <cell r="A615" t="str">
            <v>ITOT-ELCSPECADV</v>
          </cell>
          <cell r="B615" t="str">
            <v>VAR_cap</v>
          </cell>
          <cell r="C615" t="str">
            <v>-</v>
          </cell>
          <cell r="H615">
            <v>1.5971543353216221E-4</v>
          </cell>
          <cell r="I615">
            <v>1.6105666330180782E-4</v>
          </cell>
          <cell r="J615">
            <v>1.3376185667258433E-4</v>
          </cell>
        </row>
        <row r="616">
          <cell r="A616" t="str">
            <v>RHES-SHELCBR</v>
          </cell>
          <cell r="B616" t="str">
            <v>VAR_fout</v>
          </cell>
          <cell r="C616" t="str">
            <v>RHES-SHAELCB</v>
          </cell>
          <cell r="H616">
            <v>1.3390534524464369E-2</v>
          </cell>
          <cell r="I616">
            <v>3.2177603271658153E-3</v>
          </cell>
          <cell r="J616">
            <v>1.798553545633057E-3</v>
          </cell>
        </row>
        <row r="617">
          <cell r="A617" t="str">
            <v>RHES-SHELCBR</v>
          </cell>
          <cell r="B617" t="str">
            <v>VAR_fin</v>
          </cell>
          <cell r="C617" t="str">
            <v>RHES_ELC</v>
          </cell>
          <cell r="H617">
            <v>1.4594794328102114E-2</v>
          </cell>
          <cell r="I617">
            <v>3.4741450258357833E-3</v>
          </cell>
          <cell r="J617">
            <v>1.9044666492620955E-3</v>
          </cell>
        </row>
        <row r="618">
          <cell r="A618" t="str">
            <v>RHES-SHELCBR</v>
          </cell>
          <cell r="B618" t="str">
            <v>VAR_ncap</v>
          </cell>
          <cell r="C618" t="str">
            <v>-</v>
          </cell>
          <cell r="H618">
            <v>5.2204288957548897E-6</v>
          </cell>
          <cell r="I618">
            <v>3.7667353095867498E-4</v>
          </cell>
          <cell r="J618">
            <v>4.8659208108472097E-7</v>
          </cell>
        </row>
        <row r="619">
          <cell r="A619" t="str">
            <v>RHES-SHELCBR</v>
          </cell>
          <cell r="B619" t="str">
            <v>VAR_cap</v>
          </cell>
          <cell r="C619" t="str">
            <v>-</v>
          </cell>
          <cell r="H619">
            <v>2.0141994633129379E-3</v>
          </cell>
          <cell r="I619">
            <v>3.8122418362969071E-4</v>
          </cell>
          <cell r="J619">
            <v>2.6051361922287196E-4</v>
          </cell>
        </row>
        <row r="620">
          <cell r="A620" t="str">
            <v>RHSA-WHELCBR</v>
          </cell>
          <cell r="B620" t="str">
            <v>VAR_fout</v>
          </cell>
          <cell r="C620" t="str">
            <v>RHSA-WHAELCB</v>
          </cell>
          <cell r="H620">
            <v>2.0225462798071758</v>
          </cell>
          <cell r="I620">
            <v>1.8965099937561778</v>
          </cell>
          <cell r="J620">
            <v>1.6765723938893538</v>
          </cell>
        </row>
        <row r="621">
          <cell r="A621" t="str">
            <v>RHSA-WHELCBR</v>
          </cell>
          <cell r="B621" t="str">
            <v>VAR_fin</v>
          </cell>
          <cell r="C621" t="str">
            <v>RHSA_ELC</v>
          </cell>
          <cell r="H621">
            <v>4.0649608443950669</v>
          </cell>
          <cell r="I621">
            <v>3.7516674462362385</v>
          </cell>
          <cell r="J621">
            <v>3.2341029917311546</v>
          </cell>
        </row>
        <row r="622">
          <cell r="A622" t="str">
            <v>RHSA-WHELCBR</v>
          </cell>
          <cell r="B622" t="str">
            <v>VAR_ncap</v>
          </cell>
          <cell r="C622" t="str">
            <v>-</v>
          </cell>
          <cell r="H622">
            <v>6.7304727372346398E-2</v>
          </cell>
          <cell r="I622">
            <v>0.102667951817245</v>
          </cell>
          <cell r="J622">
            <v>4.6644832340571298E-2</v>
          </cell>
        </row>
        <row r="623">
          <cell r="A623" t="str">
            <v>RHSA-WHELCBR</v>
          </cell>
          <cell r="B623" t="str">
            <v>VAR_cap</v>
          </cell>
          <cell r="C623" t="str">
            <v>-</v>
          </cell>
          <cell r="H623">
            <v>0.14214857613517079</v>
          </cell>
          <cell r="I623">
            <v>0.16997138545454604</v>
          </cell>
          <cell r="J623">
            <v>0.14962230815896171</v>
          </cell>
        </row>
        <row r="624">
          <cell r="A624" t="str">
            <v>ITOT-SWHLTHDH</v>
          </cell>
          <cell r="B624" t="str">
            <v>VAR_fout</v>
          </cell>
          <cell r="C624" t="str">
            <v>ITOT-SWH</v>
          </cell>
          <cell r="H624">
            <v>7.1660418817289058</v>
          </cell>
          <cell r="I624">
            <v>7.2036613200581092</v>
          </cell>
          <cell r="J624">
            <v>7.9264517286420704</v>
          </cell>
        </row>
        <row r="625">
          <cell r="A625" t="str">
            <v>ITOT-SWHLTHDH</v>
          </cell>
          <cell r="B625" t="str">
            <v>VAR_fin</v>
          </cell>
          <cell r="C625" t="str">
            <v>ITOT_LTH_DH</v>
          </cell>
          <cell r="H625">
            <v>7.6289105780477007</v>
          </cell>
          <cell r="I625">
            <v>7.6287563755923706</v>
          </cell>
          <cell r="J625">
            <v>8.3436333985705886</v>
          </cell>
        </row>
        <row r="626">
          <cell r="A626" t="str">
            <v>ITOT-SWHLTHDH</v>
          </cell>
          <cell r="B626" t="str">
            <v>VAR_fin</v>
          </cell>
          <cell r="C626" t="str">
            <v>ITOTLTHDHC</v>
          </cell>
          <cell r="H626">
            <v>7.1660418817289058</v>
          </cell>
          <cell r="I626">
            <v>7.2036613200581092</v>
          </cell>
          <cell r="J626">
            <v>7.9264517286420704</v>
          </cell>
        </row>
        <row r="627">
          <cell r="A627" t="str">
            <v>ITOT-SWHLTHDH</v>
          </cell>
          <cell r="B627" t="str">
            <v>VAR_ncap</v>
          </cell>
          <cell r="C627" t="str">
            <v>-</v>
          </cell>
          <cell r="H627">
            <v>0.26471014007030502</v>
          </cell>
          <cell r="I627">
            <v>0.33571512361050798</v>
          </cell>
          <cell r="J627">
            <v>0.50407104866321095</v>
          </cell>
        </row>
        <row r="628">
          <cell r="A628" t="str">
            <v>ITOT-SWHLTHDH</v>
          </cell>
          <cell r="B628" t="str">
            <v>VAR_cap</v>
          </cell>
          <cell r="C628" t="str">
            <v>-</v>
          </cell>
          <cell r="H628">
            <v>0.5239809182711701</v>
          </cell>
          <cell r="I628">
            <v>0.59991540815815603</v>
          </cell>
          <cell r="J628">
            <v>0.77789976015654028</v>
          </cell>
        </row>
        <row r="629">
          <cell r="A629" t="str">
            <v>RHES-SHCONBR2</v>
          </cell>
          <cell r="B629" t="str">
            <v>VAR_fout</v>
          </cell>
          <cell r="C629" t="str">
            <v>RHES-SHCON</v>
          </cell>
          <cell r="H629">
            <v>1.419633584270557</v>
          </cell>
          <cell r="I629">
            <v>2.9190072131168177</v>
          </cell>
          <cell r="J629">
            <v>4.6680868181397646</v>
          </cell>
        </row>
        <row r="630">
          <cell r="A630" t="str">
            <v>RHES-SHCONBR2</v>
          </cell>
          <cell r="B630" t="str">
            <v>VAR_fin</v>
          </cell>
          <cell r="C630" t="str">
            <v>CON</v>
          </cell>
          <cell r="H630">
            <v>1.419633584270557</v>
          </cell>
          <cell r="I630">
            <v>2.9190072131168177</v>
          </cell>
          <cell r="J630">
            <v>4.6680868181397646</v>
          </cell>
        </row>
        <row r="631">
          <cell r="A631" t="str">
            <v>RHES-SHCONBR2</v>
          </cell>
          <cell r="B631" t="str">
            <v>VAR_ncap</v>
          </cell>
          <cell r="C631" t="str">
            <v>-</v>
          </cell>
          <cell r="H631">
            <v>4.8174384650985502E-2</v>
          </cell>
          <cell r="I631">
            <v>0.121122153905572</v>
          </cell>
          <cell r="J631">
            <v>0.171796347808574</v>
          </cell>
        </row>
        <row r="632">
          <cell r="A632" t="str">
            <v>RHES-SHCONBR2</v>
          </cell>
          <cell r="B632" t="str">
            <v>VAR_cap</v>
          </cell>
          <cell r="C632" t="str">
            <v>-</v>
          </cell>
          <cell r="H632">
            <v>0.11473340272234879</v>
          </cell>
          <cell r="I632">
            <v>0.23585589462755988</v>
          </cell>
          <cell r="J632">
            <v>0.37714147126970732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ITOT-ELS</v>
          </cell>
          <cell r="H633">
            <v>1.902838951927088E-4</v>
          </cell>
          <cell r="I633">
            <v>0.15849515723145702</v>
          </cell>
          <cell r="J633">
            <v>0.15849462651546445</v>
          </cell>
        </row>
        <row r="634">
          <cell r="A634" t="str">
            <v>ITOT-SWHCONBR4</v>
          </cell>
          <cell r="B634" t="str">
            <v>VAR_fout</v>
          </cell>
          <cell r="C634" t="str">
            <v>ITOT-SWHC</v>
          </cell>
          <cell r="H634">
            <v>2.0448931931078889E-3</v>
          </cell>
          <cell r="I634">
            <v>1.7032742988308882</v>
          </cell>
          <cell r="J634">
            <v>1.7032685954710773</v>
          </cell>
        </row>
        <row r="635">
          <cell r="A635" t="str">
            <v>ITOT-SWHCONBR4</v>
          </cell>
          <cell r="B635" t="str">
            <v>VAR_fin</v>
          </cell>
          <cell r="C635" t="str">
            <v>CON</v>
          </cell>
          <cell r="H635">
            <v>2.2351770883005991E-3</v>
          </cell>
          <cell r="I635">
            <v>1.861769456062345</v>
          </cell>
          <cell r="J635">
            <v>1.8617632219865401</v>
          </cell>
        </row>
        <row r="636">
          <cell r="A636" t="str">
            <v>ITOT-SWHCONBR4</v>
          </cell>
          <cell r="B636" t="str">
            <v>VAR_ncap</v>
          </cell>
          <cell r="C636" t="str">
            <v>-</v>
          </cell>
          <cell r="H636">
            <v>1.18318644312409E-4</v>
          </cell>
          <cell r="I636">
            <v>0.10114988658337799</v>
          </cell>
          <cell r="J636">
            <v>2.7809876157446199E-2</v>
          </cell>
        </row>
        <row r="637">
          <cell r="A637" t="str">
            <v>ITOT-SWHCONBR4</v>
          </cell>
          <cell r="B637" t="str">
            <v>VAR_cap</v>
          </cell>
          <cell r="C637" t="str">
            <v>-</v>
          </cell>
          <cell r="H637">
            <v>1.18318644312409E-4</v>
          </cell>
          <cell r="I637">
            <v>0.10126820522769001</v>
          </cell>
          <cell r="J637">
            <v>0.10126778794093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ITOT_ELC</v>
          </cell>
          <cell r="H638">
            <v>0.66215787895155964</v>
          </cell>
          <cell r="I638">
            <v>0.20212793813303073</v>
          </cell>
          <cell r="J638">
            <v>0.6545401144825217</v>
          </cell>
        </row>
        <row r="639">
          <cell r="A639" t="str">
            <v>D-ITOT_NKEV_GAS_ELC_CHP</v>
          </cell>
          <cell r="B639" t="str">
            <v>VAR_fout</v>
          </cell>
          <cell r="C639" t="str">
            <v>ELC5</v>
          </cell>
          <cell r="H639">
            <v>7.8442768059205064E-3</v>
          </cell>
          <cell r="I639">
            <v>2.499518862296957E-2</v>
          </cell>
          <cell r="J639">
            <v>1.5452655698295745E-2</v>
          </cell>
        </row>
        <row r="640">
          <cell r="A640" t="str">
            <v>D-ITOT_NKEV_GAS_ELC_CHP</v>
          </cell>
          <cell r="B640" t="str">
            <v>VAR_fin</v>
          </cell>
          <cell r="C640" t="str">
            <v>ITOT_NKEV_GAS_ELC_CHP</v>
          </cell>
          <cell r="H640">
            <v>0.67000215575748101</v>
          </cell>
          <cell r="I640">
            <v>0.22712312675600016</v>
          </cell>
          <cell r="J640">
            <v>0.66999277018081693</v>
          </cell>
        </row>
        <row r="641">
          <cell r="A641" t="str">
            <v>SCOM-SHELCBR</v>
          </cell>
          <cell r="B641" t="str">
            <v>VAR_fout</v>
          </cell>
          <cell r="C641" t="str">
            <v>SCOM-SHAELCB</v>
          </cell>
          <cell r="H641">
            <v>0.26365357732538286</v>
          </cell>
          <cell r="I641">
            <v>0.21767919180429082</v>
          </cell>
          <cell r="J641">
            <v>0.15857059221161088</v>
          </cell>
        </row>
        <row r="642">
          <cell r="A642" t="str">
            <v>SCOM-SHELCBR</v>
          </cell>
          <cell r="B642" t="str">
            <v>VAR_fin</v>
          </cell>
          <cell r="C642" t="str">
            <v>SCOM_ELC</v>
          </cell>
          <cell r="H642">
            <v>0.52670916103128207</v>
          </cell>
          <cell r="I642">
            <v>0.42841268684466849</v>
          </cell>
          <cell r="J642">
            <v>0.29872855538616444</v>
          </cell>
        </row>
        <row r="643">
          <cell r="A643" t="str">
            <v>SCOM-SHELCBR</v>
          </cell>
          <cell r="B643" t="str">
            <v>VAR_ncap</v>
          </cell>
          <cell r="C643" t="str">
            <v>-</v>
          </cell>
          <cell r="H643">
            <v>2.1376896021074902E-2</v>
          </cell>
          <cell r="I643">
            <v>2.7767977134038899E-3</v>
          </cell>
          <cell r="J643">
            <v>5.8798749831601403E-3</v>
          </cell>
        </row>
        <row r="644">
          <cell r="A644" t="str">
            <v>SCOM-SHELCBR</v>
          </cell>
          <cell r="B644" t="str">
            <v>VAR_cap</v>
          </cell>
          <cell r="C644" t="str">
            <v>-</v>
          </cell>
          <cell r="H644">
            <v>3.1427904663720502E-2</v>
          </cell>
          <cell r="I644">
            <v>2.4151796300224085E-2</v>
          </cell>
          <cell r="J644">
            <v>1.6932756186423977E-2</v>
          </cell>
        </row>
        <row r="645">
          <cell r="A645" t="str">
            <v>RHES-SHCONBR3</v>
          </cell>
          <cell r="B645" t="str">
            <v>VAR_fout</v>
          </cell>
          <cell r="C645" t="str">
            <v>RHES-SHCON</v>
          </cell>
          <cell r="H645">
            <v>0.68859434161058342</v>
          </cell>
          <cell r="I645">
            <v>0.68870249381853277</v>
          </cell>
          <cell r="J645">
            <v>2.0390865109038501</v>
          </cell>
        </row>
        <row r="646">
          <cell r="A646" t="str">
            <v>RHES-SHCONBR3</v>
          </cell>
          <cell r="B646" t="str">
            <v>VAR_fin</v>
          </cell>
          <cell r="C646" t="str">
            <v>CON</v>
          </cell>
          <cell r="H646">
            <v>0.68859434161058342</v>
          </cell>
          <cell r="I646">
            <v>0.68870249381853277</v>
          </cell>
          <cell r="J646">
            <v>2.0390865109038501</v>
          </cell>
        </row>
        <row r="647">
          <cell r="A647" t="str">
            <v>RHES-SHCONBR3</v>
          </cell>
          <cell r="B647" t="str">
            <v>VAR_ncap</v>
          </cell>
          <cell r="C647" t="str">
            <v>-</v>
          </cell>
          <cell r="H647">
            <v>1.8969352883111801E-7</v>
          </cell>
          <cell r="I647">
            <v>2.36862979655644E-7</v>
          </cell>
          <cell r="J647">
            <v>0.13262623147684499</v>
          </cell>
        </row>
        <row r="648">
          <cell r="A648" t="str">
            <v>RHES-SHCONBR3</v>
          </cell>
          <cell r="B648" t="str">
            <v>VAR_cap</v>
          </cell>
          <cell r="C648" t="str">
            <v>-</v>
          </cell>
          <cell r="H648">
            <v>5.5671587981802995E-2</v>
          </cell>
          <cell r="I648">
            <v>5.5672164855324183E-2</v>
          </cell>
          <cell r="J648">
            <v>0.16474045857888822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ITOT-ELS</v>
          </cell>
          <cell r="H649">
            <v>3.1758127679518984E-4</v>
          </cell>
          <cell r="I649">
            <v>1.0902570647801868E-2</v>
          </cell>
          <cell r="J649">
            <v>1.0901547715325621E-2</v>
          </cell>
        </row>
        <row r="650">
          <cell r="A650" t="str">
            <v>ITOT-SWHCONBR5</v>
          </cell>
          <cell r="B650" t="str">
            <v>VAR_fout</v>
          </cell>
          <cell r="C650" t="str">
            <v>ITOT-SWHC</v>
          </cell>
          <cell r="H650">
            <v>1.5576969343240002E-3</v>
          </cell>
          <cell r="I650">
            <v>5.3475762317323823E-2</v>
          </cell>
          <cell r="J650">
            <v>5.3470744959882785E-2</v>
          </cell>
        </row>
        <row r="651">
          <cell r="A651" t="str">
            <v>ITOT-SWHCONBR5</v>
          </cell>
          <cell r="B651" t="str">
            <v>VAR_fin</v>
          </cell>
          <cell r="C651" t="str">
            <v>CON</v>
          </cell>
          <cell r="H651">
            <v>1.8752782111191913E-3</v>
          </cell>
          <cell r="I651">
            <v>6.437833296512567E-2</v>
          </cell>
          <cell r="J651">
            <v>6.4372292675208428E-2</v>
          </cell>
        </row>
        <row r="652">
          <cell r="A652" t="str">
            <v>ITOT-SWHCONBR5</v>
          </cell>
          <cell r="B652" t="str">
            <v>VAR_ncap</v>
          </cell>
          <cell r="C652" t="str">
            <v>-</v>
          </cell>
          <cell r="H652">
            <v>9.9183920122619998E-5</v>
          </cell>
          <cell r="I652">
            <v>3.4011160932062999E-3</v>
          </cell>
          <cell r="J652">
            <v>9.9035148067445704E-4</v>
          </cell>
        </row>
        <row r="653">
          <cell r="A653" t="str">
            <v>ITOT-SWHCONBR5</v>
          </cell>
          <cell r="B653" t="str">
            <v>VAR_cap</v>
          </cell>
          <cell r="C653" t="str">
            <v>-</v>
          </cell>
          <cell r="H653">
            <v>9.9183920122619998E-5</v>
          </cell>
          <cell r="I653">
            <v>3.50030001332892E-3</v>
          </cell>
          <cell r="J653">
            <v>3.50060971581867E-3</v>
          </cell>
        </row>
        <row r="654">
          <cell r="A654" t="str">
            <v>RHES-SHSTG-ELC</v>
          </cell>
          <cell r="B654" t="str">
            <v>VAR_fout</v>
          </cell>
          <cell r="C654" t="str">
            <v>RHES-SHAELCB</v>
          </cell>
          <cell r="H654">
            <v>9.8583407322064536E-4</v>
          </cell>
          <cell r="I654">
            <v>3.4818685850751649E-4</v>
          </cell>
          <cell r="J654">
            <v>2.4160706456838779E-4</v>
          </cell>
        </row>
        <row r="655">
          <cell r="A655" t="str">
            <v>RHES-SHSTG-ELC</v>
          </cell>
          <cell r="B655" t="str">
            <v>VAR_fout</v>
          </cell>
          <cell r="C655" t="str">
            <v>AUX_RHES-SHSTG-ELC_OUT</v>
          </cell>
          <cell r="H655">
            <v>9.868199072938658E-4</v>
          </cell>
          <cell r="I655">
            <v>3.4853504536602417E-4</v>
          </cell>
          <cell r="J655">
            <v>2.4184867163295619E-4</v>
          </cell>
        </row>
        <row r="656">
          <cell r="A656" t="str">
            <v>RHES-SHSTG-ELC</v>
          </cell>
          <cell r="B656" t="str">
            <v>VAR_fin</v>
          </cell>
          <cell r="C656" t="str">
            <v>RHES-SHAELCB</v>
          </cell>
          <cell r="H656">
            <v>9.8730062926471974E-4</v>
          </cell>
          <cell r="I656">
            <v>3.4994998696700742E-4</v>
          </cell>
          <cell r="J656">
            <v>2.4286121921630746E-4</v>
          </cell>
        </row>
        <row r="657">
          <cell r="A657" t="str">
            <v>RHES-SHSTG-ELC</v>
          </cell>
          <cell r="B657" t="str">
            <v>VAR_ncap</v>
          </cell>
          <cell r="C657" t="str">
            <v>-</v>
          </cell>
          <cell r="H657">
            <v>5.2011845292669899E-5</v>
          </cell>
          <cell r="I657">
            <v>5.2806356202454599E-5</v>
          </cell>
          <cell r="J657">
            <v>2.8591507452350202E-5</v>
          </cell>
        </row>
        <row r="658">
          <cell r="A658" t="str">
            <v>RHES-SHSTG-ELC</v>
          </cell>
          <cell r="B658" t="str">
            <v>VAR_cap</v>
          </cell>
          <cell r="C658" t="str">
            <v>-</v>
          </cell>
          <cell r="H658">
            <v>3.5538079232910053E-4</v>
          </cell>
          <cell r="I658">
            <v>6.9253827402735704E-5</v>
          </cell>
          <cell r="J658">
            <v>4.7770631284724993E-5</v>
          </cell>
        </row>
        <row r="659">
          <cell r="A659" t="str">
            <v>RHES-SHCONBR4</v>
          </cell>
          <cell r="B659" t="str">
            <v>VAR_fout</v>
          </cell>
          <cell r="C659" t="str">
            <v>RHES-SHCON</v>
          </cell>
          <cell r="H659">
            <v>0.42618264969823522</v>
          </cell>
          <cell r="I659">
            <v>0.4262842966748478</v>
          </cell>
          <cell r="J659">
            <v>0.24658948686785112</v>
          </cell>
        </row>
        <row r="660">
          <cell r="A660" t="str">
            <v>RHES-SHCONBR4</v>
          </cell>
          <cell r="B660" t="str">
            <v>VAR_fin</v>
          </cell>
          <cell r="C660" t="str">
            <v>CON</v>
          </cell>
          <cell r="H660">
            <v>0.42618264969823522</v>
          </cell>
          <cell r="I660">
            <v>0.4262842966748478</v>
          </cell>
          <cell r="J660">
            <v>0.24658948686785112</v>
          </cell>
        </row>
        <row r="661">
          <cell r="A661" t="str">
            <v>RHES-SHCONBR4</v>
          </cell>
          <cell r="B661" t="str">
            <v>VAR_ncap</v>
          </cell>
          <cell r="C661" t="str">
            <v>-</v>
          </cell>
          <cell r="H661">
            <v>1.17428903740907E-7</v>
          </cell>
          <cell r="I661">
            <v>1.09751560192874E-7</v>
          </cell>
          <cell r="J661">
            <v>6.3596076703272196E-7</v>
          </cell>
        </row>
        <row r="662">
          <cell r="A662" t="str">
            <v>RHES-SHCONBR4</v>
          </cell>
          <cell r="B662" t="str">
            <v>VAR_cap</v>
          </cell>
          <cell r="C662" t="str">
            <v>-</v>
          </cell>
          <cell r="H662">
            <v>3.4470532230933625E-2</v>
          </cell>
          <cell r="I662">
            <v>3.44707437182597E-2</v>
          </cell>
          <cell r="J662">
            <v>1.9928444879851247E-2</v>
          </cell>
        </row>
        <row r="663">
          <cell r="A663" t="str">
            <v>ITOT-SWHCONBR6</v>
          </cell>
          <cell r="B663" t="str">
            <v>VAR_fout</v>
          </cell>
          <cell r="C663" t="str">
            <v>ITOT-SWHC</v>
          </cell>
          <cell r="I663">
            <v>2.064278515042468E-3</v>
          </cell>
          <cell r="J663">
            <v>2.0566700705587563E-3</v>
          </cell>
        </row>
        <row r="664">
          <cell r="A664" t="str">
            <v>ITOT-SWHCONBR6</v>
          </cell>
          <cell r="B664" t="str">
            <v>VAR_fin</v>
          </cell>
          <cell r="C664" t="str">
            <v>CON</v>
          </cell>
          <cell r="I664">
            <v>2.064278515042468E-3</v>
          </cell>
          <cell r="J664">
            <v>2.0566700705587563E-3</v>
          </cell>
        </row>
        <row r="665">
          <cell r="A665" t="str">
            <v>ITOT-SWHCONBR6</v>
          </cell>
          <cell r="B665" t="str">
            <v>VAR_ncap</v>
          </cell>
          <cell r="C665" t="str">
            <v>-</v>
          </cell>
          <cell r="I665">
            <v>1.10354182190988E-4</v>
          </cell>
          <cell r="J665">
            <v>3.0263208666026699E-5</v>
          </cell>
        </row>
        <row r="666">
          <cell r="A666" t="str">
            <v>ITOT-SWHCONBR6</v>
          </cell>
          <cell r="B666" t="str">
            <v>VAR_cap</v>
          </cell>
          <cell r="C666" t="str">
            <v>-</v>
          </cell>
          <cell r="I666">
            <v>1.10354182190988E-4</v>
          </cell>
          <cell r="J666">
            <v>1.10350938181917E-4</v>
          </cell>
        </row>
        <row r="667">
          <cell r="A667" t="str">
            <v>RHNM-SHNGAHP</v>
          </cell>
          <cell r="B667" t="str">
            <v>VAR_fout</v>
          </cell>
          <cell r="C667" t="str">
            <v>CO2_R</v>
          </cell>
          <cell r="H667">
            <v>33.857274413810302</v>
          </cell>
          <cell r="I667">
            <v>40.126118062165403</v>
          </cell>
          <cell r="J667">
            <v>43.158630737141699</v>
          </cell>
        </row>
        <row r="668">
          <cell r="A668" t="str">
            <v>RHNM-SHNGAHP</v>
          </cell>
          <cell r="B668" t="str">
            <v>VAR_fout</v>
          </cell>
          <cell r="C668" t="str">
            <v>RHNM-SHANGAH</v>
          </cell>
          <cell r="H668">
            <v>1.2217096521364119</v>
          </cell>
          <cell r="I668">
            <v>1.4649542014067576</v>
          </cell>
          <cell r="J668">
            <v>1.6189119941864887</v>
          </cell>
        </row>
        <row r="669">
          <cell r="A669" t="str">
            <v>RHNM-SHNGAHP</v>
          </cell>
          <cell r="B669" t="str">
            <v>VAR_fin</v>
          </cell>
          <cell r="C669" t="str">
            <v>RNGA</v>
          </cell>
          <cell r="H669">
            <v>0.60030628393280661</v>
          </cell>
          <cell r="I669">
            <v>0.71145599401002502</v>
          </cell>
          <cell r="J669">
            <v>0.76522394924010195</v>
          </cell>
        </row>
        <row r="670">
          <cell r="A670" t="str">
            <v>RHNM-SHNGAHP</v>
          </cell>
          <cell r="B670" t="str">
            <v>VAR_fin</v>
          </cell>
          <cell r="C670" t="str">
            <v>RHNMELCHPC</v>
          </cell>
          <cell r="H670">
            <v>1.2217096521364119</v>
          </cell>
          <cell r="I670">
            <v>1.4649542014067576</v>
          </cell>
          <cell r="J670">
            <v>1.6189119941864887</v>
          </cell>
        </row>
        <row r="671">
          <cell r="A671" t="str">
            <v>RHNM-SHNGAHP</v>
          </cell>
          <cell r="B671" t="str">
            <v>VAR_ncap</v>
          </cell>
          <cell r="C671" t="str">
            <v>-</v>
          </cell>
          <cell r="H671">
            <v>4.0204874063237597E-2</v>
          </cell>
          <cell r="I671">
            <v>4.7549768080524198E-2</v>
          </cell>
          <cell r="J671">
            <v>7.5212893300747E-2</v>
          </cell>
        </row>
        <row r="672">
          <cell r="A672" t="str">
            <v>RHNM-SHNGAHP</v>
          </cell>
          <cell r="B672" t="str">
            <v>VAR_cap</v>
          </cell>
          <cell r="C672" t="str">
            <v>-</v>
          </cell>
          <cell r="H672">
            <v>9.4958496144390017E-2</v>
          </cell>
          <cell r="I672">
            <v>0.11456464089165674</v>
          </cell>
          <cell r="J672">
            <v>0.1267273255230332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ELC5</v>
          </cell>
          <cell r="H673">
            <v>1.3972589106985619E-3</v>
          </cell>
          <cell r="I673">
            <v>9.6773514852796538E-4</v>
          </cell>
          <cell r="J673">
            <v>4.0298742861860572E-4</v>
          </cell>
        </row>
        <row r="674">
          <cell r="A674" t="str">
            <v>D-SCOM_KEV_WOD_ELC_CHP</v>
          </cell>
          <cell r="B674" t="str">
            <v>VAR_fout</v>
          </cell>
          <cell r="C674" t="str">
            <v>SCOM_ELC</v>
          </cell>
          <cell r="H674">
            <v>2.6554012402136809E-3</v>
          </cell>
          <cell r="I674">
            <v>1.4810776883516375E-3</v>
          </cell>
          <cell r="J674">
            <v>5.3387441259525141E-4</v>
          </cell>
        </row>
        <row r="675">
          <cell r="A675" t="str">
            <v>D-SCOM_KEV_WOD_ELC_CHP</v>
          </cell>
          <cell r="B675" t="str">
            <v>VAR_fin</v>
          </cell>
          <cell r="C675" t="str">
            <v>SCOM_KEV_WOD_ELC_CHP</v>
          </cell>
          <cell r="H675">
            <v>4.0160006237049033E-3</v>
          </cell>
          <cell r="I675">
            <v>2.4182017050913816E-3</v>
          </cell>
          <cell r="J675">
            <v>9.1249299121818218E-4</v>
          </cell>
        </row>
        <row r="676">
          <cell r="A676" t="str">
            <v>RHES-SHCONBR5</v>
          </cell>
          <cell r="B676" t="str">
            <v>VAR_fout</v>
          </cell>
          <cell r="C676" t="str">
            <v>RHES-SHCON</v>
          </cell>
          <cell r="H676">
            <v>1.4721533293250695E-3</v>
          </cell>
          <cell r="I676">
            <v>1.5303638473303854E-3</v>
          </cell>
          <cell r="J676">
            <v>9.527900630057816E-4</v>
          </cell>
        </row>
        <row r="677">
          <cell r="A677" t="str">
            <v>RHES-SHCONBR5</v>
          </cell>
          <cell r="B677" t="str">
            <v>VAR_fin</v>
          </cell>
          <cell r="C677" t="str">
            <v>CON</v>
          </cell>
          <cell r="H677">
            <v>1.4721533293250695E-3</v>
          </cell>
          <cell r="I677">
            <v>1.5303638473303854E-3</v>
          </cell>
          <cell r="J677">
            <v>9.527900630057816E-4</v>
          </cell>
        </row>
        <row r="678">
          <cell r="A678" t="str">
            <v>RHES-SHCONBR5</v>
          </cell>
          <cell r="B678" t="str">
            <v>VAR_ncap</v>
          </cell>
          <cell r="C678" t="str">
            <v>-</v>
          </cell>
          <cell r="H678">
            <v>8.97765600570662E-8</v>
          </cell>
          <cell r="I678">
            <v>7.8441049606972097E-8</v>
          </cell>
          <cell r="J678">
            <v>1.9864474589227699E-7</v>
          </cell>
        </row>
        <row r="679">
          <cell r="A679" t="str">
            <v>RHES-SHCONBR5</v>
          </cell>
          <cell r="B679" t="str">
            <v>VAR_cap</v>
          </cell>
          <cell r="C679" t="str">
            <v>-</v>
          </cell>
          <cell r="H679">
            <v>1.3870023848852888E-4</v>
          </cell>
          <cell r="I679">
            <v>1.3879837998453779E-4</v>
          </cell>
          <cell r="J679">
            <v>8.0620065273874261E-5</v>
          </cell>
        </row>
        <row r="680">
          <cell r="A680" t="str">
            <v>RHNS-SHCONBR</v>
          </cell>
          <cell r="B680" t="str">
            <v>VAR_fout</v>
          </cell>
          <cell r="C680" t="str">
            <v>RHNS-SHCON</v>
          </cell>
          <cell r="H680">
            <v>3.9404327774361023E-3</v>
          </cell>
          <cell r="I680">
            <v>1.1430607592852061E-2</v>
          </cell>
          <cell r="J680">
            <v>1.1432956908678425E-2</v>
          </cell>
        </row>
        <row r="681">
          <cell r="A681" t="str">
            <v>RHNS-SHCONBR</v>
          </cell>
          <cell r="B681" t="str">
            <v>VAR_fin</v>
          </cell>
          <cell r="C681" t="str">
            <v>CON</v>
          </cell>
          <cell r="H681">
            <v>3.9404327774361023E-3</v>
          </cell>
          <cell r="I681">
            <v>1.1430607592852061E-2</v>
          </cell>
          <cell r="J681">
            <v>1.1432956908678425E-2</v>
          </cell>
        </row>
        <row r="682">
          <cell r="A682" t="str">
            <v>RHNS-SHCONBR</v>
          </cell>
          <cell r="B682" t="str">
            <v>VAR_ncap</v>
          </cell>
          <cell r="C682" t="str">
            <v>-</v>
          </cell>
          <cell r="H682">
            <v>6.1549193750519605E-5</v>
          </cell>
          <cell r="I682">
            <v>5.4375958169492801E-4</v>
          </cell>
          <cell r="J682">
            <v>4.1889565254935299E-7</v>
          </cell>
        </row>
        <row r="683">
          <cell r="A683" t="str">
            <v>RHNS-SHCONBR</v>
          </cell>
          <cell r="B683" t="str">
            <v>VAR_cap</v>
          </cell>
          <cell r="C683" t="str">
            <v>-</v>
          </cell>
          <cell r="H683">
            <v>2.8988318701904012E-4</v>
          </cell>
          <cell r="I683">
            <v>8.3364690454403468E-4</v>
          </cell>
          <cell r="J683">
            <v>8.341804119242869E-4</v>
          </cell>
        </row>
        <row r="684">
          <cell r="A684" t="str">
            <v>D-RHEM_SOLELC</v>
          </cell>
          <cell r="B684" t="str">
            <v>VAR_fout</v>
          </cell>
          <cell r="C684" t="str">
            <v>ELC5</v>
          </cell>
          <cell r="H684">
            <v>2.4619767565157761E-3</v>
          </cell>
          <cell r="I684">
            <v>0.23056946722910579</v>
          </cell>
          <cell r="J684">
            <v>0.18699922979399206</v>
          </cell>
        </row>
        <row r="685">
          <cell r="A685" t="str">
            <v>D-RHEM_SOLELC</v>
          </cell>
          <cell r="B685" t="str">
            <v>VAR_fout</v>
          </cell>
          <cell r="C685" t="str">
            <v>RHEM_ELC</v>
          </cell>
          <cell r="H685">
            <v>1.7346639496533292</v>
          </cell>
          <cell r="I685">
            <v>10.697886211458604</v>
          </cell>
          <cell r="J685">
            <v>11.439574042371893</v>
          </cell>
        </row>
        <row r="686">
          <cell r="A686" t="str">
            <v>D-RHEM_SOLELC</v>
          </cell>
          <cell r="B686" t="str">
            <v>VAR_fin</v>
          </cell>
          <cell r="C686" t="str">
            <v>RHEM_SOL_ELC</v>
          </cell>
          <cell r="H686">
            <v>1.7371259264098466</v>
          </cell>
          <cell r="I686">
            <v>10.928455678687712</v>
          </cell>
          <cell r="J686">
            <v>11.626573272165874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ITOT-ELS</v>
          </cell>
          <cell r="J687">
            <v>0.40447343107199324</v>
          </cell>
        </row>
        <row r="688">
          <cell r="A688" t="str">
            <v>ITOT-SWHCONBR7</v>
          </cell>
          <cell r="B688" t="str">
            <v>VAR_fout</v>
          </cell>
          <cell r="C688" t="str">
            <v>ITOT-SWHC</v>
          </cell>
          <cell r="J688">
            <v>7.0531126855169615E-2</v>
          </cell>
        </row>
        <row r="689">
          <cell r="A689" t="str">
            <v>ITOT-SWHCONBR7</v>
          </cell>
          <cell r="B689" t="str">
            <v>VAR_fin</v>
          </cell>
          <cell r="C689" t="str">
            <v>CON</v>
          </cell>
          <cell r="J689">
            <v>0.47500455792716262</v>
          </cell>
        </row>
        <row r="690">
          <cell r="A690" t="str">
            <v>ITOT-SWHCONBR7</v>
          </cell>
          <cell r="B690" t="str">
            <v>VAR_ncap</v>
          </cell>
          <cell r="C690" t="str">
            <v>-</v>
          </cell>
          <cell r="J690">
            <v>2.5836370839587199E-2</v>
          </cell>
        </row>
        <row r="691">
          <cell r="A691" t="str">
            <v>ITOT-SWHCONBR7</v>
          </cell>
          <cell r="B691" t="str">
            <v>VAR_cap</v>
          </cell>
          <cell r="C691" t="str">
            <v>-</v>
          </cell>
          <cell r="J691">
            <v>2.5836370839587199E-2</v>
          </cell>
        </row>
        <row r="692">
          <cell r="A692" t="str">
            <v>RHNS-SHSTG-ELCHP</v>
          </cell>
          <cell r="B692" t="str">
            <v>VAR_fout</v>
          </cell>
          <cell r="C692" t="str">
            <v>RHNS-SHAELCH</v>
          </cell>
          <cell r="H692">
            <v>0.30110263775234691</v>
          </cell>
          <cell r="I692">
            <v>0.33198137952260132</v>
          </cell>
          <cell r="J692">
            <v>0.38257822807462655</v>
          </cell>
        </row>
        <row r="693">
          <cell r="A693" t="str">
            <v>RHNS-SHSTG-ELCHP</v>
          </cell>
          <cell r="B693" t="str">
            <v>VAR_fout</v>
          </cell>
          <cell r="C693" t="str">
            <v>AUX_RHNS-SHSTG-ELCHP_OUT</v>
          </cell>
          <cell r="H693">
            <v>0.3014037403900991</v>
          </cell>
          <cell r="I693">
            <v>0.33231336090212377</v>
          </cell>
          <cell r="J693">
            <v>0.38296080630270107</v>
          </cell>
        </row>
        <row r="694">
          <cell r="A694" t="str">
            <v>RHNS-SHSTG-ELCHP</v>
          </cell>
          <cell r="B694" t="str">
            <v>VAR_fin</v>
          </cell>
          <cell r="C694" t="str">
            <v>RHNS-SHAELCH</v>
          </cell>
          <cell r="H694">
            <v>0.30111252123733701</v>
          </cell>
          <cell r="I694">
            <v>0.33199299305414365</v>
          </cell>
          <cell r="J694">
            <v>0.3825899359775044</v>
          </cell>
        </row>
        <row r="695">
          <cell r="A695" t="str">
            <v>RHNS-SHSTG-ELCHP</v>
          </cell>
          <cell r="B695" t="str">
            <v>VAR_ncap</v>
          </cell>
          <cell r="C695" t="str">
            <v>-</v>
          </cell>
          <cell r="H695">
            <v>1.26906102919024E-2</v>
          </cell>
          <cell r="I695">
            <v>1.96097892718195E-2</v>
          </cell>
          <cell r="J695">
            <v>2.6421196291748598E-2</v>
          </cell>
        </row>
        <row r="696">
          <cell r="A696" t="str">
            <v>RHNS-SHSTG-ELCHP</v>
          </cell>
          <cell r="B696" t="str">
            <v>VAR_cap</v>
          </cell>
          <cell r="C696" t="str">
            <v>-</v>
          </cell>
          <cell r="H696">
            <v>3.4375983710777484E-2</v>
          </cell>
          <cell r="I696">
            <v>3.9983672663795426E-2</v>
          </cell>
          <cell r="J696">
            <v>4.5930311820839162E-2</v>
          </cell>
        </row>
        <row r="697">
          <cell r="A697" t="str">
            <v>RHNS-SHSOLBR</v>
          </cell>
          <cell r="B697" t="str">
            <v>VAR_fout</v>
          </cell>
          <cell r="C697" t="str">
            <v>RHNS-SHASOL</v>
          </cell>
          <cell r="H697">
            <v>2.8316990089547221E-4</v>
          </cell>
          <cell r="I697">
            <v>3.0201520926674682E-4</v>
          </cell>
          <cell r="J697">
            <v>5.8035939667634468E-4</v>
          </cell>
        </row>
        <row r="698">
          <cell r="A698" t="str">
            <v>RHNS-SHSOLBR</v>
          </cell>
          <cell r="B698" t="str">
            <v>VAR_fin</v>
          </cell>
          <cell r="C698" t="str">
            <v>SOL</v>
          </cell>
          <cell r="H698">
            <v>2.8316990089547221E-4</v>
          </cell>
          <cell r="I698">
            <v>3.0201520926674682E-4</v>
          </cell>
          <cell r="J698">
            <v>5.8035939667634468E-4</v>
          </cell>
        </row>
        <row r="699">
          <cell r="A699" t="str">
            <v>RHNS-SHSOLBR</v>
          </cell>
          <cell r="B699" t="str">
            <v>VAR_ncap</v>
          </cell>
          <cell r="C699" t="str">
            <v>-</v>
          </cell>
          <cell r="H699">
            <v>2.04545874436603E-4</v>
          </cell>
          <cell r="I699">
            <v>1.0033242510993901E-4</v>
          </cell>
          <cell r="J699">
            <v>9.8517127820698503E-5</v>
          </cell>
        </row>
        <row r="700">
          <cell r="A700" t="str">
            <v>RHNS-SHSOLBR</v>
          </cell>
          <cell r="B700" t="str">
            <v>VAR_cap</v>
          </cell>
          <cell r="C700" t="str">
            <v>-</v>
          </cell>
          <cell r="H700">
            <v>1.2602165481660785E-3</v>
          </cell>
          <cell r="I700">
            <v>3.2665021985841489E-4</v>
          </cell>
          <cell r="J700">
            <v>2.5736813321175354E-4</v>
          </cell>
        </row>
        <row r="701">
          <cell r="A701" t="str">
            <v>RHES-SHPLTBR</v>
          </cell>
          <cell r="B701" t="str">
            <v>VAR_fout</v>
          </cell>
          <cell r="C701" t="str">
            <v>RHES-SHPLT</v>
          </cell>
          <cell r="H701">
            <v>4.387558881028554E-2</v>
          </cell>
          <cell r="I701">
            <v>4.8398821544451388E-2</v>
          </cell>
          <cell r="J701">
            <v>4.467938629105974E-2</v>
          </cell>
        </row>
        <row r="702">
          <cell r="A702" t="str">
            <v>RHES-SHPLTBR</v>
          </cell>
          <cell r="B702" t="str">
            <v>VAR_fin</v>
          </cell>
          <cell r="C702" t="str">
            <v>RPLT</v>
          </cell>
          <cell r="H702">
            <v>5.9032931414276367E-2</v>
          </cell>
          <cell r="I702">
            <v>6.4475057100497585E-2</v>
          </cell>
          <cell r="J702">
            <v>5.8440432485687928E-2</v>
          </cell>
        </row>
        <row r="703">
          <cell r="A703" t="str">
            <v>RHES-SHPLTBR</v>
          </cell>
          <cell r="B703" t="str">
            <v>VAR_ncap</v>
          </cell>
          <cell r="C703" t="str">
            <v>-</v>
          </cell>
          <cell r="H703">
            <v>7.8289374112647996E-4</v>
          </cell>
          <cell r="I703">
            <v>3.19796932192887E-3</v>
          </cell>
          <cell r="J703">
            <v>9.8134547990135997E-4</v>
          </cell>
        </row>
        <row r="704">
          <cell r="A704" t="str">
            <v>RHES-SHPLTBR</v>
          </cell>
          <cell r="B704" t="str">
            <v>VAR_cap</v>
          </cell>
          <cell r="C704" t="str">
            <v>-</v>
          </cell>
          <cell r="H704">
            <v>3.5955486272756035E-3</v>
          </cell>
          <cell r="I704">
            <v>3.9812419350026334E-3</v>
          </cell>
          <cell r="J704">
            <v>3.6331330401182024E-3</v>
          </cell>
        </row>
        <row r="705">
          <cell r="A705" t="str">
            <v>RHES-SHCONBR6</v>
          </cell>
          <cell r="B705" t="str">
            <v>VAR_fout</v>
          </cell>
          <cell r="C705" t="str">
            <v>RHES-SHCON</v>
          </cell>
          <cell r="H705">
            <v>4.4862686883925481E-4</v>
          </cell>
          <cell r="I705">
            <v>4.6815406511896429E-4</v>
          </cell>
          <cell r="J705">
            <v>3.0866438143287937E-4</v>
          </cell>
        </row>
        <row r="706">
          <cell r="A706" t="str">
            <v>RHES-SHCONBR6</v>
          </cell>
          <cell r="B706" t="str">
            <v>VAR_fin</v>
          </cell>
          <cell r="C706" t="str">
            <v>CON</v>
          </cell>
          <cell r="H706">
            <v>4.4862686883925481E-4</v>
          </cell>
          <cell r="I706">
            <v>4.6815406511896429E-4</v>
          </cell>
          <cell r="J706">
            <v>3.0866438143287937E-4</v>
          </cell>
        </row>
        <row r="707">
          <cell r="A707" t="str">
            <v>RHES-SHCONBR6</v>
          </cell>
          <cell r="B707" t="str">
            <v>VAR_ncap</v>
          </cell>
          <cell r="C707" t="str">
            <v>-</v>
          </cell>
          <cell r="H707">
            <v>7.5684793331999404E-8</v>
          </cell>
          <cell r="I707">
            <v>6.2604040474152999E-8</v>
          </cell>
          <cell r="J707">
            <v>1.1362282275086901E-7</v>
          </cell>
        </row>
        <row r="708">
          <cell r="A708" t="str">
            <v>RHES-SHCONBR6</v>
          </cell>
          <cell r="B708" t="str">
            <v>VAR_cap</v>
          </cell>
          <cell r="C708" t="str">
            <v>-</v>
          </cell>
          <cell r="H708">
            <v>4.4498122117435331E-5</v>
          </cell>
          <cell r="I708">
            <v>4.4539767727852003E-5</v>
          </cell>
          <cell r="J708">
            <v>2.6018224366584953E-5</v>
          </cell>
        </row>
        <row r="709">
          <cell r="A709" t="str">
            <v>RHSA-WHPLTBR</v>
          </cell>
          <cell r="B709" t="str">
            <v>VAR_fout</v>
          </cell>
          <cell r="C709" t="str">
            <v>RHSA-WHPLT</v>
          </cell>
          <cell r="H709">
            <v>0.12117748363041132</v>
          </cell>
          <cell r="I709">
            <v>0.13930544955937138</v>
          </cell>
          <cell r="J709">
            <v>0.14422625171305331</v>
          </cell>
        </row>
        <row r="710">
          <cell r="A710" t="str">
            <v>RHSA-WHPLTBR</v>
          </cell>
          <cell r="B710" t="str">
            <v>VAR_fin</v>
          </cell>
          <cell r="C710" t="str">
            <v>RPLT</v>
          </cell>
          <cell r="H710">
            <v>0.2574401637611376</v>
          </cell>
          <cell r="I710">
            <v>0.28941105991094856</v>
          </cell>
          <cell r="J710">
            <v>0.28823202893262445</v>
          </cell>
        </row>
        <row r="711">
          <cell r="A711" t="str">
            <v>RHSA-WHPLTBR</v>
          </cell>
          <cell r="B711" t="str">
            <v>VAR_ncap</v>
          </cell>
          <cell r="C711" t="str">
            <v>-</v>
          </cell>
          <cell r="H711">
            <v>5.0946975112274298E-3</v>
          </cell>
          <cell r="I711">
            <v>4.4652620489131298E-3</v>
          </cell>
          <cell r="J711">
            <v>4.4919448885257698E-3</v>
          </cell>
        </row>
        <row r="712">
          <cell r="A712" t="str">
            <v>RHSA-WHPLTBR</v>
          </cell>
          <cell r="B712" t="str">
            <v>VAR_cap</v>
          </cell>
          <cell r="C712" t="str">
            <v>-</v>
          </cell>
          <cell r="H712">
            <v>8.3314093515614116E-3</v>
          </cell>
          <cell r="I712">
            <v>9.5612509970015146E-3</v>
          </cell>
          <cell r="J712">
            <v>9.8871058629853032E-3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ITOT-ELS</v>
          </cell>
          <cell r="J713">
            <v>1.798662323101213E-4</v>
          </cell>
        </row>
        <row r="714">
          <cell r="A714" t="str">
            <v>ITOT-SWHCONBR8</v>
          </cell>
          <cell r="B714" t="str">
            <v>VAR_fout</v>
          </cell>
          <cell r="C714" t="str">
            <v>ITOT-SWHC</v>
          </cell>
          <cell r="J714">
            <v>6.9446725222721811E-4</v>
          </cell>
        </row>
        <row r="715">
          <cell r="A715" t="str">
            <v>ITOT-SWHCONBR8</v>
          </cell>
          <cell r="B715" t="str">
            <v>VAR_fin</v>
          </cell>
          <cell r="C715" t="str">
            <v>CON</v>
          </cell>
          <cell r="J715">
            <v>8.7433348453733921E-4</v>
          </cell>
        </row>
        <row r="716">
          <cell r="A716" t="str">
            <v>ITOT-SWHCONBR8</v>
          </cell>
          <cell r="B716" t="str">
            <v>VAR_ncap</v>
          </cell>
          <cell r="C716" t="str">
            <v>-</v>
          </cell>
          <cell r="J716">
            <v>4.57643474737199E-5</v>
          </cell>
        </row>
        <row r="717">
          <cell r="A717" t="str">
            <v>ITOT-SWHCONBR8</v>
          </cell>
          <cell r="B717" t="str">
            <v>VAR_cap</v>
          </cell>
          <cell r="C717" t="str">
            <v>-</v>
          </cell>
          <cell r="J717">
            <v>4.57643474737199E-5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ELC5</v>
          </cell>
          <cell r="H718">
            <v>1.8946048400062803E-3</v>
          </cell>
          <cell r="I718">
            <v>1.8770919021816974E-3</v>
          </cell>
          <cell r="J718">
            <v>1.2219670423847609E-3</v>
          </cell>
        </row>
        <row r="719">
          <cell r="A719" t="str">
            <v>D-SCOM_KEV_HFC_ELC_CHP</v>
          </cell>
          <cell r="B719" t="str">
            <v>VAR_fout</v>
          </cell>
          <cell r="C719" t="str">
            <v>SCOM_ELC</v>
          </cell>
          <cell r="H719">
            <v>6.1823685094742464E-3</v>
          </cell>
          <cell r="I719">
            <v>9.2612800708881809E-3</v>
          </cell>
          <cell r="J719">
            <v>1.3746127300530014E-2</v>
          </cell>
        </row>
        <row r="720">
          <cell r="A720" t="str">
            <v>D-SCOM_KEV_HFC_ELC_CHP</v>
          </cell>
          <cell r="B720" t="str">
            <v>VAR_fin</v>
          </cell>
          <cell r="C720" t="str">
            <v>SCOM_KEV_HFC_ELC_CHP</v>
          </cell>
          <cell r="H720">
            <v>8.0435624331624649E-3</v>
          </cell>
          <cell r="I720">
            <v>1.1117242184873701E-2</v>
          </cell>
          <cell r="J720">
            <v>1.4947139623156566E-2</v>
          </cell>
        </row>
        <row r="721">
          <cell r="A721" t="str">
            <v>D-EH2R</v>
          </cell>
          <cell r="B721" t="str">
            <v>VAR_fout</v>
          </cell>
          <cell r="C721" t="str">
            <v>EH2</v>
          </cell>
          <cell r="I721">
            <v>5.8684441246193882E-3</v>
          </cell>
          <cell r="J721">
            <v>2.0673266841949017E-2</v>
          </cell>
        </row>
        <row r="722">
          <cell r="A722" t="str">
            <v>D-EH2R</v>
          </cell>
          <cell r="B722" t="str">
            <v>VAR_fin</v>
          </cell>
          <cell r="C722" t="str">
            <v>H2</v>
          </cell>
          <cell r="I722">
            <v>5.8684441246193882E-3</v>
          </cell>
          <cell r="J722">
            <v>2.0673266841949017E-2</v>
          </cell>
        </row>
        <row r="723">
          <cell r="A723" t="str">
            <v>D-EH2R</v>
          </cell>
          <cell r="B723" t="str">
            <v>VAR_ncap</v>
          </cell>
          <cell r="C723" t="str">
            <v>-</v>
          </cell>
          <cell r="H723">
            <v>2.7102126983475698E-6</v>
          </cell>
          <cell r="I723">
            <v>7.9955909196136195E-4</v>
          </cell>
          <cell r="J723">
            <v>1.3274705305201899E-3</v>
          </cell>
        </row>
        <row r="724">
          <cell r="A724" t="str">
            <v>D-EH2R</v>
          </cell>
          <cell r="B724" t="str">
            <v>VAR_cap</v>
          </cell>
          <cell r="C724" t="str">
            <v>-</v>
          </cell>
          <cell r="H724">
            <v>2.7102126983475698E-6</v>
          </cell>
          <cell r="I724">
            <v>8.0003913004694002E-4</v>
          </cell>
          <cell r="J724">
            <v>1.60133650754457E-3</v>
          </cell>
        </row>
        <row r="725">
          <cell r="A725" t="str">
            <v>SCOM-ELCSPECADV</v>
          </cell>
          <cell r="B725" t="str">
            <v>VAR_fout</v>
          </cell>
          <cell r="C725" t="str">
            <v>SCOM-ELS</v>
          </cell>
          <cell r="H725">
            <v>9.9390540858619332</v>
          </cell>
          <cell r="I725">
            <v>12.294714304032718</v>
          </cell>
          <cell r="J725">
            <v>13.406541992828831</v>
          </cell>
        </row>
        <row r="726">
          <cell r="A726" t="str">
            <v>SCOM-ELCSPECADV</v>
          </cell>
          <cell r="B726" t="str">
            <v>VAR_fin</v>
          </cell>
          <cell r="C726" t="str">
            <v>SCOM_ELC</v>
          </cell>
          <cell r="H726">
            <v>6.62603605724129</v>
          </cell>
          <cell r="I726">
            <v>8.1964762026884781</v>
          </cell>
          <cell r="J726">
            <v>8.9376946618858728</v>
          </cell>
        </row>
        <row r="727">
          <cell r="A727" t="str">
            <v>SCOM-ELCSPECADV</v>
          </cell>
          <cell r="B727" t="str">
            <v>VAR_ncap</v>
          </cell>
          <cell r="C727" t="str">
            <v>-</v>
          </cell>
          <cell r="H727">
            <v>0.28912757341606798</v>
          </cell>
          <cell r="I727">
            <v>0.24899203033091</v>
          </cell>
          <cell r="J727">
            <v>0.38496687040647398</v>
          </cell>
        </row>
        <row r="728">
          <cell r="A728" t="str">
            <v>SCOM-ELCSPECADV</v>
          </cell>
          <cell r="B728" t="str">
            <v>VAR_cap</v>
          </cell>
          <cell r="C728" t="str">
            <v>-</v>
          </cell>
          <cell r="H728">
            <v>1.050550585242787</v>
          </cell>
          <cell r="I728">
            <v>1.2995420927161285</v>
          </cell>
          <cell r="J728">
            <v>1.4170618359765399</v>
          </cell>
        </row>
        <row r="729">
          <cell r="A729" t="str">
            <v>RHSA-WHLTHRD</v>
          </cell>
          <cell r="B729" t="str">
            <v>VAR_fout</v>
          </cell>
          <cell r="C729" t="str">
            <v>RHSA-WHLTHRD</v>
          </cell>
          <cell r="H729">
            <v>1.7589266422223768</v>
          </cell>
          <cell r="I729">
            <v>2.0676361779249155</v>
          </cell>
          <cell r="J729">
            <v>2.3400652834013931</v>
          </cell>
        </row>
        <row r="730">
          <cell r="A730" t="str">
            <v>RHSA-WHLTHRD</v>
          </cell>
          <cell r="B730" t="str">
            <v>VAR_fin</v>
          </cell>
          <cell r="C730" t="str">
            <v>RHSA_LTH</v>
          </cell>
          <cell r="H730">
            <v>3.0991026610779415</v>
          </cell>
          <cell r="I730">
            <v>3.5965710851381552</v>
          </cell>
          <cell r="J730">
            <v>3.9807689980864125</v>
          </cell>
        </row>
        <row r="731">
          <cell r="A731" t="str">
            <v>RHSA-WHLTHRD</v>
          </cell>
          <cell r="B731" t="str">
            <v>VAR_ncap</v>
          </cell>
          <cell r="C731" t="str">
            <v>-</v>
          </cell>
          <cell r="H731">
            <v>0.10601928116637201</v>
          </cell>
          <cell r="I731">
            <v>0.10200084060036201</v>
          </cell>
          <cell r="J731">
            <v>0.11510924779377101</v>
          </cell>
        </row>
        <row r="732">
          <cell r="A732" t="str">
            <v>RHSA-WHLTHRD</v>
          </cell>
          <cell r="B732" t="str">
            <v>VAR_cap</v>
          </cell>
          <cell r="C732" t="str">
            <v>-</v>
          </cell>
          <cell r="H732">
            <v>0.18725903473872099</v>
          </cell>
          <cell r="I732">
            <v>0.22872225943448199</v>
          </cell>
          <cell r="J732">
            <v>0.27035426000075496</v>
          </cell>
        </row>
        <row r="733">
          <cell r="A733" t="str">
            <v>RHES-SHCONBR7</v>
          </cell>
          <cell r="B733" t="str">
            <v>VAR_fout</v>
          </cell>
          <cell r="C733" t="str">
            <v>RHES-SHCON</v>
          </cell>
          <cell r="H733">
            <v>4.2801684015176096E-4</v>
          </cell>
          <cell r="I733">
            <v>4.4637084615107691E-4</v>
          </cell>
          <cell r="J733">
            <v>2.9508057088812115E-4</v>
          </cell>
        </row>
        <row r="734">
          <cell r="A734" t="str">
            <v>RHES-SHCONBR7</v>
          </cell>
          <cell r="B734" t="str">
            <v>VAR_fin</v>
          </cell>
          <cell r="C734" t="str">
            <v>CON</v>
          </cell>
          <cell r="H734">
            <v>4.2801684015176096E-4</v>
          </cell>
          <cell r="I734">
            <v>4.4637084615107691E-4</v>
          </cell>
          <cell r="J734">
            <v>2.9508057088812115E-4</v>
          </cell>
        </row>
        <row r="735">
          <cell r="A735" t="str">
            <v>RHES-SHCONBR7</v>
          </cell>
          <cell r="B735" t="str">
            <v>VAR_ncap</v>
          </cell>
          <cell r="C735" t="str">
            <v>-</v>
          </cell>
          <cell r="H735">
            <v>7.5112043560236394E-8</v>
          </cell>
          <cell r="I735">
            <v>6.1750653108303505E-8</v>
          </cell>
          <cell r="J735">
            <v>1.1068188628064199E-7</v>
          </cell>
        </row>
        <row r="736">
          <cell r="A736" t="str">
            <v>RHES-SHCONBR7</v>
          </cell>
          <cell r="B736" t="str">
            <v>VAR_cap</v>
          </cell>
          <cell r="C736" t="str">
            <v>-</v>
          </cell>
          <cell r="H736">
            <v>4.2419503799837556E-5</v>
          </cell>
          <cell r="I736">
            <v>4.2459505957318523E-5</v>
          </cell>
          <cell r="J736">
            <v>2.4814081091460254E-5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ITOT-ELS</v>
          </cell>
          <cell r="J737">
            <v>7.8067615007995549E-5</v>
          </cell>
        </row>
        <row r="738">
          <cell r="A738" t="str">
            <v>ITOT-SWHCONBR9</v>
          </cell>
          <cell r="B738" t="str">
            <v>VAR_fout</v>
          </cell>
          <cell r="C738" t="str">
            <v>ITOT-SWHC</v>
          </cell>
          <cell r="J738">
            <v>4.5310397206616411E-4</v>
          </cell>
        </row>
        <row r="739">
          <cell r="A739" t="str">
            <v>ITOT-SWHCONBR9</v>
          </cell>
          <cell r="B739" t="str">
            <v>VAR_fin</v>
          </cell>
          <cell r="C739" t="str">
            <v>CON</v>
          </cell>
          <cell r="J739">
            <v>5.3117158707415978E-4</v>
          </cell>
        </row>
        <row r="740">
          <cell r="A740" t="str">
            <v>ITOT-SWHCONBR9</v>
          </cell>
          <cell r="B740" t="str">
            <v>VAR_ncap</v>
          </cell>
          <cell r="C740" t="str">
            <v>-</v>
          </cell>
          <cell r="J740">
            <v>2.70938947538485E-5</v>
          </cell>
        </row>
        <row r="741">
          <cell r="A741" t="str">
            <v>ITOT-SWHCONBR9</v>
          </cell>
          <cell r="B741" t="str">
            <v>VAR_cap</v>
          </cell>
          <cell r="C741" t="str">
            <v>-</v>
          </cell>
          <cell r="J741">
            <v>2.70938947538485E-5</v>
          </cell>
        </row>
        <row r="742">
          <cell r="A742" t="str">
            <v>SCOM-SHPLTBR</v>
          </cell>
          <cell r="B742" t="str">
            <v>VAR_fout</v>
          </cell>
          <cell r="C742" t="str">
            <v>SCOM-SHPLT</v>
          </cell>
          <cell r="H742">
            <v>0.54344342866168482</v>
          </cell>
          <cell r="I742">
            <v>0.69962729092677667</v>
          </cell>
          <cell r="J742">
            <v>0.73480619341645392</v>
          </cell>
        </row>
        <row r="743">
          <cell r="A743" t="str">
            <v>SCOM-SHPLTBR</v>
          </cell>
          <cell r="B743" t="str">
            <v>VAR_fin</v>
          </cell>
          <cell r="C743" t="str">
            <v>SCOMPLTBRC</v>
          </cell>
          <cell r="H743">
            <v>0.54344342866168482</v>
          </cell>
          <cell r="I743">
            <v>0.69962729092677667</v>
          </cell>
          <cell r="J743">
            <v>0.73480619341645392</v>
          </cell>
        </row>
        <row r="744">
          <cell r="A744" t="str">
            <v>SCOM-SHPLTBR</v>
          </cell>
          <cell r="B744" t="str">
            <v>VAR_fin</v>
          </cell>
          <cell r="C744" t="str">
            <v>SPLT</v>
          </cell>
          <cell r="H744">
            <v>0.8178553270443879</v>
          </cell>
          <cell r="I744">
            <v>1.0362407133211158</v>
          </cell>
          <cell r="J744">
            <v>1.078009343990783</v>
          </cell>
        </row>
        <row r="745">
          <cell r="A745" t="str">
            <v>SCOM-SHPLTBR</v>
          </cell>
          <cell r="B745" t="str">
            <v>VAR_ncap</v>
          </cell>
          <cell r="C745" t="str">
            <v>-</v>
          </cell>
          <cell r="H745">
            <v>2.3773973192910001E-2</v>
          </cell>
          <cell r="I745">
            <v>3.45659538788562E-2</v>
          </cell>
          <cell r="J745">
            <v>2.7331609740272399E-2</v>
          </cell>
        </row>
        <row r="746">
          <cell r="A746" t="str">
            <v>SCOM-SHPLTBR</v>
          </cell>
          <cell r="B746" t="str">
            <v>VAR_cap</v>
          </cell>
          <cell r="C746" t="str">
            <v>-</v>
          </cell>
          <cell r="H746">
            <v>4.4788635210523307E-2</v>
          </cell>
          <cell r="I746">
            <v>5.8343045030786293E-2</v>
          </cell>
          <cell r="J746">
            <v>6.2472452122607186E-2</v>
          </cell>
        </row>
        <row r="747">
          <cell r="A747" t="str">
            <v>ITOT-SWHELCHP</v>
          </cell>
          <cell r="B747" t="str">
            <v>VAR_fout</v>
          </cell>
          <cell r="C747" t="str">
            <v>ITOT-SWHAELCH</v>
          </cell>
          <cell r="H747">
            <v>8.4924171078823019</v>
          </cell>
          <cell r="I747">
            <v>9.4101011491937356</v>
          </cell>
          <cell r="J747">
            <v>13.227382517518095</v>
          </cell>
        </row>
        <row r="748">
          <cell r="A748" t="str">
            <v>ITOT-SWHELCHP</v>
          </cell>
          <cell r="B748" t="str">
            <v>VAR_fin</v>
          </cell>
          <cell r="C748" t="str">
            <v>ITOT_ELC</v>
          </cell>
          <cell r="H748">
            <v>2.6009192133281793</v>
          </cell>
          <cell r="I748">
            <v>2.828784261270485</v>
          </cell>
          <cell r="J748">
            <v>3.8347579579469606</v>
          </cell>
        </row>
        <row r="749">
          <cell r="A749" t="str">
            <v>ITOT-SWHELCHP</v>
          </cell>
          <cell r="B749" t="str">
            <v>VAR_fin</v>
          </cell>
          <cell r="C749" t="str">
            <v>ITOTELCHPC</v>
          </cell>
          <cell r="H749">
            <v>8.4924171078823019</v>
          </cell>
          <cell r="I749">
            <v>9.4101011491937356</v>
          </cell>
          <cell r="J749">
            <v>13.227382517518095</v>
          </cell>
        </row>
        <row r="750">
          <cell r="A750" t="str">
            <v>ITOT-SWHELCHP</v>
          </cell>
          <cell r="B750" t="str">
            <v>VAR_ncap</v>
          </cell>
          <cell r="C750" t="str">
            <v>-</v>
          </cell>
          <cell r="H750">
            <v>0.18527645409132801</v>
          </cell>
          <cell r="I750">
            <v>0.19052343921359799</v>
          </cell>
          <cell r="J750">
            <v>0.51525213505879397</v>
          </cell>
        </row>
        <row r="751">
          <cell r="A751" t="str">
            <v>ITOT-SWHELCHP</v>
          </cell>
          <cell r="B751" t="str">
            <v>VAR_cap</v>
          </cell>
          <cell r="C751" t="str">
            <v>-</v>
          </cell>
          <cell r="H751">
            <v>0.46528740084562586</v>
          </cell>
          <cell r="I751">
            <v>0.52348892625019494</v>
          </cell>
          <cell r="J751">
            <v>0.7318880333341341</v>
          </cell>
        </row>
        <row r="752">
          <cell r="A752" t="str">
            <v>RHES-SHCONBR8</v>
          </cell>
          <cell r="B752" t="str">
            <v>VAR_fout</v>
          </cell>
          <cell r="C752" t="str">
            <v>RHES-SHCON</v>
          </cell>
          <cell r="H752">
            <v>1.0904139109035491E-4</v>
          </cell>
          <cell r="I752">
            <v>1.0550637576505133E-4</v>
          </cell>
          <cell r="J752">
            <v>7.6910814138410368E-5</v>
          </cell>
        </row>
        <row r="753">
          <cell r="A753" t="str">
            <v>RHES-SHCONBR8</v>
          </cell>
          <cell r="B753" t="str">
            <v>VAR_fin</v>
          </cell>
          <cell r="C753" t="str">
            <v>CON</v>
          </cell>
          <cell r="H753">
            <v>1.0904139109035491E-4</v>
          </cell>
          <cell r="I753">
            <v>1.0550637576505133E-4</v>
          </cell>
          <cell r="J753">
            <v>7.6910814138410368E-5</v>
          </cell>
        </row>
        <row r="754">
          <cell r="A754" t="str">
            <v>RHES-SHCONBR8</v>
          </cell>
          <cell r="B754" t="str">
            <v>VAR_ncap</v>
          </cell>
          <cell r="C754" t="str">
            <v>-</v>
          </cell>
          <cell r="H754">
            <v>4.5419811950879599E-8</v>
          </cell>
          <cell r="I754">
            <v>3.4695733799322102E-8</v>
          </cell>
          <cell r="J754">
            <v>5.0237166551330299E-8</v>
          </cell>
        </row>
        <row r="755">
          <cell r="A755" t="str">
            <v>RHES-SHCONBR8</v>
          </cell>
          <cell r="B755" t="str">
            <v>VAR_cap</v>
          </cell>
          <cell r="C755" t="str">
            <v>-</v>
          </cell>
          <cell r="H755">
            <v>6.677381192395479E-6</v>
          </cell>
          <cell r="I755">
            <v>6.6915446660482938E-6</v>
          </cell>
          <cell r="J755">
            <v>4.2079627815664073E-6</v>
          </cell>
        </row>
        <row r="756">
          <cell r="A756" t="str">
            <v>RHEM-SHWODBR</v>
          </cell>
          <cell r="B756" t="str">
            <v>VAR_fout</v>
          </cell>
          <cell r="C756" t="str">
            <v>RHEM-SHWOD</v>
          </cell>
          <cell r="H756">
            <v>3.9393275484293047</v>
          </cell>
          <cell r="I756">
            <v>3.3535871989225159</v>
          </cell>
          <cell r="J756">
            <v>2.0195593113085688</v>
          </cell>
        </row>
        <row r="757">
          <cell r="A757" t="str">
            <v>RHEM-SHWODBR</v>
          </cell>
          <cell r="B757" t="str">
            <v>VAR_fin</v>
          </cell>
          <cell r="C757" t="str">
            <v>RHEMWODBRC</v>
          </cell>
          <cell r="H757">
            <v>3.9393275484293047</v>
          </cell>
          <cell r="I757">
            <v>3.3535871989225159</v>
          </cell>
          <cell r="J757">
            <v>2.0195593113085688</v>
          </cell>
        </row>
        <row r="758">
          <cell r="A758" t="str">
            <v>RHEM-SHWODBR</v>
          </cell>
          <cell r="B758" t="str">
            <v>VAR_fin</v>
          </cell>
          <cell r="C758" t="str">
            <v>RWOD</v>
          </cell>
          <cell r="H758">
            <v>5.429628843681412</v>
          </cell>
          <cell r="I758">
            <v>4.6222949377059681</v>
          </cell>
          <cell r="J758">
            <v>2.6951715751119867</v>
          </cell>
        </row>
        <row r="759">
          <cell r="A759" t="str">
            <v>RHEM-SHWODBR</v>
          </cell>
          <cell r="B759" t="str">
            <v>VAR_ncap</v>
          </cell>
          <cell r="C759" t="str">
            <v>-</v>
          </cell>
          <cell r="H759">
            <v>0.18384248240759199</v>
          </cell>
          <cell r="I759">
            <v>5.54980614426131E-2</v>
          </cell>
          <cell r="J759">
            <v>2.58133162167473E-2</v>
          </cell>
        </row>
        <row r="760">
          <cell r="A760" t="str">
            <v>RHEM-SHWODBR</v>
          </cell>
          <cell r="B760" t="str">
            <v>VAR_cap</v>
          </cell>
          <cell r="C760" t="str">
            <v>-</v>
          </cell>
          <cell r="H760">
            <v>0.27832798587726582</v>
          </cell>
          <cell r="I760">
            <v>0.23934389111900231</v>
          </cell>
          <cell r="J760">
            <v>0.14385392976744604</v>
          </cell>
        </row>
        <row r="761">
          <cell r="A761" t="str">
            <v>RHES-SHCONBR9</v>
          </cell>
          <cell r="B761" t="str">
            <v>VAR_fout</v>
          </cell>
          <cell r="C761" t="str">
            <v>RHES-SHCON</v>
          </cell>
          <cell r="H761">
            <v>6.1254342853993385E-5</v>
          </cell>
          <cell r="I761">
            <v>5.3198366561008192E-5</v>
          </cell>
          <cell r="J761">
            <v>3.8701785617008304E-5</v>
          </cell>
        </row>
        <row r="762">
          <cell r="A762" t="str">
            <v>RHES-SHCONBR9</v>
          </cell>
          <cell r="B762" t="str">
            <v>VAR_fin</v>
          </cell>
          <cell r="C762" t="str">
            <v>CON</v>
          </cell>
          <cell r="H762">
            <v>6.1254342853993385E-5</v>
          </cell>
          <cell r="I762">
            <v>5.3198366561008192E-5</v>
          </cell>
          <cell r="J762">
            <v>3.8701785617008304E-5</v>
          </cell>
        </row>
        <row r="763">
          <cell r="A763" t="str">
            <v>RHES-SHCONBR9</v>
          </cell>
          <cell r="B763" t="str">
            <v>VAR_ncap</v>
          </cell>
          <cell r="C763" t="str">
            <v>-</v>
          </cell>
          <cell r="J763">
            <v>1.26593963221293E-8</v>
          </cell>
        </row>
        <row r="764">
          <cell r="A764" t="str">
            <v>RHES-SHCONBR9</v>
          </cell>
          <cell r="B764" t="str">
            <v>VAR_cap</v>
          </cell>
          <cell r="C764" t="str">
            <v>-</v>
          </cell>
          <cell r="H764">
            <v>-4.5539403643425696E-8</v>
          </cell>
          <cell r="I764">
            <v>-5.6611234128747504E-8</v>
          </cell>
          <cell r="J764">
            <v>-7.6820027989662987E-9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RHSA_LTH</v>
          </cell>
          <cell r="H765">
            <v>4.395822474590457E-3</v>
          </cell>
          <cell r="I765">
            <v>2.2167980886534829E-3</v>
          </cell>
          <cell r="J765">
            <v>1.5647687654753145E-5</v>
          </cell>
        </row>
        <row r="766">
          <cell r="A766" t="str">
            <v>D-RHNS_LTH_CHPNGA</v>
          </cell>
          <cell r="B766" t="str">
            <v>VAR_fout</v>
          </cell>
          <cell r="C766" t="str">
            <v>LTH</v>
          </cell>
          <cell r="H766">
            <v>3.3189678574546713E-6</v>
          </cell>
          <cell r="I766">
            <v>2.3372582713757311E-6</v>
          </cell>
          <cell r="J766">
            <v>1.0130630684375604E-5</v>
          </cell>
        </row>
        <row r="767">
          <cell r="A767" t="str">
            <v>D-RHNS_LTH_CHPNGA</v>
          </cell>
          <cell r="B767" t="str">
            <v>VAR_fout</v>
          </cell>
          <cell r="C767" t="str">
            <v>RHNS_LTH_CHPNGA_ON</v>
          </cell>
          <cell r="I767">
            <v>1.4128523004164326E-4</v>
          </cell>
          <cell r="J767">
            <v>8.4489032549893919E-6</v>
          </cell>
        </row>
        <row r="768">
          <cell r="A768" t="str">
            <v>D-RHNS_LTH_CHPNGA</v>
          </cell>
          <cell r="B768" t="str">
            <v>VAR_fin</v>
          </cell>
          <cell r="C768" t="str">
            <v>RHNS_LTH_CHPNGA</v>
          </cell>
          <cell r="H768">
            <v>4.4003518711127256E-3</v>
          </cell>
          <cell r="I768">
            <v>2.3616180576857917E-3</v>
          </cell>
          <cell r="J768">
            <v>3.4227221594118132E-5</v>
          </cell>
        </row>
        <row r="769">
          <cell r="A769" t="str">
            <v>D-SLFO</v>
          </cell>
          <cell r="B769" t="str">
            <v>VAR_fout</v>
          </cell>
          <cell r="C769" t="str">
            <v>CO2</v>
          </cell>
          <cell r="H769">
            <v>883.80862640545399</v>
          </cell>
          <cell r="I769">
            <v>509.39080493712498</v>
          </cell>
          <cell r="J769">
            <v>6.7600181689750002E-4</v>
          </cell>
        </row>
        <row r="770">
          <cell r="A770" t="str">
            <v>D-SLFO</v>
          </cell>
          <cell r="B770" t="str">
            <v>VAR_fout</v>
          </cell>
          <cell r="C770" t="str">
            <v>SLFO</v>
          </cell>
          <cell r="H770">
            <v>11.793386883929712</v>
          </cell>
          <cell r="I770">
            <v>6.7974466297257496</v>
          </cell>
          <cell r="J770">
            <v>1.2780859820434907</v>
          </cell>
        </row>
        <row r="771">
          <cell r="A771" t="str">
            <v>D-SLFO</v>
          </cell>
          <cell r="B771" t="str">
            <v>VAR_fin</v>
          </cell>
          <cell r="C771" t="str">
            <v>LFO</v>
          </cell>
          <cell r="H771">
            <v>11.991975934945083</v>
          </cell>
          <cell r="I771">
            <v>6.9116798498931393</v>
          </cell>
          <cell r="J771">
            <v>9.1723448697082791E-6</v>
          </cell>
        </row>
        <row r="772">
          <cell r="A772" t="str">
            <v>D-SLFO</v>
          </cell>
          <cell r="B772" t="str">
            <v>VAR_fin</v>
          </cell>
          <cell r="C772" t="str">
            <v>BDS</v>
          </cell>
          <cell r="H772">
            <v>1.7232556790808256E-3</v>
          </cell>
          <cell r="I772">
            <v>1.2226080405120922E-3</v>
          </cell>
          <cell r="J772">
            <v>1.2997875232580842</v>
          </cell>
        </row>
        <row r="773">
          <cell r="A773" t="str">
            <v>D-RCOA</v>
          </cell>
          <cell r="B773" t="str">
            <v>VAR_fout</v>
          </cell>
          <cell r="C773" t="str">
            <v>CO2</v>
          </cell>
        </row>
        <row r="774">
          <cell r="A774" t="str">
            <v>D-RCOA</v>
          </cell>
          <cell r="B774" t="str">
            <v>VAR_fout</v>
          </cell>
          <cell r="C774" t="str">
            <v>RCOA</v>
          </cell>
        </row>
        <row r="775">
          <cell r="A775" t="str">
            <v>D-RCOA</v>
          </cell>
          <cell r="B775" t="str">
            <v>VAR_fin</v>
          </cell>
          <cell r="C775" t="str">
            <v>COA</v>
          </cell>
        </row>
        <row r="776">
          <cell r="A776" t="str">
            <v>SCOM-ELCSPECDC</v>
          </cell>
          <cell r="B776" t="str">
            <v>VAR_fout</v>
          </cell>
          <cell r="C776" t="str">
            <v>SCOM-ELSDC</v>
          </cell>
          <cell r="H776">
            <v>13.454623060867361</v>
          </cell>
          <cell r="I776">
            <v>13.83285839772539</v>
          </cell>
          <cell r="J776">
            <v>13.899055041808138</v>
          </cell>
        </row>
        <row r="777">
          <cell r="A777" t="str">
            <v>SCOM-ELCSPECDC</v>
          </cell>
          <cell r="B777" t="str">
            <v>VAR_fin</v>
          </cell>
          <cell r="C777" t="str">
            <v>SCOM_ELC</v>
          </cell>
          <cell r="H777">
            <v>13.454623060867361</v>
          </cell>
          <cell r="I777">
            <v>13.83285839772539</v>
          </cell>
          <cell r="J777">
            <v>13.899055041808138</v>
          </cell>
        </row>
        <row r="778">
          <cell r="A778" t="str">
            <v>D-RHEM_KEV_WOD_ELC_CHP</v>
          </cell>
          <cell r="B778" t="str">
            <v>VAR_fout</v>
          </cell>
          <cell r="C778" t="str">
            <v>ELC5</v>
          </cell>
          <cell r="H778">
            <v>3.2405999251383872E-3</v>
          </cell>
          <cell r="I778">
            <v>4.4963660610531113E-3</v>
          </cell>
          <cell r="J778">
            <v>1.9045415273185042E-3</v>
          </cell>
        </row>
        <row r="779">
          <cell r="A779" t="str">
            <v>D-RHEM_KEV_WOD_ELC_CHP</v>
          </cell>
          <cell r="B779" t="str">
            <v>VAR_fout</v>
          </cell>
          <cell r="C779" t="str">
            <v>RHEM_ELC</v>
          </cell>
          <cell r="H779">
            <v>0.14573941022049455</v>
          </cell>
          <cell r="I779">
            <v>0.33673494604599569</v>
          </cell>
          <cell r="J779">
            <v>5.8539135161485456E-2</v>
          </cell>
        </row>
        <row r="780">
          <cell r="A780" t="str">
            <v>D-RHEM_KEV_WOD_ELC_CHP</v>
          </cell>
          <cell r="B780" t="str">
            <v>VAR_fin</v>
          </cell>
          <cell r="C780" t="str">
            <v>RHEM_KEV_WOD_ELC_CHP</v>
          </cell>
          <cell r="H780">
            <v>0.14895574553621477</v>
          </cell>
          <cell r="I780">
            <v>0.3412072629653814</v>
          </cell>
          <cell r="J780">
            <v>6.0424239360262817E-2</v>
          </cell>
        </row>
        <row r="781">
          <cell r="A781" t="str">
            <v>RHES-SHSTG-SOL</v>
          </cell>
          <cell r="B781" t="str">
            <v>VAR_fout</v>
          </cell>
          <cell r="C781" t="str">
            <v>AUX_RHES-SHSTG-SOL_OUT</v>
          </cell>
          <cell r="H781">
            <v>1.0262798437823243E-2</v>
          </cell>
          <cell r="I781">
            <v>3.6134200792866484E-3</v>
          </cell>
          <cell r="J781">
            <v>2.9568128003395911E-3</v>
          </cell>
        </row>
        <row r="782">
          <cell r="A782" t="str">
            <v>RHES-SHSTG-SOL</v>
          </cell>
          <cell r="B782" t="str">
            <v>VAR_fout</v>
          </cell>
          <cell r="C782" t="str">
            <v>RHES-SHASOL</v>
          </cell>
          <cell r="H782">
            <v>1.0252545891931307E-2</v>
          </cell>
          <cell r="I782">
            <v>3.6098102690176343E-3</v>
          </cell>
          <cell r="J782">
            <v>2.9538589413981948E-3</v>
          </cell>
        </row>
        <row r="783">
          <cell r="A783" t="str">
            <v>RHES-SHSTG-SOL</v>
          </cell>
          <cell r="B783" t="str">
            <v>VAR_fin</v>
          </cell>
          <cell r="C783" t="str">
            <v>RHES-SHASOL</v>
          </cell>
          <cell r="H783">
            <v>1.0245766932579696E-2</v>
          </cell>
          <cell r="I783">
            <v>3.6055899454741028E-3</v>
          </cell>
          <cell r="J783">
            <v>2.9480158998873764E-3</v>
          </cell>
        </row>
        <row r="784">
          <cell r="A784" t="str">
            <v>RHES-SHSTG-SOL</v>
          </cell>
          <cell r="B784" t="str">
            <v>VAR_ncap</v>
          </cell>
          <cell r="C784" t="str">
            <v>-</v>
          </cell>
          <cell r="H784">
            <v>3.6338159649969601E-4</v>
          </cell>
          <cell r="I784">
            <v>2.3714131531268599E-4</v>
          </cell>
          <cell r="J784">
            <v>2.1926366489129499E-4</v>
          </cell>
        </row>
        <row r="785">
          <cell r="A785" t="str">
            <v>RHES-SHSTG-SOL</v>
          </cell>
          <cell r="B785" t="str">
            <v>VAR_cap</v>
          </cell>
          <cell r="C785" t="str">
            <v>-</v>
          </cell>
          <cell r="H785">
            <v>3.2682984740704099E-3</v>
          </cell>
          <cell r="I785">
            <v>6.0143607560792704E-4</v>
          </cell>
          <cell r="J785">
            <v>5.4507353902568897E-4</v>
          </cell>
        </row>
        <row r="786">
          <cell r="A786" t="str">
            <v>D-ITOT_LTH</v>
          </cell>
          <cell r="B786" t="str">
            <v>VAR_fout</v>
          </cell>
          <cell r="C786" t="str">
            <v>ITOT_LTH_DH</v>
          </cell>
          <cell r="H786">
            <v>7.6289105780477007</v>
          </cell>
          <cell r="I786">
            <v>7.6289226467196869</v>
          </cell>
          <cell r="J786">
            <v>8.9560637838244777</v>
          </cell>
        </row>
        <row r="787">
          <cell r="A787" t="str">
            <v>D-ITOT_LTH</v>
          </cell>
          <cell r="B787" t="str">
            <v>VAR_fin</v>
          </cell>
          <cell r="C787" t="str">
            <v>LTH</v>
          </cell>
          <cell r="H787">
            <v>8.2772659787261045</v>
          </cell>
          <cell r="I787">
            <v>8.2718534837496058</v>
          </cell>
          <cell r="J787">
            <v>9.6981261765140836</v>
          </cell>
        </row>
        <row r="788">
          <cell r="A788" t="str">
            <v>D-ITOT_LTH</v>
          </cell>
          <cell r="B788" t="str">
            <v>VAR_ncap</v>
          </cell>
          <cell r="C788" t="str">
            <v>-</v>
          </cell>
          <cell r="H788">
            <v>2.2571997741660599E-7</v>
          </cell>
          <cell r="I788">
            <v>2.8359320288262001E-7</v>
          </cell>
          <cell r="J788">
            <v>3.1169618129979898E-7</v>
          </cell>
        </row>
        <row r="789">
          <cell r="A789" t="str">
            <v>D-ITOT_LTH</v>
          </cell>
          <cell r="B789" t="str">
            <v>VAR_cap</v>
          </cell>
          <cell r="C789" t="str">
            <v>-</v>
          </cell>
          <cell r="H789">
            <v>0.79547329999399596</v>
          </cell>
          <cell r="I789">
            <v>0.795473583587199</v>
          </cell>
          <cell r="J789">
            <v>0.79547389528337997</v>
          </cell>
        </row>
        <row r="790">
          <cell r="A790" t="str">
            <v>D-IH2</v>
          </cell>
          <cell r="B790" t="str">
            <v>VAR_fout</v>
          </cell>
          <cell r="C790" t="str">
            <v>IH2</v>
          </cell>
          <cell r="H790">
            <v>1.7245206314538204</v>
          </cell>
          <cell r="I790">
            <v>1.9022231459893222</v>
          </cell>
          <cell r="J790">
            <v>2.3750873964712373</v>
          </cell>
        </row>
        <row r="791">
          <cell r="A791" t="str">
            <v>D-IH2</v>
          </cell>
          <cell r="B791" t="str">
            <v>VAR_fin</v>
          </cell>
          <cell r="C791" t="str">
            <v>H2</v>
          </cell>
          <cell r="H791">
            <v>1.7376586987698917</v>
          </cell>
          <cell r="I791">
            <v>1.9167150200129621</v>
          </cell>
          <cell r="J791">
            <v>2.3931817338350538</v>
          </cell>
        </row>
        <row r="792">
          <cell r="A792" t="str">
            <v>D-IH2</v>
          </cell>
          <cell r="B792" t="str">
            <v>VAR_ncap</v>
          </cell>
          <cell r="C792" t="str">
            <v>-</v>
          </cell>
          <cell r="H792">
            <v>6.8116382190697794E-2</v>
          </cell>
          <cell r="I792">
            <v>0.24675956000163601</v>
          </cell>
          <cell r="J792">
            <v>1.03780599593211E-2</v>
          </cell>
        </row>
        <row r="793">
          <cell r="A793" t="str">
            <v>D-IH2</v>
          </cell>
          <cell r="B793" t="str">
            <v>VAR_cap</v>
          </cell>
          <cell r="C793" t="str">
            <v>-</v>
          </cell>
          <cell r="H793">
            <v>6.8117895526509903E-2</v>
          </cell>
          <cell r="I793">
            <v>0.314877455528146</v>
          </cell>
          <cell r="J793">
            <v>0.32525551548746701</v>
          </cell>
        </row>
        <row r="794">
          <cell r="A794" t="str">
            <v>D-RHNM_LTH_CHPWOD</v>
          </cell>
          <cell r="B794" t="str">
            <v>VAR_fout</v>
          </cell>
          <cell r="C794" t="str">
            <v>RHNM_LTH_CHPWOD_ON</v>
          </cell>
          <cell r="I794">
            <v>0.31263104987908802</v>
          </cell>
        </row>
        <row r="795">
          <cell r="A795" t="str">
            <v>D-RHNM_LTH_CHPWOD</v>
          </cell>
          <cell r="B795" t="str">
            <v>VAR_fout</v>
          </cell>
          <cell r="C795" t="str">
            <v>RHSA_LTH</v>
          </cell>
          <cell r="H795">
            <v>0.3721890816968082</v>
          </cell>
          <cell r="I795">
            <v>0.58160871980670281</v>
          </cell>
          <cell r="J795">
            <v>0.15853344521159199</v>
          </cell>
        </row>
        <row r="796">
          <cell r="A796" t="str">
            <v>D-RHNM_LTH_CHPWOD</v>
          </cell>
          <cell r="B796" t="str">
            <v>VAR_fout</v>
          </cell>
          <cell r="C796" t="str">
            <v>LTH</v>
          </cell>
          <cell r="H796">
            <v>2.8549791292828988E-4</v>
          </cell>
          <cell r="I796">
            <v>6.4220914663539179E-4</v>
          </cell>
          <cell r="J796">
            <v>1.8254803619315566E-4</v>
          </cell>
        </row>
        <row r="797">
          <cell r="A797" t="str">
            <v>D-RHNM_LTH_CHPWOD</v>
          </cell>
          <cell r="B797" t="str">
            <v>VAR_fin</v>
          </cell>
          <cell r="C797" t="str">
            <v>RHNM_LTH_CHPWOD</v>
          </cell>
          <cell r="H797">
            <v>0.3724745796097364</v>
          </cell>
          <cell r="I797">
            <v>0.8948819905206673</v>
          </cell>
          <cell r="J797">
            <v>0.1587160380544666</v>
          </cell>
        </row>
        <row r="798">
          <cell r="A798" t="str">
            <v>RHNS-SHWODBR</v>
          </cell>
          <cell r="B798" t="str">
            <v>VAR_fout</v>
          </cell>
          <cell r="C798" t="str">
            <v>RHNS-SHWOD</v>
          </cell>
          <cell r="H798">
            <v>8.2030872165073598E-2</v>
          </cell>
          <cell r="I798">
            <v>8.3808476821590747E-2</v>
          </cell>
          <cell r="J798">
            <v>8.5071621539582226E-2</v>
          </cell>
        </row>
        <row r="799">
          <cell r="A799" t="str">
            <v>RHNS-SHWODBR</v>
          </cell>
          <cell r="B799" t="str">
            <v>VAR_fin</v>
          </cell>
          <cell r="C799" t="str">
            <v>RHNSWODBRC</v>
          </cell>
          <cell r="H799">
            <v>8.2030872165073598E-2</v>
          </cell>
          <cell r="I799">
            <v>8.3808476821590747E-2</v>
          </cell>
          <cell r="J799">
            <v>8.5071621539582226E-2</v>
          </cell>
        </row>
        <row r="800">
          <cell r="A800" t="str">
            <v>RHNS-SHWODBR</v>
          </cell>
          <cell r="B800" t="str">
            <v>VAR_fin</v>
          </cell>
          <cell r="C800" t="str">
            <v>RWOD</v>
          </cell>
          <cell r="H800">
            <v>0.10826568101517245</v>
          </cell>
          <cell r="I800">
            <v>0.11044311519731705</v>
          </cell>
          <cell r="J800">
            <v>0.11172241451061506</v>
          </cell>
        </row>
        <row r="801">
          <cell r="A801" t="str">
            <v>RHNS-SHWODBR</v>
          </cell>
          <cell r="B801" t="str">
            <v>VAR_ncap</v>
          </cell>
          <cell r="C801" t="str">
            <v>-</v>
          </cell>
          <cell r="H801">
            <v>1.47055167253541E-2</v>
          </cell>
        </row>
        <row r="802">
          <cell r="A802" t="str">
            <v>RHNS-SHWODBR</v>
          </cell>
          <cell r="B802" t="str">
            <v>VAR_cap</v>
          </cell>
          <cell r="C802" t="str">
            <v>-</v>
          </cell>
          <cell r="H802">
            <v>1.8481204922895067E-2</v>
          </cell>
          <cell r="I802">
            <v>1.5348359579308911E-2</v>
          </cell>
          <cell r="J802">
            <v>6.2202663600909305E-3</v>
          </cell>
        </row>
        <row r="803">
          <cell r="A803" t="str">
            <v>D-RHNM_NKEV_GAS_ELC_CHP</v>
          </cell>
          <cell r="B803" t="str">
            <v>VAR_fout</v>
          </cell>
          <cell r="C803" t="str">
            <v>ELC5</v>
          </cell>
          <cell r="H803">
            <v>1.9180222158979505E-3</v>
          </cell>
          <cell r="I803">
            <v>1.001553264872107E-3</v>
          </cell>
        </row>
        <row r="804">
          <cell r="A804" t="str">
            <v>D-RHNM_NKEV_GAS_ELC_CHP</v>
          </cell>
          <cell r="B804" t="str">
            <v>VAR_fout</v>
          </cell>
          <cell r="C804" t="str">
            <v>RHNM_ELC</v>
          </cell>
          <cell r="H804">
            <v>4.9564304576254197E-3</v>
          </cell>
          <cell r="I804">
            <v>1.5074178881879104E-3</v>
          </cell>
        </row>
        <row r="805">
          <cell r="A805" t="str">
            <v>D-RHNM_NKEV_GAS_ELC_CHP</v>
          </cell>
          <cell r="B805" t="str">
            <v>VAR_fin</v>
          </cell>
          <cell r="C805" t="str">
            <v>RHNM_NKEV_GAS_ELC_CHP</v>
          </cell>
          <cell r="H805">
            <v>6.8382051415341767E-3</v>
          </cell>
          <cell r="I805">
            <v>2.4875914463594537E-3</v>
          </cell>
        </row>
        <row r="806">
          <cell r="A806" t="str">
            <v>D-RLFO</v>
          </cell>
          <cell r="B806" t="str">
            <v>VAR_fout</v>
          </cell>
          <cell r="C806" t="str">
            <v>CO2</v>
          </cell>
          <cell r="H806">
            <v>1208.7713820875399</v>
          </cell>
          <cell r="I806">
            <v>511.49589050838603</v>
          </cell>
          <cell r="J806">
            <v>7.7870925912604195E-4</v>
          </cell>
        </row>
        <row r="807">
          <cell r="A807" t="str">
            <v>D-RLFO</v>
          </cell>
          <cell r="B807" t="str">
            <v>VAR_fout</v>
          </cell>
          <cell r="C807" t="str">
            <v>RLFO</v>
          </cell>
          <cell r="H807">
            <v>16.129016794865588</v>
          </cell>
          <cell r="I807">
            <v>6.8255381224113387</v>
          </cell>
          <cell r="J807">
            <v>1.0568170483506953</v>
          </cell>
        </row>
        <row r="808">
          <cell r="A808" t="str">
            <v>D-RLFO</v>
          </cell>
          <cell r="B808" t="str">
            <v>VAR_fin</v>
          </cell>
          <cell r="C808" t="str">
            <v>LFO</v>
          </cell>
          <cell r="H808">
            <v>16.401239919776611</v>
          </cell>
          <cell r="I808">
            <v>6.9402427477392958</v>
          </cell>
          <cell r="J808">
            <v>1.0565932959647789E-5</v>
          </cell>
        </row>
        <row r="809">
          <cell r="A809" t="str">
            <v>D-RLFO</v>
          </cell>
          <cell r="B809" t="str">
            <v>VAR_fin</v>
          </cell>
          <cell r="C809" t="str">
            <v>BDS</v>
          </cell>
          <cell r="H809">
            <v>1.7257968808729969E-3</v>
          </cell>
          <cell r="I809">
            <v>1.226166392394871E-3</v>
          </cell>
          <cell r="J809">
            <v>1.074764207337306</v>
          </cell>
        </row>
        <row r="810">
          <cell r="A810" t="str">
            <v>D-SCOM_LTH_CHPBIO</v>
          </cell>
          <cell r="B810" t="str">
            <v>VAR_fout</v>
          </cell>
          <cell r="C810" t="str">
            <v>SCOM_LTH_CHPBIO_ON</v>
          </cell>
        </row>
        <row r="811">
          <cell r="A811" t="str">
            <v>D-SCOM_LTH_CHPBIO</v>
          </cell>
          <cell r="B811" t="str">
            <v>VAR_fout</v>
          </cell>
          <cell r="C811" t="str">
            <v>LTH</v>
          </cell>
        </row>
        <row r="812">
          <cell r="A812" t="str">
            <v>D-SCOM_LTH_CHPBIO</v>
          </cell>
          <cell r="B812" t="str">
            <v>VAR_fin</v>
          </cell>
          <cell r="C812" t="str">
            <v>SCOM_LTH_CHPBIO</v>
          </cell>
        </row>
        <row r="813">
          <cell r="A813" t="str">
            <v>D-SCOM_NKEV_GAS_ELC_CHP</v>
          </cell>
          <cell r="B813" t="str">
            <v>VAR_fout</v>
          </cell>
          <cell r="C813" t="str">
            <v>ELC5</v>
          </cell>
          <cell r="H813">
            <v>2.1553310535330802E-3</v>
          </cell>
          <cell r="I813">
            <v>7.8083303788756774E-4</v>
          </cell>
        </row>
        <row r="814">
          <cell r="A814" t="str">
            <v>D-SCOM_NKEV_GAS_ELC_CHP</v>
          </cell>
          <cell r="B814" t="str">
            <v>VAR_fout</v>
          </cell>
          <cell r="C814" t="str">
            <v>SCOM_ELC</v>
          </cell>
          <cell r="H814">
            <v>8.2099435348690023E-3</v>
          </cell>
          <cell r="I814">
            <v>1.0687293984805025E-3</v>
          </cell>
        </row>
        <row r="815">
          <cell r="A815" t="str">
            <v>D-SCOM_NKEV_GAS_ELC_CHP</v>
          </cell>
          <cell r="B815" t="str">
            <v>VAR_fin</v>
          </cell>
          <cell r="C815" t="str">
            <v>SCOM_NKEV_GAS_ELC_CHP</v>
          </cell>
          <cell r="H815">
            <v>1.0331863672084024E-2</v>
          </cell>
          <cell r="I815">
            <v>1.8219493133578696E-3</v>
          </cell>
        </row>
        <row r="816">
          <cell r="A816" t="str">
            <v>RHEM-SHLTHDH</v>
          </cell>
          <cell r="B816" t="str">
            <v>VAR_fout</v>
          </cell>
          <cell r="C816" t="str">
            <v>RHEM-SHLTHD</v>
          </cell>
          <cell r="H816">
            <v>5.475495472930441</v>
          </cell>
          <cell r="I816">
            <v>5.8102911956652896</v>
          </cell>
          <cell r="J816">
            <v>5.4185945136281326</v>
          </cell>
        </row>
        <row r="817">
          <cell r="A817" t="str">
            <v>RHEM-SHLTHDH</v>
          </cell>
          <cell r="B817" t="str">
            <v>VAR_fin</v>
          </cell>
          <cell r="C817" t="str">
            <v>RHEMLTHDHC</v>
          </cell>
          <cell r="H817">
            <v>5.475495472930441</v>
          </cell>
          <cell r="I817">
            <v>5.8102911956652896</v>
          </cell>
          <cell r="J817">
            <v>5.4185945136281326</v>
          </cell>
        </row>
        <row r="818">
          <cell r="A818" t="str">
            <v>RHEM-SHLTHDH</v>
          </cell>
          <cell r="B818" t="str">
            <v>VAR_fin</v>
          </cell>
          <cell r="C818" t="str">
            <v>RHEM_LTH_DH</v>
          </cell>
          <cell r="H818">
            <v>6.1357131976859964</v>
          </cell>
          <cell r="I818">
            <v>6.5108775174573417</v>
          </cell>
          <cell r="J818">
            <v>6.0719513027710663</v>
          </cell>
        </row>
        <row r="819">
          <cell r="A819" t="str">
            <v>RHEM-SHLTHDH</v>
          </cell>
          <cell r="B819" t="str">
            <v>VAR_ncap</v>
          </cell>
          <cell r="C819" t="str">
            <v>-</v>
          </cell>
          <cell r="H819">
            <v>9.5536583323409002E-2</v>
          </cell>
          <cell r="I819">
            <v>0.133209156919956</v>
          </cell>
          <cell r="J819">
            <v>0.124834038819072</v>
          </cell>
        </row>
        <row r="820">
          <cell r="A820" t="str">
            <v>RHEM-SHLTHDH</v>
          </cell>
          <cell r="B820" t="str">
            <v>VAR_cap</v>
          </cell>
          <cell r="C820" t="str">
            <v>-</v>
          </cell>
          <cell r="H820">
            <v>0.389566270092642</v>
          </cell>
          <cell r="I820">
            <v>0.41073947302688696</v>
          </cell>
          <cell r="J820">
            <v>0.41549549929128404</v>
          </cell>
        </row>
        <row r="821">
          <cell r="A821" t="str">
            <v>D-ITOT_SOLELC</v>
          </cell>
          <cell r="B821" t="str">
            <v>VAR_fout</v>
          </cell>
          <cell r="C821" t="str">
            <v>ITOT_ELC</v>
          </cell>
          <cell r="H821">
            <v>27.713016281592328</v>
          </cell>
          <cell r="I821">
            <v>40.118182982389101</v>
          </cell>
          <cell r="J821">
            <v>43.286125157639376</v>
          </cell>
        </row>
        <row r="822">
          <cell r="A822" t="str">
            <v>D-ITOT_SOLELC</v>
          </cell>
          <cell r="B822" t="str">
            <v>VAR_fout</v>
          </cell>
          <cell r="C822" t="str">
            <v>ELC5</v>
          </cell>
          <cell r="H822">
            <v>1.283893403191771E-2</v>
          </cell>
          <cell r="I822">
            <v>0.6549938448367344</v>
          </cell>
          <cell r="J822">
            <v>0.62375399644328045</v>
          </cell>
        </row>
        <row r="823">
          <cell r="A823" t="str">
            <v>D-ITOT_SOLELC</v>
          </cell>
          <cell r="B823" t="str">
            <v>VAR_fin</v>
          </cell>
          <cell r="C823" t="str">
            <v>ITOT_SOL_ELC</v>
          </cell>
          <cell r="H823">
            <v>27.725855215624239</v>
          </cell>
          <cell r="I823">
            <v>40.773176827225853</v>
          </cell>
          <cell r="J823">
            <v>43.909879154082702</v>
          </cell>
        </row>
        <row r="824">
          <cell r="A824" t="str">
            <v>D-SWOD</v>
          </cell>
          <cell r="B824" t="str">
            <v>VAR_fout</v>
          </cell>
          <cell r="C824" t="str">
            <v>SWOD</v>
          </cell>
          <cell r="H824">
            <v>8.4393960209382612</v>
          </cell>
          <cell r="I824">
            <v>7.0721956489110021</v>
          </cell>
          <cell r="J824">
            <v>4.7467919399445089</v>
          </cell>
        </row>
        <row r="825">
          <cell r="A825" t="str">
            <v>D-SWOD</v>
          </cell>
          <cell r="B825" t="str">
            <v>VAR_fin</v>
          </cell>
          <cell r="C825" t="str">
            <v>WOD</v>
          </cell>
          <cell r="H825">
            <v>8.4393960209382612</v>
          </cell>
          <cell r="I825">
            <v>7.0721956489110021</v>
          </cell>
          <cell r="J825">
            <v>4.7467919399445089</v>
          </cell>
        </row>
        <row r="826">
          <cell r="A826" t="str">
            <v>ITOT-PROCESSCO2CCS</v>
          </cell>
          <cell r="B826" t="str">
            <v>VAR_fout</v>
          </cell>
          <cell r="C826" t="str">
            <v>CO2_O</v>
          </cell>
          <cell r="I826">
            <v>0.20190065459849552</v>
          </cell>
          <cell r="J826">
            <v>743.66546780828651</v>
          </cell>
        </row>
        <row r="827">
          <cell r="A827" t="str">
            <v>ITOT-PROCESSCO2CCS</v>
          </cell>
          <cell r="B827" t="str">
            <v>VAR_fout</v>
          </cell>
          <cell r="C827" t="str">
            <v>CO2</v>
          </cell>
          <cell r="I827">
            <v>-0.20190065459849599</v>
          </cell>
          <cell r="J827">
            <v>-743.66546780828605</v>
          </cell>
        </row>
        <row r="828">
          <cell r="A828" t="str">
            <v>ITOT-PROCESSCO2CCS</v>
          </cell>
          <cell r="B828" t="str">
            <v>VAR_fin</v>
          </cell>
          <cell r="C828" t="str">
            <v>ITOT_ELC</v>
          </cell>
          <cell r="I828">
            <v>4.2755432738504927E-4</v>
          </cell>
          <cell r="J828">
            <v>1.5748209906528419</v>
          </cell>
        </row>
        <row r="829">
          <cell r="A829" t="str">
            <v>ITOT-PROCESSCO2CCS</v>
          </cell>
          <cell r="B829" t="str">
            <v>VAR_fin</v>
          </cell>
          <cell r="C829" t="str">
            <v>ITOT_LTH_DH</v>
          </cell>
          <cell r="I829">
            <v>1.6627112731640805E-4</v>
          </cell>
          <cell r="J829">
            <v>0.6124303852538836</v>
          </cell>
        </row>
        <row r="830">
          <cell r="A830" t="str">
            <v>ITOT-PROCESSCO2CCS</v>
          </cell>
          <cell r="B830" t="str">
            <v>VAR_ncap</v>
          </cell>
          <cell r="C830" t="str">
            <v>-</v>
          </cell>
          <cell r="I830">
            <v>0.58577001523124606</v>
          </cell>
          <cell r="J830">
            <v>2263.5277288161401</v>
          </cell>
        </row>
        <row r="831">
          <cell r="A831" t="str">
            <v>ITOT-PROCESSCO2CCS</v>
          </cell>
          <cell r="B831" t="str">
            <v>VAR_cap</v>
          </cell>
          <cell r="C831" t="str">
            <v>-</v>
          </cell>
          <cell r="I831">
            <v>0.58577001523124606</v>
          </cell>
          <cell r="J831">
            <v>2264.1134988313702</v>
          </cell>
        </row>
        <row r="832">
          <cell r="A832" t="str">
            <v>D-RSH2R</v>
          </cell>
          <cell r="B832" t="str">
            <v>VAR_fout</v>
          </cell>
          <cell r="C832" t="str">
            <v>RSH2</v>
          </cell>
          <cell r="H832">
            <v>8.1047675174904634E-4</v>
          </cell>
          <cell r="I832">
            <v>4.9090644243209947E-4</v>
          </cell>
          <cell r="J832">
            <v>4.1640870072633899E-4</v>
          </cell>
        </row>
        <row r="833">
          <cell r="A833" t="str">
            <v>D-RSH2R</v>
          </cell>
          <cell r="B833" t="str">
            <v>VAR_fin</v>
          </cell>
          <cell r="C833" t="str">
            <v>H2</v>
          </cell>
          <cell r="H833">
            <v>8.1047675174904634E-4</v>
          </cell>
          <cell r="I833">
            <v>4.9090644243209947E-4</v>
          </cell>
          <cell r="J833">
            <v>4.1640870072633899E-4</v>
          </cell>
        </row>
        <row r="834">
          <cell r="A834" t="str">
            <v>D-RSH2R</v>
          </cell>
          <cell r="B834" t="str">
            <v>VAR_ncap</v>
          </cell>
          <cell r="C834" t="str">
            <v>-</v>
          </cell>
          <cell r="H834">
            <v>1.2740399044989799E-4</v>
          </cell>
          <cell r="I834">
            <v>1.48317934191939E-4</v>
          </cell>
          <cell r="J834">
            <v>6.3735239224769401E-5</v>
          </cell>
        </row>
        <row r="835">
          <cell r="A835" t="str">
            <v>D-RSH2R</v>
          </cell>
          <cell r="B835" t="str">
            <v>VAR_cap</v>
          </cell>
          <cell r="C835" t="str">
            <v>-</v>
          </cell>
          <cell r="H835">
            <v>2.22051452030107E-4</v>
          </cell>
          <cell r="I835">
            <v>1.7088397401156E-4</v>
          </cell>
          <cell r="J835">
            <v>1.14537282958738E-4</v>
          </cell>
        </row>
        <row r="836">
          <cell r="A836" t="str">
            <v>SCOM-SHLTHCHPBIO</v>
          </cell>
          <cell r="B836" t="str">
            <v>VAR_fout</v>
          </cell>
          <cell r="C836" t="str">
            <v>SCOM-SHLTHC-BIO</v>
          </cell>
        </row>
        <row r="837">
          <cell r="A837" t="str">
            <v>SCOM-SHLTHCHPBIO</v>
          </cell>
          <cell r="B837" t="str">
            <v>VAR_fin</v>
          </cell>
          <cell r="C837" t="str">
            <v>SCOM_LTH_CHPBIO_ON</v>
          </cell>
        </row>
        <row r="838">
          <cell r="A838" t="str">
            <v>SCOM-SHLTHCHPBIO</v>
          </cell>
          <cell r="B838" t="str">
            <v>VAR_fin</v>
          </cell>
          <cell r="C838" t="str">
            <v>SCOMLTHCHPC</v>
          </cell>
        </row>
        <row r="839">
          <cell r="A839" t="str">
            <v>SCOM-SHLTHCHPBIO</v>
          </cell>
          <cell r="B839" t="str">
            <v>VAR_ncap</v>
          </cell>
          <cell r="C839" t="str">
            <v>-</v>
          </cell>
          <cell r="H839">
            <v>5.2235954347033597E-2</v>
          </cell>
          <cell r="I839">
            <v>4.4666192071115801E-2</v>
          </cell>
          <cell r="J839">
            <v>5.4241327960335699E-2</v>
          </cell>
        </row>
        <row r="840">
          <cell r="A840" t="str">
            <v>SCOM-SHLTHCHPBIO</v>
          </cell>
          <cell r="B840" t="str">
            <v>VAR_cap</v>
          </cell>
          <cell r="C840" t="str">
            <v>-</v>
          </cell>
          <cell r="H840">
            <v>8.9266830737624397E-2</v>
          </cell>
          <cell r="I840">
            <v>7.7081777524423495E-2</v>
          </cell>
          <cell r="J840">
            <v>7.7082017987519902E-2</v>
          </cell>
        </row>
        <row r="841">
          <cell r="A841" t="str">
            <v>D-RSH2</v>
          </cell>
          <cell r="B841" t="str">
            <v>VAR_fout</v>
          </cell>
          <cell r="C841" t="str">
            <v>RSH2</v>
          </cell>
          <cell r="H841">
            <v>7.2872118750385759E-4</v>
          </cell>
          <cell r="I841">
            <v>4.8241100779354665E-4</v>
          </cell>
          <cell r="J841">
            <v>4.6805849508509329E-4</v>
          </cell>
        </row>
        <row r="842">
          <cell r="A842" t="str">
            <v>D-RSH2</v>
          </cell>
          <cell r="B842" t="str">
            <v>VAR_fin</v>
          </cell>
          <cell r="C842" t="str">
            <v>H2</v>
          </cell>
          <cell r="H842">
            <v>7.3427286826745707E-4</v>
          </cell>
          <cell r="I842">
            <v>4.8608620203524291E-4</v>
          </cell>
          <cell r="J842">
            <v>4.7162434631593808E-4</v>
          </cell>
        </row>
        <row r="843">
          <cell r="A843" t="str">
            <v>D-RSH2</v>
          </cell>
          <cell r="B843" t="str">
            <v>VAR_ncap</v>
          </cell>
          <cell r="C843" t="str">
            <v>-</v>
          </cell>
          <cell r="H843">
            <v>6.0352849314518597E-5</v>
          </cell>
          <cell r="I843">
            <v>3.0150549011659701E-6</v>
          </cell>
          <cell r="J843">
            <v>1.87168461053042E-6</v>
          </cell>
        </row>
        <row r="844">
          <cell r="A844" t="str">
            <v>D-RSH2</v>
          </cell>
          <cell r="B844" t="str">
            <v>VAR_cap</v>
          </cell>
          <cell r="C844" t="str">
            <v>-</v>
          </cell>
          <cell r="H844">
            <v>2.18354052550703E-4</v>
          </cell>
          <cell r="I844">
            <v>2.21369107451869E-4</v>
          </cell>
          <cell r="J844">
            <v>2.23240792062399E-4</v>
          </cell>
        </row>
        <row r="845">
          <cell r="A845" t="str">
            <v>RHES-SHNGABR</v>
          </cell>
          <cell r="B845" t="str">
            <v>VAR_fout</v>
          </cell>
          <cell r="C845" t="str">
            <v>CO2_R</v>
          </cell>
          <cell r="H845">
            <v>300.619527907688</v>
          </cell>
          <cell r="I845">
            <v>143.23162663785899</v>
          </cell>
          <cell r="J845">
            <v>58.0841882058509</v>
          </cell>
        </row>
        <row r="846">
          <cell r="A846" t="str">
            <v>RHES-SHNGABR</v>
          </cell>
          <cell r="B846" t="str">
            <v>VAR_fout</v>
          </cell>
          <cell r="C846" t="str">
            <v>RHES-SHNGA</v>
          </cell>
          <cell r="H846">
            <v>4.8901303716766726</v>
          </cell>
          <cell r="I846">
            <v>2.3299262442509399</v>
          </cell>
          <cell r="J846">
            <v>0.9642294598025819</v>
          </cell>
        </row>
        <row r="847">
          <cell r="A847" t="str">
            <v>RHES-SHNGABR</v>
          </cell>
          <cell r="B847" t="str">
            <v>VAR_fin</v>
          </cell>
          <cell r="C847" t="str">
            <v>RNGA</v>
          </cell>
          <cell r="H847">
            <v>5.3301334735405721</v>
          </cell>
          <cell r="I847">
            <v>2.5395678481889958</v>
          </cell>
          <cell r="J847">
            <v>1.0298614930115411</v>
          </cell>
        </row>
        <row r="848">
          <cell r="A848" t="str">
            <v>RHES-SHNGABR</v>
          </cell>
          <cell r="B848" t="str">
            <v>VAR_ncap</v>
          </cell>
          <cell r="C848" t="str">
            <v>-</v>
          </cell>
          <cell r="H848">
            <v>1.55400437797784E-2</v>
          </cell>
          <cell r="I848">
            <v>0.17306596191652801</v>
          </cell>
          <cell r="J848">
            <v>2.6927586940777001E-7</v>
          </cell>
        </row>
        <row r="849">
          <cell r="A849" t="str">
            <v>RHES-SHNGABR</v>
          </cell>
          <cell r="B849" t="str">
            <v>VAR_cap</v>
          </cell>
          <cell r="C849" t="str">
            <v>-</v>
          </cell>
          <cell r="H849">
            <v>0.39566550169840781</v>
          </cell>
          <cell r="I849">
            <v>0.1886057931408317</v>
          </cell>
          <cell r="J849">
            <v>8.2903212036972207E-2</v>
          </cell>
        </row>
        <row r="850">
          <cell r="A850" t="str">
            <v>SCOM-SHLTHCHPHFC</v>
          </cell>
          <cell r="B850" t="str">
            <v>VAR_ncap</v>
          </cell>
          <cell r="C850" t="str">
            <v>-</v>
          </cell>
          <cell r="H850">
            <v>2.5136687902049202E-4</v>
          </cell>
          <cell r="I850">
            <v>2.88871922889973E-4</v>
          </cell>
          <cell r="J850">
            <v>3.8993769910727601E-4</v>
          </cell>
        </row>
        <row r="851">
          <cell r="A851" t="str">
            <v>SCOM-SHLTHCHPHFC</v>
          </cell>
          <cell r="B851" t="str">
            <v>VAR_cap</v>
          </cell>
          <cell r="C851" t="str">
            <v>-</v>
          </cell>
          <cell r="H851">
            <v>3.2463182530803798E-4</v>
          </cell>
          <cell r="I851">
            <v>4.0838901586509098E-4</v>
          </cell>
          <cell r="J851">
            <v>4.9563179307196992E-4</v>
          </cell>
        </row>
        <row r="852">
          <cell r="A852" t="str">
            <v>RHSA-WHNGABR</v>
          </cell>
          <cell r="B852" t="str">
            <v>VAR_fout</v>
          </cell>
          <cell r="C852" t="str">
            <v>RHSA-WHNGA</v>
          </cell>
          <cell r="H852">
            <v>2.4188991472698884</v>
          </cell>
          <cell r="I852">
            <v>1.4703671414905877</v>
          </cell>
          <cell r="J852">
            <v>0.67817478076093207</v>
          </cell>
        </row>
        <row r="853">
          <cell r="A853" t="str">
            <v>RHSA-WHNGABR</v>
          </cell>
          <cell r="B853" t="str">
            <v>VAR_fout</v>
          </cell>
          <cell r="C853" t="str">
            <v>CO2_R</v>
          </cell>
          <cell r="H853">
            <v>243.62267408055899</v>
          </cell>
          <cell r="I853">
            <v>148.090000070663</v>
          </cell>
          <cell r="J853">
            <v>67.741563108355393</v>
          </cell>
        </row>
        <row r="854">
          <cell r="A854" t="str">
            <v>RHSA-WHNGABR</v>
          </cell>
          <cell r="B854" t="str">
            <v>VAR_fin</v>
          </cell>
          <cell r="C854" t="str">
            <v>RNGA</v>
          </cell>
          <cell r="H854">
            <v>4.3195509588751646</v>
          </cell>
          <cell r="I854">
            <v>2.6257092211110504</v>
          </cell>
          <cell r="J854">
            <v>1.2010915444743877</v>
          </cell>
        </row>
        <row r="855">
          <cell r="A855" t="str">
            <v>RHSA-WHNGABR</v>
          </cell>
          <cell r="B855" t="str">
            <v>VAR_ncap</v>
          </cell>
          <cell r="C855" t="str">
            <v>-</v>
          </cell>
          <cell r="H855">
            <v>5.2451260160870601E-2</v>
          </cell>
          <cell r="I855">
            <v>5.1907702060006097E-2</v>
          </cell>
          <cell r="J855">
            <v>1.4575841601888999E-6</v>
          </cell>
        </row>
        <row r="856">
          <cell r="A856" t="str">
            <v>RHSA-WHNGABR</v>
          </cell>
          <cell r="B856" t="str">
            <v>VAR_cap</v>
          </cell>
          <cell r="C856" t="str">
            <v>-</v>
          </cell>
          <cell r="H856">
            <v>0.16551142069042399</v>
          </cell>
          <cell r="I856">
            <v>0.10435791235220143</v>
          </cell>
          <cell r="J856">
            <v>5.9857737757466827E-2</v>
          </cell>
        </row>
        <row r="857">
          <cell r="A857" t="str">
            <v>ITOT-SWHWSTBR</v>
          </cell>
          <cell r="B857" t="str">
            <v>VAR_fout</v>
          </cell>
          <cell r="C857" t="str">
            <v>ITOT-SWH</v>
          </cell>
          <cell r="H857">
            <v>5.672057380720517</v>
          </cell>
          <cell r="I857">
            <v>4.3246932011242709</v>
          </cell>
          <cell r="J857">
            <v>2.9376017240147081</v>
          </cell>
        </row>
        <row r="858">
          <cell r="A858" t="str">
            <v>ITOT-SWHWSTBR</v>
          </cell>
          <cell r="B858" t="str">
            <v>VAR_fout</v>
          </cell>
          <cell r="C858" t="str">
            <v>CO2_I</v>
          </cell>
          <cell r="H858">
            <v>996.90705479330302</v>
          </cell>
          <cell r="I858">
            <v>760.09759292487104</v>
          </cell>
          <cell r="J858">
            <v>501.12029409662699</v>
          </cell>
        </row>
        <row r="859">
          <cell r="A859" t="str">
            <v>ITOT-SWHWSTBR</v>
          </cell>
          <cell r="B859" t="str">
            <v>VAR_fin</v>
          </cell>
          <cell r="C859" t="str">
            <v>IWST</v>
          </cell>
          <cell r="H859">
            <v>10.742532918031273</v>
          </cell>
          <cell r="I859">
            <v>8.190706820311112</v>
          </cell>
          <cell r="J859">
            <v>5.4000031691446795</v>
          </cell>
        </row>
        <row r="860">
          <cell r="A860" t="str">
            <v>ITOT-SWHWSTBR</v>
          </cell>
          <cell r="B860" t="str">
            <v>VAR_ncap</v>
          </cell>
          <cell r="C860" t="str">
            <v>-</v>
          </cell>
          <cell r="H860">
            <v>0.239941867516894</v>
          </cell>
          <cell r="I860">
            <v>8.0778929206216904E-2</v>
          </cell>
          <cell r="J860">
            <v>4.9720775548388003E-2</v>
          </cell>
        </row>
        <row r="861">
          <cell r="A861" t="str">
            <v>ITOT-SWHWSTBR</v>
          </cell>
          <cell r="B861" t="str">
            <v>VAR_cap</v>
          </cell>
          <cell r="C861" t="str">
            <v>-</v>
          </cell>
          <cell r="H861">
            <v>0.33335718290126221</v>
          </cell>
          <cell r="I861">
            <v>0.32071374269588976</v>
          </cell>
          <cell r="J861">
            <v>0.20975348375956535</v>
          </cell>
        </row>
        <row r="862">
          <cell r="A862" t="str">
            <v>SCOM-SHSTG-ELC</v>
          </cell>
          <cell r="B862" t="str">
            <v>VAR_fout</v>
          </cell>
          <cell r="C862" t="str">
            <v>SCOM-SHAELCB</v>
          </cell>
          <cell r="H862">
            <v>3.7612811398269691E-5</v>
          </cell>
          <cell r="I862">
            <v>3.7381237463284842E-5</v>
          </cell>
          <cell r="J862">
            <v>1.6691694037704467E-5</v>
          </cell>
        </row>
        <row r="863">
          <cell r="A863" t="str">
            <v>SCOM-SHSTG-ELC</v>
          </cell>
          <cell r="B863" t="str">
            <v>VAR_fin</v>
          </cell>
          <cell r="C863" t="str">
            <v>SCOM-SHAELCB</v>
          </cell>
          <cell r="H863">
            <v>4.2363246764828326E-5</v>
          </cell>
          <cell r="I863">
            <v>4.4219394675777829E-5</v>
          </cell>
          <cell r="J863">
            <v>1.8221090916291721E-5</v>
          </cell>
        </row>
        <row r="864">
          <cell r="A864" t="str">
            <v>SCOM-SHSTG-ELC</v>
          </cell>
          <cell r="B864" t="str">
            <v>VAR_ncap</v>
          </cell>
          <cell r="C864" t="str">
            <v>-</v>
          </cell>
          <cell r="H864">
            <v>4.91091922879689E-3</v>
          </cell>
          <cell r="I864">
            <v>8.2283760191577502E-4</v>
          </cell>
          <cell r="J864">
            <v>1.43691896416831E-3</v>
          </cell>
        </row>
        <row r="865">
          <cell r="A865" t="str">
            <v>SCOM-SHSTG-ELC</v>
          </cell>
          <cell r="B865" t="str">
            <v>VAR_cap</v>
          </cell>
          <cell r="C865" t="str">
            <v>-</v>
          </cell>
          <cell r="H865">
            <v>7.3921829047164898E-3</v>
          </cell>
          <cell r="I865">
            <v>5.6827383249247873E-3</v>
          </cell>
          <cell r="J865">
            <v>3.9840279585527053E-3</v>
          </cell>
        </row>
        <row r="866">
          <cell r="A866" t="str">
            <v>SCOM-SHNGABR</v>
          </cell>
          <cell r="B866" t="str">
            <v>VAR_fout</v>
          </cell>
          <cell r="C866" t="str">
            <v>CO2_S</v>
          </cell>
          <cell r="H866">
            <v>634.27316415963298</v>
          </cell>
          <cell r="I866">
            <v>336.15731097311101</v>
          </cell>
          <cell r="J866">
            <v>126.683712509098</v>
          </cell>
        </row>
        <row r="867">
          <cell r="A867" t="str">
            <v>SCOM-SHNGABR</v>
          </cell>
          <cell r="B867" t="str">
            <v>VAR_fout</v>
          </cell>
          <cell r="C867" t="str">
            <v>SCOM-SHNGA</v>
          </cell>
          <cell r="H867">
            <v>9.7486137350506237</v>
          </cell>
          <cell r="I867">
            <v>5.1666505286126005</v>
          </cell>
          <cell r="J867">
            <v>1.9470957460570943</v>
          </cell>
        </row>
        <row r="868">
          <cell r="A868" t="str">
            <v>SCOM-SHNGABR</v>
          </cell>
          <cell r="B868" t="str">
            <v>VAR_fin</v>
          </cell>
          <cell r="C868" t="str">
            <v>SNGA</v>
          </cell>
          <cell r="H868">
            <v>11.245978087936765</v>
          </cell>
          <cell r="I868">
            <v>5.9602360101615446</v>
          </cell>
          <cell r="J868">
            <v>2.2461651154095392</v>
          </cell>
        </row>
        <row r="869">
          <cell r="A869" t="str">
            <v>SCOM-SHNGABR</v>
          </cell>
          <cell r="B869" t="str">
            <v>VAR_ncap</v>
          </cell>
          <cell r="C869" t="str">
            <v>-</v>
          </cell>
          <cell r="H869">
            <v>0.53036448512907297</v>
          </cell>
          <cell r="I869">
            <v>1.7864702826727301E-2</v>
          </cell>
          <cell r="J869">
            <v>1.7262614588409998E-5</v>
          </cell>
        </row>
        <row r="870">
          <cell r="A870" t="str">
            <v>SCOM-SHNGABR</v>
          </cell>
          <cell r="B870" t="str">
            <v>VAR_cap</v>
          </cell>
          <cell r="C870" t="str">
            <v>-</v>
          </cell>
          <cell r="H870">
            <v>1.1734699038993242</v>
          </cell>
          <cell r="I870">
            <v>0.54822788663657995</v>
          </cell>
          <cell r="J870">
            <v>0.23731992029563323</v>
          </cell>
        </row>
        <row r="871">
          <cell r="A871" t="str">
            <v>RHEM-SHELCHP</v>
          </cell>
          <cell r="B871" t="str">
            <v>VAR_fout</v>
          </cell>
          <cell r="C871" t="str">
            <v>RHEM-SHAELCH</v>
          </cell>
          <cell r="H871">
            <v>18.243363115803113</v>
          </cell>
          <cell r="I871">
            <v>22.567078598120197</v>
          </cell>
          <cell r="J871">
            <v>23.273419662205622</v>
          </cell>
        </row>
        <row r="872">
          <cell r="A872" t="str">
            <v>RHEM-SHELCHP</v>
          </cell>
          <cell r="B872" t="str">
            <v>VAR_fin</v>
          </cell>
          <cell r="C872" t="str">
            <v>RHEMELCHPC</v>
          </cell>
          <cell r="H872">
            <v>18.243363115803113</v>
          </cell>
          <cell r="I872">
            <v>22.567078598120197</v>
          </cell>
          <cell r="J872">
            <v>23.273419662205622</v>
          </cell>
        </row>
        <row r="873">
          <cell r="A873" t="str">
            <v>RHEM-SHELCHP</v>
          </cell>
          <cell r="B873" t="str">
            <v>VAR_fin</v>
          </cell>
          <cell r="C873" t="str">
            <v>RHEM_ELC</v>
          </cell>
          <cell r="H873">
            <v>5.1048733376542126</v>
          </cell>
          <cell r="I873">
            <v>5.9670774791351491</v>
          </cell>
          <cell r="J873">
            <v>5.619950140981822</v>
          </cell>
        </row>
        <row r="874">
          <cell r="A874" t="str">
            <v>RHEM-SHELCHP</v>
          </cell>
          <cell r="B874" t="str">
            <v>VAR_ncap</v>
          </cell>
          <cell r="C874" t="str">
            <v>-</v>
          </cell>
          <cell r="H874">
            <v>0.81248003550867398</v>
          </cell>
          <cell r="I874">
            <v>0.62330695637808697</v>
          </cell>
          <cell r="J874">
            <v>0.847635963908005</v>
          </cell>
        </row>
        <row r="875">
          <cell r="A875" t="str">
            <v>RHEM-SHELCHP</v>
          </cell>
          <cell r="B875" t="str">
            <v>VAR_cap</v>
          </cell>
          <cell r="C875" t="str">
            <v>-</v>
          </cell>
          <cell r="H875">
            <v>1.2883126655258368</v>
          </cell>
          <cell r="I875">
            <v>1.5936142438729419</v>
          </cell>
          <cell r="J875">
            <v>1.6436650915430193</v>
          </cell>
        </row>
        <row r="876">
          <cell r="A876" t="str">
            <v>RHNM-SHSTG-ELC</v>
          </cell>
          <cell r="B876" t="str">
            <v>VAR_fout</v>
          </cell>
          <cell r="C876" t="str">
            <v>RHNM-SHAELCB</v>
          </cell>
          <cell r="H876">
            <v>1.9140886339276053E-4</v>
          </cell>
          <cell r="I876">
            <v>7.7939750105800263E-4</v>
          </cell>
          <cell r="J876">
            <v>3.8896900599326195E-4</v>
          </cell>
        </row>
        <row r="877">
          <cell r="A877" t="str">
            <v>RHNM-SHSTG-ELC</v>
          </cell>
          <cell r="B877" t="str">
            <v>VAR_fout</v>
          </cell>
          <cell r="C877" t="str">
            <v>AUX_RHNM-SHSTG-ELC_OUT</v>
          </cell>
          <cell r="H877">
            <v>1.9160027225615322E-4</v>
          </cell>
          <cell r="I877">
            <v>7.8017689855906086E-4</v>
          </cell>
          <cell r="J877">
            <v>3.8935797499925549E-4</v>
          </cell>
        </row>
        <row r="878">
          <cell r="A878" t="str">
            <v>RHNM-SHSTG-ELC</v>
          </cell>
          <cell r="B878" t="str">
            <v>VAR_fin</v>
          </cell>
          <cell r="C878" t="str">
            <v>RHNM-SHAELCB</v>
          </cell>
          <cell r="H878">
            <v>1.8680677397923915E-4</v>
          </cell>
          <cell r="I878">
            <v>7.709761809792389E-4</v>
          </cell>
          <cell r="J878">
            <v>3.8848177903774819E-4</v>
          </cell>
        </row>
        <row r="879">
          <cell r="A879" t="str">
            <v>RHNM-SHSTG-ELC</v>
          </cell>
          <cell r="B879" t="str">
            <v>VAR_ncap</v>
          </cell>
          <cell r="C879" t="str">
            <v>-</v>
          </cell>
          <cell r="H879">
            <v>3.6925889815152301E-4</v>
          </cell>
          <cell r="I879">
            <v>1.0418175047350099E-4</v>
          </cell>
          <cell r="J879">
            <v>7.9703828707274805E-5</v>
          </cell>
        </row>
        <row r="880">
          <cell r="A880" t="str">
            <v>RHNM-SHSTG-ELC</v>
          </cell>
          <cell r="B880" t="str">
            <v>VAR_cap</v>
          </cell>
          <cell r="C880" t="str">
            <v>-</v>
          </cell>
          <cell r="H880">
            <v>1.892621002085082E-3</v>
          </cell>
          <cell r="I880">
            <v>4.0731431676797002E-4</v>
          </cell>
          <cell r="J880">
            <v>1.7247783683287902E-4</v>
          </cell>
        </row>
        <row r="881">
          <cell r="A881" t="str">
            <v>D-RWOD</v>
          </cell>
          <cell r="B881" t="str">
            <v>VAR_fout</v>
          </cell>
          <cell r="C881" t="str">
            <v>RWOD</v>
          </cell>
          <cell r="H881">
            <v>13.983190859557231</v>
          </cell>
          <cell r="I881">
            <v>13.308762659528785</v>
          </cell>
          <cell r="J881">
            <v>6.8740835207973232</v>
          </cell>
        </row>
        <row r="882">
          <cell r="A882" t="str">
            <v>D-RWOD</v>
          </cell>
          <cell r="B882" t="str">
            <v>VAR_fin</v>
          </cell>
          <cell r="C882" t="str">
            <v>WOD</v>
          </cell>
          <cell r="H882">
            <v>13.983190859557231</v>
          </cell>
          <cell r="I882">
            <v>13.308762659528785</v>
          </cell>
          <cell r="J882">
            <v>6.8740835207973232</v>
          </cell>
        </row>
        <row r="883">
          <cell r="A883" t="str">
            <v>RHNS-SHLTHCHPWOD</v>
          </cell>
          <cell r="B883" t="str">
            <v>VAR_ncap</v>
          </cell>
          <cell r="C883" t="str">
            <v>-</v>
          </cell>
          <cell r="H883">
            <v>8.2259776432736203E-4</v>
          </cell>
          <cell r="I883">
            <v>5.4170672740807299E-4</v>
          </cell>
          <cell r="J883">
            <v>1.6664262045025801E-4</v>
          </cell>
        </row>
        <row r="884">
          <cell r="A884" t="str">
            <v>RHNS-SHLTHCHPWOD</v>
          </cell>
          <cell r="B884" t="str">
            <v>VAR_cap</v>
          </cell>
          <cell r="C884" t="str">
            <v>-</v>
          </cell>
          <cell r="H884">
            <v>9.9726083773937183E-4</v>
          </cell>
          <cell r="I884">
            <v>9.5063425465875795E-4</v>
          </cell>
          <cell r="J884">
            <v>3.29620313341033E-4</v>
          </cell>
        </row>
        <row r="885">
          <cell r="A885" t="str">
            <v>RHNM-SHELCBR</v>
          </cell>
          <cell r="B885" t="str">
            <v>VAR_fout</v>
          </cell>
          <cell r="C885" t="str">
            <v>RHNM-SHAELCB</v>
          </cell>
          <cell r="H885">
            <v>1.8599077890555963E-3</v>
          </cell>
          <cell r="I885">
            <v>1.950803323830219E-3</v>
          </cell>
          <cell r="J885">
            <v>1.8987444739175748E-3</v>
          </cell>
        </row>
        <row r="886">
          <cell r="A886" t="str">
            <v>RHNM-SHELCBR</v>
          </cell>
          <cell r="B886" t="str">
            <v>VAR_fin</v>
          </cell>
          <cell r="C886" t="str">
            <v>RHNM_ELC</v>
          </cell>
          <cell r="H886">
            <v>1.9577976726901018E-3</v>
          </cell>
          <cell r="I886">
            <v>2.0534771829791797E-3</v>
          </cell>
          <cell r="J886">
            <v>1.9986783935974453E-3</v>
          </cell>
        </row>
        <row r="887">
          <cell r="A887" t="str">
            <v>RHNM-SHELCBR</v>
          </cell>
          <cell r="B887" t="str">
            <v>VAR_ncap</v>
          </cell>
          <cell r="C887" t="str">
            <v>-</v>
          </cell>
          <cell r="H887">
            <v>1.72835357031321E-3</v>
          </cell>
        </row>
        <row r="888">
          <cell r="A888" t="str">
            <v>RHNM-SHELCBR</v>
          </cell>
          <cell r="B888" t="str">
            <v>VAR_cap</v>
          </cell>
          <cell r="C888" t="str">
            <v>-</v>
          </cell>
          <cell r="H888">
            <v>8.0455613283980151E-3</v>
          </cell>
          <cell r="I888">
            <v>1.7275033662099782E-3</v>
          </cell>
          <cell r="J888">
            <v>7.295584958739201E-4</v>
          </cell>
        </row>
        <row r="889">
          <cell r="A889" t="str">
            <v>RHNS-SHSTG-NGAHP</v>
          </cell>
          <cell r="B889" t="str">
            <v>VAR_fout</v>
          </cell>
          <cell r="C889" t="str">
            <v>RHNS-SHANGAH</v>
          </cell>
          <cell r="H889">
            <v>4.8983850344322136E-2</v>
          </cell>
          <cell r="I889">
            <v>6.3237307648182139E-2</v>
          </cell>
          <cell r="J889">
            <v>7.4868240988223089E-2</v>
          </cell>
        </row>
        <row r="890">
          <cell r="A890" t="str">
            <v>RHNS-SHSTG-NGAHP</v>
          </cell>
          <cell r="B890" t="str">
            <v>VAR_fout</v>
          </cell>
          <cell r="C890" t="str">
            <v>AUX_RHNS-SHSTG-NGAHP_OUT</v>
          </cell>
          <cell r="H890">
            <v>4.9032834194666489E-2</v>
          </cell>
          <cell r="I890">
            <v>6.330054495583029E-2</v>
          </cell>
          <cell r="J890">
            <v>7.4943109229211297E-2</v>
          </cell>
        </row>
        <row r="891">
          <cell r="A891" t="str">
            <v>RHNS-SHSTG-NGAHP</v>
          </cell>
          <cell r="B891" t="str">
            <v>VAR_fin</v>
          </cell>
          <cell r="C891" t="str">
            <v>RHNS-SHANGAH</v>
          </cell>
          <cell r="H891">
            <v>4.9017467920263666E-2</v>
          </cell>
          <cell r="I891">
            <v>6.3264370150679705E-2</v>
          </cell>
          <cell r="J891">
            <v>7.4902941403940548E-2</v>
          </cell>
        </row>
        <row r="892">
          <cell r="A892" t="str">
            <v>RHNS-SHSTG-NGAHP</v>
          </cell>
          <cell r="B892" t="str">
            <v>VAR_ncap</v>
          </cell>
          <cell r="C892" t="str">
            <v>-</v>
          </cell>
          <cell r="H892">
            <v>5.4931606612508696E-3</v>
          </cell>
          <cell r="I892">
            <v>6.0866211768302401E-3</v>
          </cell>
          <cell r="J892">
            <v>1.03079042343584E-2</v>
          </cell>
        </row>
        <row r="893">
          <cell r="A893" t="str">
            <v>RHNS-SHSTG-NGAHP</v>
          </cell>
          <cell r="B893" t="str">
            <v>VAR_cap</v>
          </cell>
          <cell r="C893" t="str">
            <v>-</v>
          </cell>
          <cell r="H893">
            <v>1.239358930775423E-2</v>
          </cell>
          <cell r="I893">
            <v>1.4983427837975885E-2</v>
          </cell>
          <cell r="J893">
            <v>1.6961874577064457E-2</v>
          </cell>
        </row>
        <row r="894">
          <cell r="A894" t="str">
            <v>RHNS-SHLTHDH</v>
          </cell>
          <cell r="B894" t="str">
            <v>VAR_fout</v>
          </cell>
          <cell r="C894" t="str">
            <v>RHNS-SHLTHD</v>
          </cell>
          <cell r="H894">
            <v>0.16718780112427753</v>
          </cell>
          <cell r="I894">
            <v>0.18004403284640319</v>
          </cell>
          <cell r="J894">
            <v>0.2042879792885729</v>
          </cell>
        </row>
        <row r="895">
          <cell r="A895" t="str">
            <v>RHNS-SHLTHDH</v>
          </cell>
          <cell r="B895" t="str">
            <v>VAR_fin</v>
          </cell>
          <cell r="C895" t="str">
            <v>RHNS_LTH_DH</v>
          </cell>
          <cell r="H895">
            <v>0.18377747407343631</v>
          </cell>
          <cell r="I895">
            <v>0.19781923637002682</v>
          </cell>
          <cell r="J895">
            <v>0.2243571194394347</v>
          </cell>
        </row>
        <row r="896">
          <cell r="A896" t="str">
            <v>RHNS-SHLTHDH</v>
          </cell>
          <cell r="B896" t="str">
            <v>VAR_fin</v>
          </cell>
          <cell r="C896" t="str">
            <v>RHNSLTHDHC</v>
          </cell>
          <cell r="H896">
            <v>0.16718780112427753</v>
          </cell>
          <cell r="I896">
            <v>0.18004403284640319</v>
          </cell>
          <cell r="J896">
            <v>0.2042879792885729</v>
          </cell>
        </row>
        <row r="897">
          <cell r="A897" t="str">
            <v>RHNS-SHLTHDH</v>
          </cell>
          <cell r="B897" t="str">
            <v>VAR_ncap</v>
          </cell>
          <cell r="C897" t="str">
            <v>-</v>
          </cell>
          <cell r="H897">
            <v>1.3223645645997E-2</v>
          </cell>
          <cell r="I897">
            <v>8.4008537194724293E-3</v>
          </cell>
          <cell r="J897">
            <v>8.4155127027894308E-3</v>
          </cell>
        </row>
        <row r="898">
          <cell r="A898" t="str">
            <v>RHNS-SHLTHDH</v>
          </cell>
          <cell r="B898" t="str">
            <v>VAR_cap</v>
          </cell>
          <cell r="C898" t="str">
            <v>-</v>
          </cell>
          <cell r="H898">
            <v>2.24589068593486E-2</v>
          </cell>
          <cell r="I898">
            <v>1.8051600616723201E-2</v>
          </cell>
          <cell r="J898">
            <v>1.6593551601146096E-2</v>
          </cell>
        </row>
        <row r="899">
          <cell r="A899" t="str">
            <v>ITOT-SWHNGAHP</v>
          </cell>
          <cell r="B899" t="str">
            <v>VAR_fout</v>
          </cell>
          <cell r="C899" t="str">
            <v>ITOT-SWHANGAH</v>
          </cell>
          <cell r="H899">
            <v>7.666816303580154E-3</v>
          </cell>
          <cell r="I899">
            <v>3.9902788025107652E-3</v>
          </cell>
          <cell r="J899">
            <v>2.7374489332088513E-3</v>
          </cell>
        </row>
        <row r="900">
          <cell r="A900" t="str">
            <v>ITOT-SWHNGAHP</v>
          </cell>
          <cell r="B900" t="str">
            <v>VAR_fout</v>
          </cell>
          <cell r="C900" t="str">
            <v>CO2_I</v>
          </cell>
          <cell r="H900">
            <v>0.22071835852126601</v>
          </cell>
          <cell r="I900">
            <v>0.11275521308350001</v>
          </cell>
          <cell r="J900">
            <v>7.4599844853370303E-2</v>
          </cell>
        </row>
        <row r="901">
          <cell r="A901" t="str">
            <v>ITOT-SWHNGAHP</v>
          </cell>
          <cell r="B901" t="str">
            <v>VAR_fin</v>
          </cell>
          <cell r="C901" t="str">
            <v>ITOTELCHPC</v>
          </cell>
          <cell r="H901">
            <v>7.666816303580154E-3</v>
          </cell>
          <cell r="I901">
            <v>3.9902788025107652E-3</v>
          </cell>
          <cell r="J901">
            <v>2.7374489332088513E-3</v>
          </cell>
        </row>
        <row r="902">
          <cell r="A902" t="str">
            <v>ITOT-SWHNGAHP</v>
          </cell>
          <cell r="B902" t="str">
            <v>VAR_fin</v>
          </cell>
          <cell r="C902" t="str">
            <v>INGA</v>
          </cell>
          <cell r="H902">
            <v>3.9134460730720876E-3</v>
          </cell>
          <cell r="I902">
            <v>1.9992059057358171E-3</v>
          </cell>
          <cell r="J902">
            <v>1.322692284634226E-3</v>
          </cell>
        </row>
        <row r="903">
          <cell r="A903" t="str">
            <v>ITOT-SWHNGAHP</v>
          </cell>
          <cell r="B903" t="str">
            <v>VAR_ncap</v>
          </cell>
          <cell r="C903" t="str">
            <v>-</v>
          </cell>
          <cell r="H903">
            <v>4.4670914511333503E-4</v>
          </cell>
          <cell r="I903">
            <v>2.0670039459460902E-6</v>
          </cell>
          <cell r="J903">
            <v>1.0171336729000101E-4</v>
          </cell>
        </row>
        <row r="904">
          <cell r="A904" t="str">
            <v>ITOT-SWHNGAHP</v>
          </cell>
          <cell r="B904" t="str">
            <v>VAR_cap</v>
          </cell>
          <cell r="C904" t="str">
            <v>-</v>
          </cell>
          <cell r="H904">
            <v>7.1266705482532695E-4</v>
          </cell>
          <cell r="I904">
            <v>4.279624988680101E-4</v>
          </cell>
          <cell r="J904">
            <v>2.8095083980237881E-4</v>
          </cell>
        </row>
        <row r="905">
          <cell r="A905" t="str">
            <v>RHSA-WHLFOBR</v>
          </cell>
          <cell r="B905" t="str">
            <v>VAR_fout</v>
          </cell>
          <cell r="C905" t="str">
            <v>CO2_R</v>
          </cell>
          <cell r="H905">
            <v>204.754564645165</v>
          </cell>
          <cell r="I905">
            <v>113.742063863556</v>
          </cell>
          <cell r="J905">
            <v>17.717977582437001</v>
          </cell>
        </row>
        <row r="906">
          <cell r="A906" t="str">
            <v>RHSA-WHLFOBR</v>
          </cell>
          <cell r="B906" t="str">
            <v>VAR_fout</v>
          </cell>
          <cell r="C906" t="str">
            <v>RHSA-WHLFO</v>
          </cell>
          <cell r="H906">
            <v>1.5350038788440179</v>
          </cell>
          <cell r="I906">
            <v>0.86888409353777452</v>
          </cell>
          <cell r="J906">
            <v>0.1416478491751017</v>
          </cell>
        </row>
        <row r="907">
          <cell r="A907" t="str">
            <v>RHSA-WHLFOBR</v>
          </cell>
          <cell r="B907" t="str">
            <v>VAR_fin</v>
          </cell>
          <cell r="C907" t="str">
            <v>RLFO</v>
          </cell>
          <cell r="H907">
            <v>2.7782166166236779</v>
          </cell>
          <cell r="I907">
            <v>1.5433115856656145</v>
          </cell>
          <cell r="J907">
            <v>0.24040675145776139</v>
          </cell>
        </row>
        <row r="908">
          <cell r="A908" t="str">
            <v>RHSA-WHLFOBR</v>
          </cell>
          <cell r="B908" t="str">
            <v>VAR_ncap</v>
          </cell>
          <cell r="C908" t="str">
            <v>-</v>
          </cell>
          <cell r="H908">
            <v>3.9144985285920197E-2</v>
          </cell>
          <cell r="I908">
            <v>2.0270555377171699E-2</v>
          </cell>
        </row>
        <row r="909">
          <cell r="A909" t="str">
            <v>RHSA-WHLFOBR</v>
          </cell>
          <cell r="B909" t="str">
            <v>VAR_cap</v>
          </cell>
          <cell r="C909" t="str">
            <v>-</v>
          </cell>
          <cell r="H909">
            <v>0.10689606545508379</v>
          </cell>
          <cell r="I909">
            <v>5.9415154802177121E-2</v>
          </cell>
          <cell r="J909">
            <v>1.41077098864624E-2</v>
          </cell>
        </row>
        <row r="910">
          <cell r="A910" t="str">
            <v>D-IWST</v>
          </cell>
          <cell r="B910" t="str">
            <v>VAR_fout</v>
          </cell>
          <cell r="C910" t="str">
            <v>CO2</v>
          </cell>
          <cell r="H910">
            <v>1001.75528860037</v>
          </cell>
          <cell r="I910">
            <v>1073.7797040416999</v>
          </cell>
          <cell r="J910">
            <v>986.58938394485801</v>
          </cell>
        </row>
        <row r="911">
          <cell r="A911" t="str">
            <v>D-IWST</v>
          </cell>
          <cell r="B911" t="str">
            <v>VAR_fout</v>
          </cell>
          <cell r="C911" t="str">
            <v>IWST</v>
          </cell>
          <cell r="H911">
            <v>10.794776816814286</v>
          </cell>
          <cell r="I911">
            <v>11.570901983208024</v>
          </cell>
          <cell r="J911">
            <v>10.631351120095454</v>
          </cell>
        </row>
        <row r="912">
          <cell r="A912" t="str">
            <v>D-IWST</v>
          </cell>
          <cell r="B912" t="str">
            <v>VAR_fin</v>
          </cell>
          <cell r="C912" t="str">
            <v>WSTNREN</v>
          </cell>
          <cell r="H912">
            <v>10.794776816814286</v>
          </cell>
          <cell r="I912">
            <v>11.570901983208024</v>
          </cell>
          <cell r="J912">
            <v>10.631351120095454</v>
          </cell>
        </row>
        <row r="913">
          <cell r="A913" t="str">
            <v>RHES-SHLFOBR</v>
          </cell>
          <cell r="B913" t="str">
            <v>VAR_fout</v>
          </cell>
          <cell r="C913" t="str">
            <v>CO2_R</v>
          </cell>
          <cell r="H913">
            <v>356.28134812949497</v>
          </cell>
          <cell r="I913">
            <v>124.139919156095</v>
          </cell>
          <cell r="J913">
            <v>16.206117041607499</v>
          </cell>
        </row>
        <row r="914">
          <cell r="A914" t="str">
            <v>RHES-SHLFOBR</v>
          </cell>
          <cell r="B914" t="str">
            <v>VAR_fout</v>
          </cell>
          <cell r="C914" t="str">
            <v>RHES-SHLFO</v>
          </cell>
          <cell r="H914">
            <v>4.1888061558895382</v>
          </cell>
          <cell r="I914">
            <v>1.4576327306157897</v>
          </cell>
          <cell r="J914">
            <v>0.19069356173033436</v>
          </cell>
        </row>
        <row r="915">
          <cell r="A915" t="str">
            <v>RHES-SHLFOBR</v>
          </cell>
          <cell r="B915" t="str">
            <v>VAR_fin</v>
          </cell>
          <cell r="C915" t="str">
            <v>RLFO</v>
          </cell>
          <cell r="H915">
            <v>4.8342109651220513</v>
          </cell>
          <cell r="I915">
            <v>1.684395103881891</v>
          </cell>
          <cell r="J915">
            <v>0.21989303991326375</v>
          </cell>
        </row>
        <row r="916">
          <cell r="A916" t="str">
            <v>RHES-SHLFOBR</v>
          </cell>
          <cell r="B916" t="str">
            <v>VAR_ncap</v>
          </cell>
          <cell r="C916" t="str">
            <v>-</v>
          </cell>
          <cell r="H916">
            <v>1.6141864804607099E-2</v>
          </cell>
          <cell r="I916">
            <v>0.10166767436393701</v>
          </cell>
          <cell r="J916">
            <v>1.82929433794448E-7</v>
          </cell>
        </row>
        <row r="917">
          <cell r="A917" t="str">
            <v>RHES-SHLFOBR</v>
          </cell>
          <cell r="B917" t="str">
            <v>VAR_cap</v>
          </cell>
          <cell r="C917" t="str">
            <v>-</v>
          </cell>
          <cell r="H917">
            <v>0.3388002080427589</v>
          </cell>
          <cell r="I917">
            <v>0.11780928676219937</v>
          </cell>
          <cell r="J917">
            <v>2.0750092428328398E-2</v>
          </cell>
        </row>
        <row r="918">
          <cell r="A918" t="str">
            <v>ITOT-SWHSTG</v>
          </cell>
          <cell r="B918" t="str">
            <v>VAR_fout</v>
          </cell>
          <cell r="C918" t="str">
            <v>ITOT-SWH</v>
          </cell>
          <cell r="H918">
            <v>1.1725627289005506E-2</v>
          </cell>
          <cell r="I918">
            <v>0.26358208821542367</v>
          </cell>
          <cell r="J918">
            <v>1.7143635169441553</v>
          </cell>
        </row>
        <row r="919">
          <cell r="A919" t="str">
            <v>ITOT-SWHSTG</v>
          </cell>
          <cell r="B919" t="str">
            <v>VAR_fout</v>
          </cell>
          <cell r="C919" t="str">
            <v>AUX_ITOT-STG_OUT</v>
          </cell>
          <cell r="H919">
            <v>1.1712598814239937E-2</v>
          </cell>
          <cell r="I919">
            <v>0.26358208821542384</v>
          </cell>
          <cell r="J919">
            <v>1.714363516944156</v>
          </cell>
        </row>
        <row r="920">
          <cell r="A920" t="str">
            <v>ITOT-SWHSTG</v>
          </cell>
          <cell r="B920" t="str">
            <v>VAR_fin</v>
          </cell>
          <cell r="C920" t="str">
            <v>AUX_ITOT-STG_IN</v>
          </cell>
          <cell r="H920">
            <v>1.3028474593186476E-2</v>
          </cell>
          <cell r="I920">
            <v>0.28342159732640859</v>
          </cell>
          <cell r="J920">
            <v>1.7316803852899589</v>
          </cell>
        </row>
        <row r="921">
          <cell r="A921" t="str">
            <v>ITOT-SWHSTG</v>
          </cell>
          <cell r="B921" t="str">
            <v>VAR_fin</v>
          </cell>
          <cell r="C921" t="str">
            <v>ITOT-SWH</v>
          </cell>
          <cell r="H921">
            <v>1.3028474593186476E-2</v>
          </cell>
          <cell r="I921">
            <v>0.28342159732640859</v>
          </cell>
          <cell r="J921">
            <v>1.7316803852899589</v>
          </cell>
        </row>
        <row r="922">
          <cell r="A922" t="str">
            <v>ITOT-SWHSTG</v>
          </cell>
          <cell r="B922" t="str">
            <v>VAR_ncap</v>
          </cell>
          <cell r="C922" t="str">
            <v>-</v>
          </cell>
          <cell r="H922">
            <v>3.5799520714543099E-3</v>
          </cell>
          <cell r="I922">
            <v>4.75932461973749E-2</v>
          </cell>
          <cell r="J922">
            <v>0.17455665909429099</v>
          </cell>
        </row>
        <row r="923">
          <cell r="A923" t="str">
            <v>ITOT-SWHSTG</v>
          </cell>
          <cell r="B923" t="str">
            <v>VAR_cap</v>
          </cell>
          <cell r="C923" t="str">
            <v>-</v>
          </cell>
          <cell r="H923">
            <v>4.1703320581581967E-3</v>
          </cell>
          <cell r="I923">
            <v>5.1172225481252193E-2</v>
          </cell>
          <cell r="J923">
            <v>0.21059848334012729</v>
          </cell>
        </row>
        <row r="924">
          <cell r="A924" t="str">
            <v>SCOM-SHLFOBR</v>
          </cell>
          <cell r="B924" t="str">
            <v>VAR_fout</v>
          </cell>
          <cell r="C924" t="str">
            <v>CO2_S</v>
          </cell>
          <cell r="H924">
            <v>869.17261334561999</v>
          </cell>
          <cell r="I924">
            <v>500.97181661078798</v>
          </cell>
          <cell r="J924">
            <v>94.194936876605297</v>
          </cell>
        </row>
        <row r="925">
          <cell r="A925" t="str">
            <v>SCOM-SHLFOBR</v>
          </cell>
          <cell r="B925" t="str">
            <v>VAR_fout</v>
          </cell>
          <cell r="C925" t="str">
            <v>SCOM-SHLFO</v>
          </cell>
          <cell r="H925">
            <v>9.6559162505661202</v>
          </cell>
          <cell r="I925">
            <v>5.5654559644577857</v>
          </cell>
          <cell r="J925">
            <v>1.0464416477722045</v>
          </cell>
        </row>
        <row r="926">
          <cell r="A926" t="str">
            <v>SCOM-SHLFOBR</v>
          </cell>
          <cell r="B926" t="str">
            <v>VAR_fin</v>
          </cell>
          <cell r="C926" t="str">
            <v>SLFO</v>
          </cell>
          <cell r="H926">
            <v>11.793386883929712</v>
          </cell>
          <cell r="I926">
            <v>6.7974466297257496</v>
          </cell>
          <cell r="J926">
            <v>1.2780859820434907</v>
          </cell>
        </row>
        <row r="927">
          <cell r="A927" t="str">
            <v>SCOM-SHLFOBR</v>
          </cell>
          <cell r="B927" t="str">
            <v>VAR_ncap</v>
          </cell>
          <cell r="C927" t="str">
            <v>-</v>
          </cell>
          <cell r="H927">
            <v>0.432262892439637</v>
          </cell>
          <cell r="I927">
            <v>1.1933340398187399E-5</v>
          </cell>
          <cell r="J927">
            <v>6.6727576880491098E-7</v>
          </cell>
        </row>
        <row r="928">
          <cell r="A928" t="str">
            <v>SCOM-SHLFOBR</v>
          </cell>
          <cell r="B928" t="str">
            <v>VAR_cap</v>
          </cell>
          <cell r="C928" t="str">
            <v>-</v>
          </cell>
          <cell r="H928">
            <v>0.85532281778874586</v>
          </cell>
          <cell r="I928">
            <v>0.43227476368656276</v>
          </cell>
          <cell r="J928">
            <v>0.17680472701780969</v>
          </cell>
        </row>
        <row r="929">
          <cell r="A929" t="str">
            <v>RHNM-SHPLTBR</v>
          </cell>
          <cell r="B929" t="str">
            <v>VAR_fout</v>
          </cell>
          <cell r="C929" t="str">
            <v>RHNM-SHPLT</v>
          </cell>
          <cell r="H929">
            <v>2.211291346392362E-2</v>
          </cell>
          <cell r="I929">
            <v>2.3833428517152942E-2</v>
          </cell>
          <cell r="J929">
            <v>2.7673778489037064E-2</v>
          </cell>
        </row>
        <row r="930">
          <cell r="A930" t="str">
            <v>RHNM-SHPLTBR</v>
          </cell>
          <cell r="B930" t="str">
            <v>VAR_fin</v>
          </cell>
          <cell r="C930" t="str">
            <v>RPLT</v>
          </cell>
          <cell r="H930">
            <v>2.9074454152528857E-2</v>
          </cell>
          <cell r="I930">
            <v>3.1119197853758735E-2</v>
          </cell>
          <cell r="J930">
            <v>3.6133525125923077E-2</v>
          </cell>
        </row>
        <row r="931">
          <cell r="A931" t="str">
            <v>RHNM-SHPLTBR</v>
          </cell>
          <cell r="B931" t="str">
            <v>VAR_fin</v>
          </cell>
          <cell r="C931" t="str">
            <v>RHNMPLTBRC</v>
          </cell>
          <cell r="H931">
            <v>2.211291346392362E-2</v>
          </cell>
          <cell r="I931">
            <v>2.3833428517152942E-2</v>
          </cell>
          <cell r="J931">
            <v>2.7673778489037064E-2</v>
          </cell>
        </row>
        <row r="932">
          <cell r="A932" t="str">
            <v>RHNM-SHPLTBR</v>
          </cell>
          <cell r="B932" t="str">
            <v>VAR_ncap</v>
          </cell>
          <cell r="C932" t="str">
            <v>-</v>
          </cell>
          <cell r="H932">
            <v>1.9875647447860999E-5</v>
          </cell>
          <cell r="I932">
            <v>1.9603064104701099E-3</v>
          </cell>
          <cell r="J932">
            <v>7.8579466946633201E-4</v>
          </cell>
        </row>
        <row r="933">
          <cell r="A933" t="str">
            <v>RHNM-SHPLTBR</v>
          </cell>
          <cell r="B933" t="str">
            <v>VAR_cap</v>
          </cell>
          <cell r="C933" t="str">
            <v>-</v>
          </cell>
          <cell r="H933">
            <v>2.8987492730604713E-3</v>
          </cell>
          <cell r="I933">
            <v>1.9872034797402353E-3</v>
          </cell>
          <cell r="J933">
            <v>2.2163715832776432E-3</v>
          </cell>
        </row>
        <row r="934">
          <cell r="A934" t="str">
            <v>D-RHES_NKEV_GAS_ELC_CHP</v>
          </cell>
          <cell r="B934" t="str">
            <v>VAR_fout</v>
          </cell>
          <cell r="C934" t="str">
            <v>RHES_ELC</v>
          </cell>
          <cell r="H934">
            <v>3.6364408104123669E-3</v>
          </cell>
          <cell r="I934">
            <v>9.7951222609444838E-4</v>
          </cell>
        </row>
        <row r="935">
          <cell r="A935" t="str">
            <v>D-RHES_NKEV_GAS_ELC_CHP</v>
          </cell>
          <cell r="B935" t="str">
            <v>VAR_fout</v>
          </cell>
          <cell r="C935" t="str">
            <v>ELC5</v>
          </cell>
          <cell r="H935">
            <v>1.3691072638985914E-3</v>
          </cell>
          <cell r="I935">
            <v>6.2895204300247734E-4</v>
          </cell>
        </row>
        <row r="936">
          <cell r="A936" t="str">
            <v>D-RHES_NKEV_GAS_ELC_CHP</v>
          </cell>
          <cell r="B936" t="str">
            <v>VAR_fin</v>
          </cell>
          <cell r="C936" t="str">
            <v>RHES_NKEV_GAS_ELC_CHP</v>
          </cell>
          <cell r="H936">
            <v>4.9747812688080957E-3</v>
          </cell>
          <cell r="I936">
            <v>1.5857115137301184E-3</v>
          </cell>
        </row>
        <row r="937">
          <cell r="A937" t="str">
            <v>SCOM-SHSTG-SOL</v>
          </cell>
          <cell r="B937" t="str">
            <v>VAR_fout</v>
          </cell>
          <cell r="C937" t="str">
            <v>SCOM-SHASOL</v>
          </cell>
          <cell r="H937">
            <v>4.5930550710884314E-5</v>
          </cell>
          <cell r="I937">
            <v>4.4813295251955655E-5</v>
          </cell>
          <cell r="J937">
            <v>3.1451597309494672E-5</v>
          </cell>
        </row>
        <row r="938">
          <cell r="A938" t="str">
            <v>SCOM-SHSTG-SOL</v>
          </cell>
          <cell r="B938" t="str">
            <v>VAR_fin</v>
          </cell>
          <cell r="C938" t="str">
            <v>SCOM-SHASOL</v>
          </cell>
          <cell r="H938">
            <v>3.6232106853344628E-5</v>
          </cell>
          <cell r="I938">
            <v>3.6884098966316148E-5</v>
          </cell>
          <cell r="J938">
            <v>1.426882365350436E-5</v>
          </cell>
        </row>
        <row r="939">
          <cell r="A939" t="str">
            <v>SCOM-SHSTG-SOL</v>
          </cell>
          <cell r="B939" t="str">
            <v>VAR_ncap</v>
          </cell>
          <cell r="C939" t="str">
            <v>-</v>
          </cell>
          <cell r="H939">
            <v>1.6689373315555998E-2</v>
          </cell>
          <cell r="I939">
            <v>1.11787791905273E-2</v>
          </cell>
          <cell r="J939">
            <v>1.4930907220481999E-2</v>
          </cell>
        </row>
        <row r="940">
          <cell r="A940" t="str">
            <v>SCOM-SHSTG-SOL</v>
          </cell>
          <cell r="B940" t="str">
            <v>VAR_cap</v>
          </cell>
          <cell r="C940" t="str">
            <v>-</v>
          </cell>
          <cell r="H940">
            <v>2.2891385213284401E-2</v>
          </cell>
          <cell r="I940">
            <v>2.7869410216182298E-2</v>
          </cell>
          <cell r="J940">
            <v>3.0103237681805398E-2</v>
          </cell>
        </row>
        <row r="941">
          <cell r="A941" t="str">
            <v>RHNM-SHELCBRA</v>
          </cell>
          <cell r="B941" t="str">
            <v>VAR_fout</v>
          </cell>
          <cell r="C941" t="str">
            <v>RHNM-SHELCB</v>
          </cell>
          <cell r="H941">
            <v>1.8645144585650224E-3</v>
          </cell>
          <cell r="I941">
            <v>1.9592217264767582E-3</v>
          </cell>
          <cell r="J941">
            <v>1.8992377669317302E-3</v>
          </cell>
        </row>
        <row r="942">
          <cell r="A942" t="str">
            <v>RHNM-SHELCBRA</v>
          </cell>
          <cell r="B942" t="str">
            <v>VAR_fin</v>
          </cell>
          <cell r="C942" t="str">
            <v>RHNM-SHAELCB</v>
          </cell>
          <cell r="H942">
            <v>1.8645144585650224E-3</v>
          </cell>
          <cell r="I942">
            <v>1.9592217264767582E-3</v>
          </cell>
          <cell r="J942">
            <v>1.8992377669317302E-3</v>
          </cell>
        </row>
        <row r="943">
          <cell r="A943" t="str">
            <v>RHNM-SHELCBRA</v>
          </cell>
          <cell r="B943" t="str">
            <v>VAR_ncap</v>
          </cell>
          <cell r="C943" t="str">
            <v>-</v>
          </cell>
          <cell r="H943">
            <v>1.8441433790293E-3</v>
          </cell>
        </row>
        <row r="944">
          <cell r="A944" t="str">
            <v>RHNM-SHELCBRA</v>
          </cell>
          <cell r="B944" t="str">
            <v>VAR_cap</v>
          </cell>
          <cell r="C944" t="str">
            <v>-</v>
          </cell>
          <cell r="H944">
            <v>8.045457891647562E-3</v>
          </cell>
          <cell r="I944">
            <v>1.728381672424333E-3</v>
          </cell>
          <cell r="J944">
            <v>7.29858634273314E-4</v>
          </cell>
        </row>
        <row r="945">
          <cell r="A945" t="str">
            <v>RHNM-SHSTG-SOL</v>
          </cell>
          <cell r="B945" t="str">
            <v>VAR_fout</v>
          </cell>
          <cell r="C945" t="str">
            <v>AUX_RHNM-SHSTG-SOL_OUT</v>
          </cell>
          <cell r="H945">
            <v>3.0896246428854458E-5</v>
          </cell>
          <cell r="I945">
            <v>2.3469495499359373E-5</v>
          </cell>
          <cell r="J945">
            <v>7.0639240620809247E-5</v>
          </cell>
        </row>
        <row r="946">
          <cell r="A946" t="str">
            <v>RHNM-SHSTG-SOL</v>
          </cell>
          <cell r="B946" t="str">
            <v>VAR_fout</v>
          </cell>
          <cell r="C946" t="str">
            <v>RHNM-SHASOL</v>
          </cell>
          <cell r="H946">
            <v>3.0865381047806647E-5</v>
          </cell>
          <cell r="I946">
            <v>2.3446049449909461E-5</v>
          </cell>
          <cell r="J946">
            <v>7.0568671948860383E-5</v>
          </cell>
        </row>
        <row r="947">
          <cell r="A947" t="str">
            <v>RHNM-SHSTG-SOL</v>
          </cell>
          <cell r="B947" t="str">
            <v>VAR_fin</v>
          </cell>
          <cell r="C947" t="str">
            <v>RHNM-SHASOL</v>
          </cell>
          <cell r="H947">
            <v>8.1929923681344872E-6</v>
          </cell>
          <cell r="I947">
            <v>1.4156640095376303E-5</v>
          </cell>
          <cell r="J947">
            <v>6.481402933412975E-5</v>
          </cell>
        </row>
        <row r="948">
          <cell r="A948" t="str">
            <v>RHNM-SHSTG-SOL</v>
          </cell>
          <cell r="B948" t="str">
            <v>VAR_ncap</v>
          </cell>
          <cell r="C948" t="str">
            <v>-</v>
          </cell>
          <cell r="H948">
            <v>2.4059469644435999E-6</v>
          </cell>
          <cell r="I948">
            <v>3.84817656399088E-5</v>
          </cell>
          <cell r="J948">
            <v>4.1574230325817703E-5</v>
          </cell>
        </row>
        <row r="949">
          <cell r="A949" t="str">
            <v>RHNM-SHSTG-SOL</v>
          </cell>
          <cell r="B949" t="str">
            <v>VAR_cap</v>
          </cell>
          <cell r="C949" t="str">
            <v>-</v>
          </cell>
          <cell r="H949">
            <v>3.69556723718433E-4</v>
          </cell>
          <cell r="I949">
            <v>9.7206112471503699E-5</v>
          </cell>
          <cell r="J949">
            <v>7.0519440406004302E-5</v>
          </cell>
        </row>
        <row r="950">
          <cell r="A950" t="str">
            <v>RHNS-SHELCHP</v>
          </cell>
          <cell r="B950" t="str">
            <v>VAR_fout</v>
          </cell>
          <cell r="C950" t="str">
            <v>RHNS-SHAELCH</v>
          </cell>
          <cell r="H950">
            <v>2.6727381442540499</v>
          </cell>
          <cell r="I950">
            <v>3.1064957965780939</v>
          </cell>
          <cell r="J950">
            <v>3.5709940356287477</v>
          </cell>
        </row>
        <row r="951">
          <cell r="A951" t="str">
            <v>RHNS-SHELCHP</v>
          </cell>
          <cell r="B951" t="str">
            <v>VAR_fin</v>
          </cell>
          <cell r="C951" t="str">
            <v>RHNS_ELC</v>
          </cell>
          <cell r="H951">
            <v>0.70597906475658545</v>
          </cell>
          <cell r="I951">
            <v>0.79864140315270049</v>
          </cell>
          <cell r="J951">
            <v>0.85939048550495745</v>
          </cell>
        </row>
        <row r="952">
          <cell r="A952" t="str">
            <v>RHNS-SHELCHP</v>
          </cell>
          <cell r="B952" t="str">
            <v>VAR_fin</v>
          </cell>
          <cell r="C952" t="str">
            <v>RHNSELCHPC</v>
          </cell>
          <cell r="H952">
            <v>2.6727381442540499</v>
          </cell>
          <cell r="I952">
            <v>3.1064957965780939</v>
          </cell>
          <cell r="J952">
            <v>3.5709940356287477</v>
          </cell>
        </row>
        <row r="953">
          <cell r="A953" t="str">
            <v>RHNS-SHELCHP</v>
          </cell>
          <cell r="B953" t="str">
            <v>VAR_ncap</v>
          </cell>
          <cell r="C953" t="str">
            <v>-</v>
          </cell>
          <cell r="H953">
            <v>7.52513836456387E-2</v>
          </cell>
          <cell r="I953">
            <v>0.10858456555752</v>
          </cell>
          <cell r="J953">
            <v>0.149634006951846</v>
          </cell>
        </row>
        <row r="954">
          <cell r="A954" t="str">
            <v>RHNS-SHELCHP</v>
          </cell>
          <cell r="B954" t="str">
            <v>VAR_cap</v>
          </cell>
          <cell r="C954" t="str">
            <v>-</v>
          </cell>
          <cell r="H954">
            <v>0.19482459287007392</v>
          </cell>
          <cell r="I954">
            <v>0.22657274584054904</v>
          </cell>
          <cell r="J954">
            <v>0.26026809857739353</v>
          </cell>
        </row>
        <row r="955">
          <cell r="A955" t="str">
            <v>SCOM-SHBIOBR</v>
          </cell>
          <cell r="B955" t="str">
            <v>VAR_fout</v>
          </cell>
          <cell r="C955" t="str">
            <v>SCOM-SHBIO</v>
          </cell>
        </row>
        <row r="956">
          <cell r="A956" t="str">
            <v>SCOM-SHBIOBR</v>
          </cell>
          <cell r="B956" t="str">
            <v>VAR_fin</v>
          </cell>
          <cell r="C956" t="str">
            <v>SBIO</v>
          </cell>
        </row>
        <row r="957">
          <cell r="A957" t="str">
            <v>SCOM-SHBIOBR</v>
          </cell>
          <cell r="B957" t="str">
            <v>VAR_ncap</v>
          </cell>
          <cell r="C957" t="str">
            <v>-</v>
          </cell>
          <cell r="H957">
            <v>8.2935289382370203E-5</v>
          </cell>
          <cell r="I957">
            <v>1.2640909814631699E-4</v>
          </cell>
          <cell r="J957">
            <v>6.2994449621584498E-5</v>
          </cell>
        </row>
        <row r="958">
          <cell r="A958" t="str">
            <v>SCOM-SHBIOBR</v>
          </cell>
          <cell r="B958" t="str">
            <v>VAR_cap</v>
          </cell>
          <cell r="C958" t="str">
            <v>-</v>
          </cell>
          <cell r="H958">
            <v>2.7373055499532346E-2</v>
          </cell>
          <cell r="I958">
            <v>2.0690594128632301E-4</v>
          </cell>
          <cell r="J958">
            <v>1.8722940311627169E-4</v>
          </cell>
        </row>
        <row r="959">
          <cell r="A959" t="str">
            <v>RHES-SHDEM</v>
          </cell>
          <cell r="B959" t="str">
            <v>VAR_fout</v>
          </cell>
          <cell r="C959" t="str">
            <v>RHES-SHD</v>
          </cell>
          <cell r="H959">
            <v>53.756634447108709</v>
          </cell>
          <cell r="I959">
            <v>53.152797467584307</v>
          </cell>
          <cell r="J959">
            <v>52.71198986648367</v>
          </cell>
        </row>
        <row r="960">
          <cell r="A960" t="str">
            <v>RHES-SHDEM</v>
          </cell>
          <cell r="B960" t="str">
            <v>VAR_fin</v>
          </cell>
          <cell r="C960" t="str">
            <v>RHES-SHPLT</v>
          </cell>
          <cell r="H960">
            <v>4.3900231375785914E-2</v>
          </cell>
          <cell r="I960">
            <v>4.8418657928195476E-2</v>
          </cell>
          <cell r="J960">
            <v>4.4698623321409232E-2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RHES-SHLTHC-NGA</v>
          </cell>
          <cell r="H961">
            <v>1.9095221937748446E-6</v>
          </cell>
          <cell r="I961">
            <v>3.8852118641674096E-6</v>
          </cell>
          <cell r="J961">
            <v>3.707471819648649E-6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RHES-SHSOL</v>
          </cell>
          <cell r="H962">
            <v>2.2924989446588308E-2</v>
          </cell>
          <cell r="I962">
            <v>2.2550770532228391E-2</v>
          </cell>
          <cell r="J962">
            <v>2.0716515011734878E-2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RHES-SHLTHC-WOD</v>
          </cell>
          <cell r="H963">
            <v>3.4152998453419903E-6</v>
          </cell>
          <cell r="I963">
            <v>6.3921398513925718E-6</v>
          </cell>
          <cell r="J963">
            <v>1.8730481040144581E-6</v>
          </cell>
        </row>
        <row r="964">
          <cell r="A964" t="str">
            <v>RHES-SHDEM</v>
          </cell>
          <cell r="B964" t="str">
            <v>VAR_fin</v>
          </cell>
          <cell r="C964" t="str">
            <v>RHES-SHNGA</v>
          </cell>
          <cell r="H964">
            <v>4.890156986160652</v>
          </cell>
          <cell r="I964">
            <v>2.3299486203178468</v>
          </cell>
          <cell r="J964">
            <v>0.96425162973230216</v>
          </cell>
        </row>
        <row r="965">
          <cell r="A965" t="str">
            <v>RHES-SHDEM</v>
          </cell>
          <cell r="B965" t="str">
            <v>VAR_fin</v>
          </cell>
          <cell r="C965" t="str">
            <v>RHES-SHNGAH</v>
          </cell>
          <cell r="H965">
            <v>6.6249892103441415</v>
          </cell>
          <cell r="I965">
            <v>7.7872774404964149</v>
          </cell>
          <cell r="J965">
            <v>7.3494194546069043</v>
          </cell>
        </row>
        <row r="966">
          <cell r="A966" t="str">
            <v>RHES-SHDEM</v>
          </cell>
          <cell r="B966" t="str">
            <v>VAR_fin</v>
          </cell>
          <cell r="C966" t="str">
            <v>RHES-SHCOA</v>
          </cell>
          <cell r="H966">
            <v>1.5865854732737063E-6</v>
          </cell>
          <cell r="J966">
            <v>3.7851441454346002E-6</v>
          </cell>
        </row>
        <row r="967">
          <cell r="A967" t="str">
            <v>RHES-SHDEM</v>
          </cell>
          <cell r="B967" t="str">
            <v>VAR_fin</v>
          </cell>
          <cell r="C967" t="str">
            <v>RHES-SHLFO</v>
          </cell>
          <cell r="H967">
            <v>4.188834153981591</v>
          </cell>
          <cell r="I967">
            <v>1.4576559161432923</v>
          </cell>
          <cell r="J967">
            <v>0.1907157299053176</v>
          </cell>
        </row>
        <row r="968">
          <cell r="A968" t="str">
            <v>RHES-SHDEM</v>
          </cell>
          <cell r="B968" t="str">
            <v>VAR_fin</v>
          </cell>
          <cell r="C968" t="str">
            <v>RHES-SHCON</v>
          </cell>
          <cell r="H968">
            <v>6.7983184320070764</v>
          </cell>
          <cell r="I968">
            <v>8.8646082204384928</v>
          </cell>
          <cell r="J968">
            <v>13.370155409639663</v>
          </cell>
        </row>
        <row r="969">
          <cell r="A969" t="str">
            <v>RHES-SHDEM</v>
          </cell>
          <cell r="B969" t="str">
            <v>VAR_fin</v>
          </cell>
          <cell r="C969" t="str">
            <v>RHES-SHWOD</v>
          </cell>
          <cell r="H969">
            <v>3.5083086453013319</v>
          </cell>
          <cell r="I969">
            <v>2.7484013696986307</v>
          </cell>
          <cell r="J969">
            <v>1.4820837387105643</v>
          </cell>
        </row>
        <row r="970">
          <cell r="A970" t="str">
            <v>RHES-SHDEM</v>
          </cell>
          <cell r="B970" t="str">
            <v>VAR_fin</v>
          </cell>
          <cell r="C970" t="str">
            <v>RHES-SHLTHD</v>
          </cell>
          <cell r="H970">
            <v>2.0922784243079819</v>
          </cell>
          <cell r="I970">
            <v>2.277656419400075</v>
          </cell>
          <cell r="J970">
            <v>2.2214267477340792</v>
          </cell>
        </row>
        <row r="971">
          <cell r="A971" t="str">
            <v>RHES-SHDEM</v>
          </cell>
          <cell r="B971" t="str">
            <v>VAR_fin</v>
          </cell>
          <cell r="C971" t="str">
            <v>RHES-SHELCB</v>
          </cell>
          <cell r="H971">
            <v>1.3414254769543098E-2</v>
          </cell>
          <cell r="I971">
            <v>3.2369426261630451E-3</v>
          </cell>
          <cell r="J971">
            <v>1.8168396751816283E-3</v>
          </cell>
        </row>
        <row r="972">
          <cell r="A972" t="str">
            <v>RHES-SHDEM</v>
          </cell>
          <cell r="B972" t="str">
            <v>VAR_fin</v>
          </cell>
          <cell r="C972" t="str">
            <v>RHES-SHELCH</v>
          </cell>
          <cell r="H972">
            <v>25.574458471777511</v>
          </cell>
          <cell r="I972">
            <v>27.613821630427349</v>
          </cell>
          <cell r="J972">
            <v>27.067332508908251</v>
          </cell>
        </row>
        <row r="973">
          <cell r="A973" t="str">
            <v>RHES-SHDEM</v>
          </cell>
          <cell r="B973" t="str">
            <v>VAR_fin</v>
          </cell>
          <cell r="C973" t="str">
            <v>RHES-SHNST</v>
          </cell>
          <cell r="H973">
            <v>4.1894875430681104E-6</v>
          </cell>
          <cell r="I973">
            <v>1.133556243787727E-7</v>
          </cell>
          <cell r="J973">
            <v>1.0680476447201227E-6</v>
          </cell>
        </row>
        <row r="974">
          <cell r="A974" t="str">
            <v>D-RHEM_LTH_CHPNGA</v>
          </cell>
          <cell r="B974" t="str">
            <v>VAR_fout</v>
          </cell>
          <cell r="C974" t="str">
            <v>RHSA_LTH</v>
          </cell>
          <cell r="H974">
            <v>2.2202327382404231E-2</v>
          </cell>
          <cell r="I974">
            <v>2.7106052050618152E-3</v>
          </cell>
          <cell r="J974">
            <v>2.4140040787146785E-5</v>
          </cell>
        </row>
        <row r="975">
          <cell r="A975" t="str">
            <v>D-RHEM_LTH_CHPNGA</v>
          </cell>
          <cell r="B975" t="str">
            <v>VAR_fout</v>
          </cell>
          <cell r="C975" t="str">
            <v>RHEM_LTH_CHPNGA_ON</v>
          </cell>
          <cell r="H975">
            <v>2.1352200244919014E-2</v>
          </cell>
          <cell r="I975">
            <v>3.2479327678445334E-3</v>
          </cell>
          <cell r="J975">
            <v>1.3523630799587277E-5</v>
          </cell>
        </row>
        <row r="976">
          <cell r="A976" t="str">
            <v>D-RHEM_LTH_CHPNGA</v>
          </cell>
          <cell r="B976" t="str">
            <v>VAR_fout</v>
          </cell>
          <cell r="C976" t="str">
            <v>LTH</v>
          </cell>
          <cell r="H976">
            <v>4.0753101868627623E-5</v>
          </cell>
          <cell r="I976">
            <v>8.0181233980386559E-6</v>
          </cell>
          <cell r="J976">
            <v>1.6445517723648755E-5</v>
          </cell>
        </row>
        <row r="977">
          <cell r="A977" t="str">
            <v>D-RHEM_LTH_CHPNGA</v>
          </cell>
          <cell r="B977" t="str">
            <v>VAR_fin</v>
          </cell>
          <cell r="C977" t="str">
            <v>RHEM_LTH_CHPNGA</v>
          </cell>
          <cell r="H977">
            <v>4.3595280729191915E-2</v>
          </cell>
          <cell r="I977">
            <v>5.9665673396784163E-3</v>
          </cell>
          <cell r="J977">
            <v>5.4109189310382827E-5</v>
          </cell>
        </row>
        <row r="978">
          <cell r="A978" t="str">
            <v>RHEM-SHLTHCHPNGA</v>
          </cell>
          <cell r="B978" t="str">
            <v>VAR_fout</v>
          </cell>
          <cell r="C978" t="str">
            <v>RHEM-SHLTHC-NGA</v>
          </cell>
        </row>
        <row r="979">
          <cell r="A979" t="str">
            <v>RHEM-SHLTHCHPNGA</v>
          </cell>
          <cell r="B979" t="str">
            <v>VAR_fin</v>
          </cell>
          <cell r="C979" t="str">
            <v>RHEM_LTH_CHPNGA_ON</v>
          </cell>
        </row>
        <row r="980">
          <cell r="A980" t="str">
            <v>RHEM-SHLTHCHPNGA</v>
          </cell>
          <cell r="B980" t="str">
            <v>VAR_fin</v>
          </cell>
          <cell r="C980" t="str">
            <v>RHEMLTHCHPC</v>
          </cell>
        </row>
        <row r="981">
          <cell r="A981" t="str">
            <v>RHEM-SHLTHCHPNGA</v>
          </cell>
          <cell r="B981" t="str">
            <v>VAR_ncap</v>
          </cell>
          <cell r="C981" t="str">
            <v>-</v>
          </cell>
          <cell r="H981">
            <v>1.55395213109903E-3</v>
          </cell>
          <cell r="I981">
            <v>3.78122291506235E-4</v>
          </cell>
          <cell r="J981">
            <v>3.9016820028749397E-8</v>
          </cell>
        </row>
        <row r="982">
          <cell r="A982" t="str">
            <v>RHEM-SHLTHCHPNGA</v>
          </cell>
          <cell r="B982" t="str">
            <v>VAR_cap</v>
          </cell>
          <cell r="C982" t="str">
            <v>-</v>
          </cell>
          <cell r="H982">
            <v>2.7562966650155193E-3</v>
          </cell>
          <cell r="I982">
            <v>8.7257163133415026E-4</v>
          </cell>
        </row>
        <row r="983">
          <cell r="A983" t="str">
            <v>D-RHES_SOLELC</v>
          </cell>
          <cell r="B983" t="str">
            <v>VAR_fout</v>
          </cell>
          <cell r="C983" t="str">
            <v>RHES_ELC</v>
          </cell>
          <cell r="H983">
            <v>4.6083011304075878</v>
          </cell>
          <cell r="I983">
            <v>4.7018787740066799</v>
          </cell>
          <cell r="J983">
            <v>5.0888371861180346</v>
          </cell>
        </row>
        <row r="984">
          <cell r="A984" t="str">
            <v>D-RHES_SOLELC</v>
          </cell>
          <cell r="B984" t="str">
            <v>VAR_fout</v>
          </cell>
          <cell r="C984" t="str">
            <v>ELC5</v>
          </cell>
          <cell r="H984">
            <v>2.5385620878264278E-3</v>
          </cell>
          <cell r="I984">
            <v>0.14709680142142159</v>
          </cell>
          <cell r="J984">
            <v>0.10694248933348267</v>
          </cell>
        </row>
        <row r="985">
          <cell r="A985" t="str">
            <v>D-RHES_SOLELC</v>
          </cell>
          <cell r="B985" t="str">
            <v>VAR_fin</v>
          </cell>
          <cell r="C985" t="str">
            <v>RHES_SOL_ELC</v>
          </cell>
          <cell r="H985">
            <v>4.6108396924954125</v>
          </cell>
          <cell r="I985">
            <v>4.848975575428101</v>
          </cell>
          <cell r="J985">
            <v>5.1957796754515186</v>
          </cell>
        </row>
        <row r="986">
          <cell r="A986" t="str">
            <v>RHNM-SHCONBR1</v>
          </cell>
          <cell r="B986" t="str">
            <v>VAR_ncap</v>
          </cell>
          <cell r="C986" t="str">
            <v>-</v>
          </cell>
          <cell r="H986">
            <v>3.5263392605711599</v>
          </cell>
        </row>
        <row r="987">
          <cell r="A987" t="str">
            <v>RHNM-SHCONBR1</v>
          </cell>
          <cell r="B987" t="str">
            <v>VAR_cap</v>
          </cell>
          <cell r="C987" t="str">
            <v>-</v>
          </cell>
          <cell r="H987">
            <v>8.8797370114879755</v>
          </cell>
          <cell r="I987">
            <v>5.1385576692489963</v>
          </cell>
          <cell r="J987">
            <v>2.307863909117998</v>
          </cell>
        </row>
        <row r="988">
          <cell r="A988" t="str">
            <v>D-DH2</v>
          </cell>
          <cell r="B988" t="str">
            <v>VAR_fout</v>
          </cell>
          <cell r="C988" t="str">
            <v>H2</v>
          </cell>
          <cell r="H988">
            <v>1.9432956398109425E-4</v>
          </cell>
          <cell r="I988">
            <v>10.453411251047843</v>
          </cell>
          <cell r="J988">
            <v>11.060382587615157</v>
          </cell>
        </row>
        <row r="989">
          <cell r="A989" t="str">
            <v>D-DH2</v>
          </cell>
          <cell r="B989" t="str">
            <v>VAR_fin</v>
          </cell>
          <cell r="C989" t="str">
            <v>H2_E</v>
          </cell>
          <cell r="H989">
            <v>1.9629248886979215E-4</v>
          </cell>
          <cell r="I989">
            <v>10.55900126368469</v>
          </cell>
          <cell r="J989">
            <v>11.172103623853701</v>
          </cell>
        </row>
        <row r="990">
          <cell r="A990" t="str">
            <v>D-DH2</v>
          </cell>
          <cell r="B990" t="str">
            <v>VAR_ncap</v>
          </cell>
          <cell r="C990" t="str">
            <v>-</v>
          </cell>
          <cell r="H990">
            <v>1.12782350152456E-4</v>
          </cell>
          <cell r="I990">
            <v>1.40364142856532</v>
          </cell>
          <cell r="J990">
            <v>8.1502115432082703E-2</v>
          </cell>
        </row>
        <row r="991">
          <cell r="A991" t="str">
            <v>D-DH2</v>
          </cell>
          <cell r="B991" t="str">
            <v>VAR_cap</v>
          </cell>
          <cell r="C991" t="str">
            <v>-</v>
          </cell>
          <cell r="H991">
            <v>2.0782753542042301E-4</v>
          </cell>
          <cell r="I991">
            <v>1.4038492561007401</v>
          </cell>
          <cell r="J991">
            <v>1.4853513715328199</v>
          </cell>
        </row>
        <row r="992">
          <cell r="A992" t="str">
            <v>ITOT-SWHHFOBR</v>
          </cell>
          <cell r="B992" t="str">
            <v>VAR_fout</v>
          </cell>
          <cell r="C992" t="str">
            <v>ITOT-SWH</v>
          </cell>
          <cell r="H992">
            <v>7.0550293274564352E-3</v>
          </cell>
          <cell r="I992">
            <v>4.782703702786067E-4</v>
          </cell>
        </row>
        <row r="993">
          <cell r="A993" t="str">
            <v>ITOT-SWHHFOBR</v>
          </cell>
          <cell r="B993" t="str">
            <v>VAR_fout</v>
          </cell>
          <cell r="C993" t="str">
            <v>CO2_I</v>
          </cell>
          <cell r="H993">
            <v>0.77820719235619495</v>
          </cell>
          <cell r="I993">
            <v>5.2208851336456003E-2</v>
          </cell>
        </row>
        <row r="994">
          <cell r="A994" t="str">
            <v>ITOT-SWHHFOBR</v>
          </cell>
          <cell r="B994" t="str">
            <v>VAR_fin</v>
          </cell>
          <cell r="C994" t="str">
            <v>IHFO</v>
          </cell>
          <cell r="H994">
            <v>1.0106586913716804E-2</v>
          </cell>
          <cell r="I994">
            <v>6.7803703034358554E-4</v>
          </cell>
        </row>
        <row r="995">
          <cell r="A995" t="str">
            <v>ITOT-SWHHFOBR</v>
          </cell>
          <cell r="B995" t="str">
            <v>VAR_ncap</v>
          </cell>
          <cell r="C995" t="str">
            <v>-</v>
          </cell>
          <cell r="H995">
            <v>6.3319156811697899E-4</v>
          </cell>
          <cell r="I995">
            <v>3.6284742716413802E-5</v>
          </cell>
          <cell r="J995">
            <v>4.03213111628706E-6</v>
          </cell>
        </row>
        <row r="996">
          <cell r="A996" t="str">
            <v>ITOT-SWHHFOBR</v>
          </cell>
          <cell r="B996" t="str">
            <v>VAR_cap</v>
          </cell>
          <cell r="C996" t="str">
            <v>-</v>
          </cell>
          <cell r="H996">
            <v>6.5892651507125713E-4</v>
          </cell>
          <cell r="I996">
            <v>4.5826639674393971E-5</v>
          </cell>
          <cell r="J996">
            <v>-7.3694200246309785E-6</v>
          </cell>
        </row>
        <row r="997">
          <cell r="A997" t="str">
            <v>RHNM-SHCONBR2</v>
          </cell>
          <cell r="B997" t="str">
            <v>VAR_ncap</v>
          </cell>
          <cell r="C997" t="str">
            <v>-</v>
          </cell>
          <cell r="H997">
            <v>3.5263392605713899</v>
          </cell>
        </row>
        <row r="998">
          <cell r="A998" t="str">
            <v>RHNM-SHCONBR2</v>
          </cell>
          <cell r="B998" t="str">
            <v>VAR_cap</v>
          </cell>
          <cell r="C998" t="str">
            <v>-</v>
          </cell>
          <cell r="H998">
            <v>8.8797370114880323</v>
          </cell>
          <cell r="I998">
            <v>5.1385576692480299</v>
          </cell>
          <cell r="J998">
            <v>2.3078639091160085</v>
          </cell>
        </row>
        <row r="999">
          <cell r="A999" t="str">
            <v>RHSA-WHSTG-ELCHP</v>
          </cell>
          <cell r="B999" t="str">
            <v>VAR_fout</v>
          </cell>
          <cell r="C999" t="str">
            <v>AUX_RHSA-WHSTG-ELCHP_OUT</v>
          </cell>
          <cell r="H999">
            <v>1.7809008043312113</v>
          </cell>
          <cell r="I999">
            <v>1.8075998593495168</v>
          </cell>
          <cell r="J999">
            <v>2.2134442944540997</v>
          </cell>
        </row>
        <row r="1000">
          <cell r="A1000" t="str">
            <v>RHSA-WHSTG-ELCHP</v>
          </cell>
          <cell r="B1000" t="str">
            <v>VAR_fout</v>
          </cell>
          <cell r="C1000" t="str">
            <v>RHSA-WHAELCH</v>
          </cell>
          <cell r="H1000">
            <v>1.7791216826485636</v>
          </cell>
          <cell r="I1000">
            <v>1.8057940652842328</v>
          </cell>
          <cell r="J1000">
            <v>2.2112330613927078</v>
          </cell>
        </row>
        <row r="1001">
          <cell r="A1001" t="str">
            <v>RHSA-WHSTG-ELCHP</v>
          </cell>
          <cell r="B1001" t="str">
            <v>VAR_fin</v>
          </cell>
          <cell r="C1001" t="str">
            <v>RHSA-WHAELCH</v>
          </cell>
          <cell r="H1001">
            <v>1.7791305463747633</v>
          </cell>
          <cell r="I1001">
            <v>1.8058084721291536</v>
          </cell>
          <cell r="J1001">
            <v>2.2112375906491941</v>
          </cell>
        </row>
        <row r="1002">
          <cell r="A1002" t="str">
            <v>RHSA-WHSTG-ELCHP</v>
          </cell>
          <cell r="B1002" t="str">
            <v>VAR_ncap</v>
          </cell>
          <cell r="C1002" t="str">
            <v>-</v>
          </cell>
          <cell r="H1002">
            <v>9.2846832616306496E-2</v>
          </cell>
          <cell r="I1002">
            <v>8.9557280905793901E-2</v>
          </cell>
          <cell r="J1002">
            <v>0.15746921403884301</v>
          </cell>
        </row>
        <row r="1003">
          <cell r="A1003" t="str">
            <v>RHSA-WHSTG-ELCHP</v>
          </cell>
          <cell r="B1003" t="str">
            <v>VAR_cap</v>
          </cell>
          <cell r="C1003" t="str">
            <v>-</v>
          </cell>
          <cell r="H1003">
            <v>0.16714239126633446</v>
          </cell>
          <cell r="I1003">
            <v>0.21349699134046898</v>
          </cell>
          <cell r="J1003">
            <v>0.26160716504003684</v>
          </cell>
        </row>
        <row r="1004">
          <cell r="A1004" t="str">
            <v>RHNM-SHCONBR3</v>
          </cell>
          <cell r="B1004" t="str">
            <v>VAR_ncap</v>
          </cell>
          <cell r="C1004" t="str">
            <v>-</v>
          </cell>
          <cell r="H1004">
            <v>3.5263392605711599</v>
          </cell>
        </row>
        <row r="1005">
          <cell r="A1005" t="str">
            <v>RHNM-SHCONBR3</v>
          </cell>
          <cell r="B1005" t="str">
            <v>VAR_cap</v>
          </cell>
          <cell r="C1005" t="str">
            <v>-</v>
          </cell>
          <cell r="H1005">
            <v>8.8797370114879755</v>
          </cell>
          <cell r="I1005">
            <v>5.1385576692489963</v>
          </cell>
          <cell r="J1005">
            <v>2.307863909117998</v>
          </cell>
        </row>
        <row r="1006">
          <cell r="A1006" t="str">
            <v>RES-ELCSPECADV</v>
          </cell>
          <cell r="B1006" t="str">
            <v>VAR_fout</v>
          </cell>
          <cell r="C1006" t="str">
            <v>RHSA-ELS</v>
          </cell>
          <cell r="H1006">
            <v>14.753664546173107</v>
          </cell>
          <cell r="I1006">
            <v>19.881973503807188</v>
          </cell>
          <cell r="J1006">
            <v>30.366615445158057</v>
          </cell>
        </row>
        <row r="1007">
          <cell r="A1007" t="str">
            <v>RES-ELCSPECADV</v>
          </cell>
          <cell r="B1007" t="str">
            <v>VAR_fin</v>
          </cell>
          <cell r="C1007" t="str">
            <v>RHSA_ELC</v>
          </cell>
          <cell r="H1007">
            <v>9.8357763641154037</v>
          </cell>
          <cell r="I1007">
            <v>13.254649002538125</v>
          </cell>
          <cell r="J1007">
            <v>20.244410296772024</v>
          </cell>
        </row>
        <row r="1008">
          <cell r="A1008" t="str">
            <v>RES-ELCSPECADV</v>
          </cell>
          <cell r="B1008" t="str">
            <v>VAR_ncap</v>
          </cell>
          <cell r="C1008" t="str">
            <v>-</v>
          </cell>
          <cell r="H1008">
            <v>0.57745985933261301</v>
          </cell>
          <cell r="I1008">
            <v>0.54205913257396598</v>
          </cell>
          <cell r="J1008">
            <v>1.4491673796650599</v>
          </cell>
        </row>
        <row r="1009">
          <cell r="A1009" t="str">
            <v>RES-ELCSPECADV</v>
          </cell>
          <cell r="B1009" t="str">
            <v>VAR_cap</v>
          </cell>
          <cell r="C1009" t="str">
            <v>-</v>
          </cell>
          <cell r="H1009">
            <v>1.5594520270549885</v>
          </cell>
          <cell r="I1009">
            <v>2.1015102968024291</v>
          </cell>
          <cell r="J1009">
            <v>3.209729886275384</v>
          </cell>
        </row>
        <row r="1010">
          <cell r="A1010" t="str">
            <v>ITOT-SWHSTG-ELCHP</v>
          </cell>
          <cell r="B1010" t="str">
            <v>VAR_fout</v>
          </cell>
          <cell r="C1010" t="str">
            <v>ITOT-SWHAELCH</v>
          </cell>
          <cell r="H1010">
            <v>5.5404297111880862E-3</v>
          </cell>
          <cell r="I1010">
            <v>0.20559606871389705</v>
          </cell>
          <cell r="J1010">
            <v>0.70749807982741741</v>
          </cell>
        </row>
        <row r="1011">
          <cell r="A1011" t="str">
            <v>ITOT-SWHSTG-ELCHP</v>
          </cell>
          <cell r="B1011" t="str">
            <v>VAR_fin</v>
          </cell>
          <cell r="C1011" t="str">
            <v>ITOT-SWHAELCH</v>
          </cell>
          <cell r="H1011">
            <v>6.7604162436061344E-3</v>
          </cell>
          <cell r="I1011">
            <v>0.24190054053364271</v>
          </cell>
          <cell r="J1011">
            <v>0.78616239255503972</v>
          </cell>
        </row>
        <row r="1012">
          <cell r="A1012" t="str">
            <v>ITOT-SWHSTG-ELCHP</v>
          </cell>
          <cell r="B1012" t="str">
            <v>VAR_ncap</v>
          </cell>
          <cell r="C1012" t="str">
            <v>-</v>
          </cell>
          <cell r="H1012">
            <v>4.5108073239541101E-2</v>
          </cell>
          <cell r="I1012">
            <v>4.3505227015416599E-2</v>
          </cell>
          <cell r="J1012">
            <v>0.12168708678156601</v>
          </cell>
        </row>
        <row r="1013">
          <cell r="A1013" t="str">
            <v>ITOT-SWHSTG-ELCHP</v>
          </cell>
          <cell r="B1013" t="str">
            <v>VAR_cap</v>
          </cell>
          <cell r="C1013" t="str">
            <v>-</v>
          </cell>
          <cell r="H1013">
            <v>0.10945284547941003</v>
          </cell>
          <cell r="I1013">
            <v>0.12316323661560473</v>
          </cell>
          <cell r="J1013">
            <v>0.17219747387228293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RHNS_LTH_CHPWOD_ON</v>
          </cell>
          <cell r="I1014">
            <v>7.2296306610139863E-4</v>
          </cell>
        </row>
        <row r="1015">
          <cell r="A1015" t="str">
            <v>D-RHNS_LTH_CHPWOD</v>
          </cell>
          <cell r="B1015" t="str">
            <v>VAR_fout</v>
          </cell>
          <cell r="C1015" t="str">
            <v>RHSA_LTH</v>
          </cell>
          <cell r="H1015">
            <v>1.2702051393781147E-2</v>
          </cell>
          <cell r="I1015">
            <v>1.2673300522868565E-2</v>
          </cell>
          <cell r="J1015">
            <v>4.5863293820403482E-3</v>
          </cell>
        </row>
        <row r="1016">
          <cell r="A1016" t="str">
            <v>D-RHNS_LTH_CHPWOD</v>
          </cell>
          <cell r="B1016" t="str">
            <v>VAR_fout</v>
          </cell>
          <cell r="C1016" t="str">
            <v>LTH</v>
          </cell>
          <cell r="H1016">
            <v>1.2274411019714975E-5</v>
          </cell>
          <cell r="I1016">
            <v>1.6960937908583528E-5</v>
          </cell>
          <cell r="J1016">
            <v>8.6097050113036888E-6</v>
          </cell>
        </row>
        <row r="1017">
          <cell r="A1017" t="str">
            <v>D-RHNS_LTH_CHPWOD</v>
          </cell>
          <cell r="B1017" t="str">
            <v>VAR_fin</v>
          </cell>
          <cell r="C1017" t="str">
            <v>RHNS_LTH_CHPWOD</v>
          </cell>
          <cell r="H1017">
            <v>1.2714325804800862E-2</v>
          </cell>
          <cell r="I1017">
            <v>1.3413292214138207E-2</v>
          </cell>
          <cell r="J1017">
            <v>4.595315284652293E-3</v>
          </cell>
        </row>
        <row r="1018">
          <cell r="A1018" t="str">
            <v>RHNM-SHCONBR4</v>
          </cell>
          <cell r="B1018" t="str">
            <v>VAR_ncap</v>
          </cell>
          <cell r="C1018" t="str">
            <v>-</v>
          </cell>
          <cell r="H1018">
            <v>3.5263392605713899</v>
          </cell>
        </row>
        <row r="1019">
          <cell r="A1019" t="str">
            <v>RHNM-SHCONBR4</v>
          </cell>
          <cell r="B1019" t="str">
            <v>VAR_cap</v>
          </cell>
          <cell r="C1019" t="str">
            <v>-</v>
          </cell>
          <cell r="H1019">
            <v>8.8797370114880323</v>
          </cell>
          <cell r="I1019">
            <v>5.1385576692480299</v>
          </cell>
          <cell r="J1019">
            <v>2.3078639091160085</v>
          </cell>
        </row>
        <row r="1020">
          <cell r="A1020" t="str">
            <v>D-SBIO</v>
          </cell>
          <cell r="B1020" t="str">
            <v>VAR_fout</v>
          </cell>
          <cell r="C1020" t="str">
            <v>SBIO</v>
          </cell>
          <cell r="H1020">
            <v>3.6989415899803717</v>
          </cell>
          <cell r="I1020">
            <v>2.9499762170166908</v>
          </cell>
          <cell r="J1020">
            <v>2.8720918240716347</v>
          </cell>
        </row>
        <row r="1021">
          <cell r="A1021" t="str">
            <v>D-SBIO</v>
          </cell>
          <cell r="B1021" t="str">
            <v>VAR_fin</v>
          </cell>
          <cell r="C1021" t="str">
            <v>BIO</v>
          </cell>
          <cell r="H1021">
            <v>3.6989415899803717</v>
          </cell>
          <cell r="I1021">
            <v>2.9499762170166908</v>
          </cell>
          <cell r="J1021">
            <v>2.8720918240716347</v>
          </cell>
        </row>
        <row r="1022">
          <cell r="A1022" t="str">
            <v>RHEM-SHDEM</v>
          </cell>
          <cell r="B1022" t="str">
            <v>VAR_fout</v>
          </cell>
          <cell r="C1022" t="str">
            <v>RHEM-SHD</v>
          </cell>
          <cell r="H1022">
            <v>62.241667883200563</v>
          </cell>
          <cell r="I1022">
            <v>61.072462173102352</v>
          </cell>
          <cell r="J1022">
            <v>59.769116314215431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RHEM-SHNST</v>
          </cell>
          <cell r="H1023">
            <v>5.1176271719141488E-6</v>
          </cell>
          <cell r="J1023">
            <v>4.4092729657254265E-6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RHEM-SHPLT</v>
          </cell>
          <cell r="H1024">
            <v>0.34682863400552116</v>
          </cell>
          <cell r="I1024">
            <v>0.36744650212896413</v>
          </cell>
          <cell r="J1024">
            <v>0.2959483560228488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RHEM-SHNGAH</v>
          </cell>
          <cell r="H1025">
            <v>8.6334189248515152</v>
          </cell>
          <cell r="I1025">
            <v>10.637463266100406</v>
          </cell>
          <cell r="J1025">
            <v>9.6964811185887871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RHEM-SHLTHC-WOD</v>
          </cell>
          <cell r="H1026">
            <v>3.293338636077846E-6</v>
          </cell>
          <cell r="I1026">
            <v>3.5304667683170055E-6</v>
          </cell>
          <cell r="J1026">
            <v>4.9686843962801317E-6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RHEM-SHSOL</v>
          </cell>
          <cell r="H1027">
            <v>1.1727548700608726E-2</v>
          </cell>
          <cell r="I1027">
            <v>1.1361388176925072E-2</v>
          </cell>
          <cell r="J1027">
            <v>9.5218359756383611E-3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RHEM-SHLTHD</v>
          </cell>
          <cell r="H1028">
            <v>5.4755075634230632</v>
          </cell>
          <cell r="I1028">
            <v>5.8103013430171933</v>
          </cell>
          <cell r="J1028">
            <v>5.4186001070652736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RHEM-SHNGA</v>
          </cell>
          <cell r="H1029">
            <v>9.5796593914897503</v>
          </cell>
          <cell r="I1029">
            <v>3.943584711971833</v>
          </cell>
          <cell r="J1029">
            <v>1.5007487399190944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RHEM-SHELCB</v>
          </cell>
          <cell r="H1030">
            <v>3.9287427130465765E-3</v>
          </cell>
          <cell r="I1030">
            <v>3.1264388411915856E-3</v>
          </cell>
          <cell r="J1030">
            <v>4.103288304793235E-3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RHEM-SHELCH</v>
          </cell>
          <cell r="H1031">
            <v>18.243373745689489</v>
          </cell>
          <cell r="I1031">
            <v>22.567083902884796</v>
          </cell>
          <cell r="J1031">
            <v>23.273421547797138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RHEM-SHLFO</v>
          </cell>
          <cell r="H1032">
            <v>7.2636188054925368</v>
          </cell>
          <cell r="I1032">
            <v>3.0069444427104171</v>
          </cell>
          <cell r="J1032">
            <v>0.51984147028654737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RHEM-SHCON</v>
          </cell>
          <cell r="H1033">
            <v>8.7452172018973524</v>
          </cell>
          <cell r="I1033">
            <v>11.372358960929112</v>
          </cell>
          <cell r="J1033">
            <v>17.031523308395276</v>
          </cell>
        </row>
        <row r="1034">
          <cell r="A1034" t="str">
            <v>RHEM-SHDEM</v>
          </cell>
          <cell r="B1034" t="str">
            <v>VAR_fin</v>
          </cell>
          <cell r="C1034" t="str">
            <v>RHEM-SHWOD</v>
          </cell>
          <cell r="H1034">
            <v>3.9393580035564009</v>
          </cell>
          <cell r="I1034">
            <v>3.3536120259240714</v>
          </cell>
          <cell r="J1034">
            <v>2.0195788683676152</v>
          </cell>
        </row>
        <row r="1035">
          <cell r="A1035" t="str">
            <v>RHEM-SHDEM</v>
          </cell>
          <cell r="B1035" t="str">
            <v>VAR_fin</v>
          </cell>
          <cell r="C1035" t="str">
            <v>RHEM-SHLTHC-NGA</v>
          </cell>
          <cell r="H1035">
            <v>1.4676259334181227E-6</v>
          </cell>
          <cell r="I1035">
            <v>7.8081379556066606E-6</v>
          </cell>
          <cell r="J1035">
            <v>4.6113332310972218E-6</v>
          </cell>
        </row>
        <row r="1036">
          <cell r="A1036" t="str">
            <v>ITOT-SWHH2BR</v>
          </cell>
          <cell r="B1036" t="str">
            <v>VAR_fout</v>
          </cell>
          <cell r="C1036" t="str">
            <v>ITOT-SWH</v>
          </cell>
          <cell r="H1036">
            <v>7.6127033745635462</v>
          </cell>
          <cell r="I1036">
            <v>8.0936772270003043</v>
          </cell>
          <cell r="J1036">
            <v>8.0936702111088366</v>
          </cell>
        </row>
        <row r="1037">
          <cell r="A1037" t="str">
            <v>ITOT-SWHH2BR</v>
          </cell>
          <cell r="B1037" t="str">
            <v>VAR_fin</v>
          </cell>
          <cell r="C1037" t="str">
            <v>IH2</v>
          </cell>
          <cell r="H1037">
            <v>9.4360866015118656</v>
          </cell>
          <cell r="I1037">
            <v>10.010405010701666</v>
          </cell>
          <cell r="J1037">
            <v>9.96696571214766</v>
          </cell>
        </row>
        <row r="1038">
          <cell r="A1038" t="str">
            <v>ITOT-SWHH2BR</v>
          </cell>
          <cell r="B1038" t="str">
            <v>VAR_ncap</v>
          </cell>
          <cell r="C1038" t="str">
            <v>-</v>
          </cell>
          <cell r="H1038">
            <v>0.62510757093122704</v>
          </cell>
          <cell r="I1038">
            <v>5.5699417224367699E-2</v>
          </cell>
          <cell r="J1038">
            <v>0.33779514505533298</v>
          </cell>
        </row>
        <row r="1039">
          <cell r="A1039" t="str">
            <v>ITOT-SWHH2BR</v>
          </cell>
          <cell r="B1039" t="str">
            <v>VAR_cap</v>
          </cell>
          <cell r="C1039" t="str">
            <v>-</v>
          </cell>
          <cell r="H1039">
            <v>0.62510757093122704</v>
          </cell>
          <cell r="I1039">
            <v>0.68079369056751915</v>
          </cell>
          <cell r="J1039">
            <v>0.64260502364021643</v>
          </cell>
        </row>
        <row r="1040">
          <cell r="A1040" t="str">
            <v>RHNS-SHSTG-ELC</v>
          </cell>
          <cell r="B1040" t="str">
            <v>VAR_fout</v>
          </cell>
          <cell r="C1040" t="str">
            <v>RHNS-SHAELCB</v>
          </cell>
          <cell r="H1040">
            <v>1.3069658946618732E-3</v>
          </cell>
          <cell r="I1040">
            <v>2.1983687583220688E-3</v>
          </cell>
          <cell r="J1040">
            <v>1.0812884131518401E-3</v>
          </cell>
        </row>
        <row r="1041">
          <cell r="A1041" t="str">
            <v>RHNS-SHSTG-ELC</v>
          </cell>
          <cell r="B1041" t="str">
            <v>VAR_fout</v>
          </cell>
          <cell r="C1041" t="str">
            <v>AUX_RHNS-SHSTG-ELC_OUT</v>
          </cell>
          <cell r="H1041">
            <v>1.3082728605565341E-3</v>
          </cell>
          <cell r="I1041">
            <v>2.2005671270803884E-3</v>
          </cell>
          <cell r="J1041">
            <v>1.0823697015649909E-3</v>
          </cell>
        </row>
        <row r="1042">
          <cell r="A1042" t="str">
            <v>RHNS-SHSTG-ELC</v>
          </cell>
          <cell r="B1042" t="str">
            <v>VAR_fin</v>
          </cell>
          <cell r="C1042" t="str">
            <v>RHNS-SHAELCB</v>
          </cell>
          <cell r="H1042">
            <v>1.3012155198302323E-3</v>
          </cell>
          <cell r="I1042">
            <v>2.1889567098613417E-3</v>
          </cell>
          <cell r="J1042">
            <v>1.0800658219641019E-3</v>
          </cell>
        </row>
        <row r="1043">
          <cell r="A1043" t="str">
            <v>RHNS-SHSTG-ELC</v>
          </cell>
          <cell r="B1043" t="str">
            <v>VAR_ncap</v>
          </cell>
          <cell r="C1043" t="str">
            <v>-</v>
          </cell>
          <cell r="H1043">
            <v>2.3274218568107501E-4</v>
          </cell>
          <cell r="I1043">
            <v>1.4418556129714401E-4</v>
          </cell>
          <cell r="J1043">
            <v>5.78151111468159E-5</v>
          </cell>
        </row>
        <row r="1044">
          <cell r="A1044" t="str">
            <v>RHNS-SHSTG-ELC</v>
          </cell>
          <cell r="B1044" t="str">
            <v>VAR_cap</v>
          </cell>
          <cell r="C1044" t="str">
            <v>-</v>
          </cell>
          <cell r="H1044">
            <v>8.9424011894047393E-4</v>
          </cell>
          <cell r="I1044">
            <v>4.1230422182992102E-4</v>
          </cell>
          <cell r="J1044">
            <v>1.7459521456191938E-4</v>
          </cell>
        </row>
        <row r="1045">
          <cell r="A1045" t="str">
            <v>RHES-SHCOABR</v>
          </cell>
          <cell r="B1045" t="str">
            <v>VAR_fout</v>
          </cell>
          <cell r="C1045" t="str">
            <v>CO2_R</v>
          </cell>
        </row>
        <row r="1046">
          <cell r="A1046" t="str">
            <v>RHES-SHCOABR</v>
          </cell>
          <cell r="B1046" t="str">
            <v>VAR_fout</v>
          </cell>
          <cell r="C1046" t="str">
            <v>RHES-SHCOA</v>
          </cell>
        </row>
        <row r="1047">
          <cell r="A1047" t="str">
            <v>RHES-SHCOABR</v>
          </cell>
          <cell r="B1047" t="str">
            <v>VAR_fin</v>
          </cell>
          <cell r="C1047" t="str">
            <v>RCOA</v>
          </cell>
        </row>
        <row r="1048">
          <cell r="A1048" t="str">
            <v>RHES-SHCOABR</v>
          </cell>
          <cell r="B1048" t="str">
            <v>VAR_cap</v>
          </cell>
          <cell r="C1048" t="str">
            <v>-</v>
          </cell>
          <cell r="H1048">
            <v>1.6321976767999513E-6</v>
          </cell>
        </row>
        <row r="1049">
          <cell r="A1049" t="str">
            <v>D-INGA</v>
          </cell>
          <cell r="B1049" t="str">
            <v>VAR_fout</v>
          </cell>
          <cell r="C1049" t="str">
            <v>CO2</v>
          </cell>
          <cell r="H1049">
            <v>577.82108094721104</v>
          </cell>
          <cell r="I1049">
            <v>193.571652512566</v>
          </cell>
          <cell r="J1049">
            <v>85.437549804492406</v>
          </cell>
        </row>
        <row r="1050">
          <cell r="A1050" t="str">
            <v>D-INGA</v>
          </cell>
          <cell r="B1050" t="str">
            <v>VAR_fout</v>
          </cell>
          <cell r="C1050" t="str">
            <v>IH2</v>
          </cell>
          <cell r="H1050">
            <v>0.3201394642908279</v>
          </cell>
          <cell r="I1050">
            <v>0.18041027456369568</v>
          </cell>
          <cell r="J1050">
            <v>0.12235308649277885</v>
          </cell>
        </row>
        <row r="1051">
          <cell r="A1051" t="str">
            <v>D-INGA</v>
          </cell>
          <cell r="B1051" t="str">
            <v>VAR_fout</v>
          </cell>
          <cell r="C1051" t="str">
            <v>INGA</v>
          </cell>
          <cell r="H1051">
            <v>12.611389684808394</v>
          </cell>
          <cell r="I1051">
            <v>5.8205460133345328</v>
          </cell>
          <cell r="J1051">
            <v>3.9461770752731482</v>
          </cell>
        </row>
        <row r="1052">
          <cell r="A1052" t="str">
            <v>D-INGA</v>
          </cell>
          <cell r="B1052" t="str">
            <v>VAR_fin</v>
          </cell>
          <cell r="C1052" t="str">
            <v>NGA</v>
          </cell>
          <cell r="H1052">
            <v>10.245054626723615</v>
          </cell>
          <cell r="I1052">
            <v>3.4321214984497481</v>
          </cell>
          <cell r="J1052">
            <v>1.5148501738385198</v>
          </cell>
        </row>
        <row r="1053">
          <cell r="A1053" t="str">
            <v>D-INGA</v>
          </cell>
          <cell r="B1053" t="str">
            <v>VAR_fin</v>
          </cell>
          <cell r="C1053" t="str">
            <v>BNGA</v>
          </cell>
          <cell r="H1053">
            <v>2.4078738787101872</v>
          </cell>
          <cell r="I1053">
            <v>2.4078754210359596</v>
          </cell>
          <cell r="J1053">
            <v>2.4446500816558459</v>
          </cell>
        </row>
        <row r="1054">
          <cell r="A1054" t="str">
            <v>D-INGA</v>
          </cell>
          <cell r="B1054" t="str">
            <v>VAR_fin</v>
          </cell>
          <cell r="C1054" t="str">
            <v>H2</v>
          </cell>
          <cell r="H1054">
            <v>0.32013873328610282</v>
          </cell>
          <cell r="I1054">
            <v>0.18040836346119069</v>
          </cell>
          <cell r="J1054">
            <v>0.12234447780136136</v>
          </cell>
        </row>
        <row r="1055">
          <cell r="A1055" t="str">
            <v>D-INGA</v>
          </cell>
          <cell r="B1055" t="str">
            <v>VAR_ncap</v>
          </cell>
          <cell r="C1055" t="str">
            <v>-</v>
          </cell>
          <cell r="H1055">
            <v>4.3585098673009196E-6</v>
          </cell>
          <cell r="I1055">
            <v>5.6791594860818102E-6</v>
          </cell>
          <cell r="J1055">
            <v>1.1732237969789601E-5</v>
          </cell>
        </row>
        <row r="1056">
          <cell r="A1056" t="str">
            <v>D-INGA</v>
          </cell>
          <cell r="B1056" t="str">
            <v>VAR_cap</v>
          </cell>
          <cell r="C1056" t="str">
            <v>-</v>
          </cell>
          <cell r="H1056">
            <v>1.9844944938468261</v>
          </cell>
          <cell r="I1056">
            <v>1.9845001730063121</v>
          </cell>
          <cell r="J1056">
            <v>1.0954879724241018</v>
          </cell>
        </row>
        <row r="1057">
          <cell r="A1057" t="str">
            <v>RHEM-SHNGAHP</v>
          </cell>
          <cell r="B1057" t="str">
            <v>VAR_fout</v>
          </cell>
          <cell r="C1057" t="str">
            <v>CO2_R</v>
          </cell>
          <cell r="H1057">
            <v>245.70095111595199</v>
          </cell>
          <cell r="I1057">
            <v>299.01621974971198</v>
          </cell>
          <cell r="J1057">
            <v>258.446988388774</v>
          </cell>
        </row>
        <row r="1058">
          <cell r="A1058" t="str">
            <v>RHEM-SHNGAHP</v>
          </cell>
          <cell r="B1058" t="str">
            <v>VAR_fout</v>
          </cell>
          <cell r="C1058" t="str">
            <v>RHEM-SHANGAH</v>
          </cell>
          <cell r="H1058">
            <v>8.6334338530477517</v>
          </cell>
          <cell r="I1058">
            <v>10.63747409720556</v>
          </cell>
          <cell r="J1058">
            <v>9.6965013502583979</v>
          </cell>
        </row>
        <row r="1059">
          <cell r="A1059" t="str">
            <v>RHEM-SHNGAHP</v>
          </cell>
          <cell r="B1059" t="str">
            <v>VAR_fin</v>
          </cell>
          <cell r="C1059" t="str">
            <v>RHEMELCHPC</v>
          </cell>
          <cell r="H1059">
            <v>8.6334338530477517</v>
          </cell>
          <cell r="I1059">
            <v>10.63747409720556</v>
          </cell>
          <cell r="J1059">
            <v>9.6965013502583979</v>
          </cell>
        </row>
        <row r="1060">
          <cell r="A1060" t="str">
            <v>RHEM-SHNGAHP</v>
          </cell>
          <cell r="B1060" t="str">
            <v>VAR_fin</v>
          </cell>
          <cell r="C1060" t="str">
            <v>RNGA</v>
          </cell>
          <cell r="H1060">
            <v>4.3563998424814114</v>
          </cell>
          <cell r="I1060">
            <v>5.3017060239310654</v>
          </cell>
          <cell r="J1060">
            <v>4.582393411148483</v>
          </cell>
        </row>
        <row r="1061">
          <cell r="A1061" t="str">
            <v>RHEM-SHNGAHP</v>
          </cell>
          <cell r="B1061" t="str">
            <v>VAR_ncap</v>
          </cell>
          <cell r="C1061" t="str">
            <v>-</v>
          </cell>
          <cell r="H1061">
            <v>0.119158347474729</v>
          </cell>
          <cell r="I1061">
            <v>0.38419609345748801</v>
          </cell>
          <cell r="J1061">
            <v>0.35673649335548802</v>
          </cell>
        </row>
        <row r="1062">
          <cell r="A1062" t="str">
            <v>RHEM-SHNGAHP</v>
          </cell>
          <cell r="B1062" t="str">
            <v>VAR_cap</v>
          </cell>
          <cell r="C1062" t="str">
            <v>-</v>
          </cell>
          <cell r="H1062">
            <v>0.60970673914784757</v>
          </cell>
          <cell r="I1062">
            <v>0.75143541779538414</v>
          </cell>
          <cell r="J1062">
            <v>0.68596347953890779</v>
          </cell>
        </row>
        <row r="1063">
          <cell r="A1063" t="str">
            <v>D-SPLT</v>
          </cell>
          <cell r="B1063" t="str">
            <v>VAR_fout</v>
          </cell>
          <cell r="C1063" t="str">
            <v>SPLT</v>
          </cell>
          <cell r="H1063">
            <v>0.8178553270443879</v>
          </cell>
          <cell r="I1063">
            <v>1.0362407133211158</v>
          </cell>
          <cell r="J1063">
            <v>1.078009343990783</v>
          </cell>
        </row>
        <row r="1064">
          <cell r="A1064" t="str">
            <v>D-SPLT</v>
          </cell>
          <cell r="B1064" t="str">
            <v>VAR_fin</v>
          </cell>
          <cell r="C1064" t="str">
            <v>PLT</v>
          </cell>
          <cell r="H1064">
            <v>0.8178553270443879</v>
          </cell>
          <cell r="I1064">
            <v>1.0362407133211158</v>
          </cell>
          <cell r="J1064">
            <v>1.078009343990783</v>
          </cell>
        </row>
        <row r="1065">
          <cell r="A1065" t="str">
            <v>RHES-SHCONBR</v>
          </cell>
          <cell r="B1065" t="str">
            <v>VAR_fout</v>
          </cell>
          <cell r="C1065" t="str">
            <v>RHES-SHCON</v>
          </cell>
          <cell r="H1065">
            <v>4.3020796214509856E-4</v>
          </cell>
          <cell r="I1065">
            <v>4.4330963923942552E-4</v>
          </cell>
          <cell r="J1065">
            <v>4.6654086296037692E-4</v>
          </cell>
        </row>
        <row r="1066">
          <cell r="A1066" t="str">
            <v>RHES-SHCONBR</v>
          </cell>
          <cell r="B1066" t="str">
            <v>VAR_fin</v>
          </cell>
          <cell r="C1066" t="str">
            <v>CON</v>
          </cell>
          <cell r="H1066">
            <v>4.3020796214509856E-4</v>
          </cell>
          <cell r="I1066">
            <v>4.4330963923942552E-4</v>
          </cell>
          <cell r="J1066">
            <v>4.6654086296037692E-4</v>
          </cell>
        </row>
        <row r="1067">
          <cell r="A1067" t="str">
            <v>RHES-SHCONBR</v>
          </cell>
          <cell r="B1067" t="str">
            <v>VAR_ncap</v>
          </cell>
          <cell r="C1067" t="str">
            <v>-</v>
          </cell>
          <cell r="H1067">
            <v>1.7693038810318499E-5</v>
          </cell>
          <cell r="I1067">
            <v>9.0187458953083802E-7</v>
          </cell>
          <cell r="J1067">
            <v>5.8581346488650203E-7</v>
          </cell>
        </row>
        <row r="1068">
          <cell r="A1068" t="str">
            <v>RHES-SHCONBR</v>
          </cell>
          <cell r="B1068" t="str">
            <v>VAR_cap</v>
          </cell>
          <cell r="C1068" t="str">
            <v>-</v>
          </cell>
          <cell r="H1068">
            <v>3.5132785121733802E-5</v>
          </cell>
          <cell r="I1068">
            <v>3.6003698815896609E-5</v>
          </cell>
          <cell r="J1068">
            <v>3.6726910937654668E-5</v>
          </cell>
        </row>
        <row r="1069">
          <cell r="A1069" t="str">
            <v>RHSA-WHSOLBR</v>
          </cell>
          <cell r="B1069" t="str">
            <v>VAR_fout</v>
          </cell>
          <cell r="C1069" t="str">
            <v>RHSA-WHASOL</v>
          </cell>
          <cell r="H1069">
            <v>1.1417656653012986</v>
          </cell>
          <cell r="I1069">
            <v>1.2511078644143891</v>
          </cell>
          <cell r="J1069">
            <v>1.2758453548742421</v>
          </cell>
        </row>
        <row r="1070">
          <cell r="A1070" t="str">
            <v>RHSA-WHSOLBR</v>
          </cell>
          <cell r="B1070" t="str">
            <v>VAR_fin</v>
          </cell>
          <cell r="C1070" t="str">
            <v>SOL</v>
          </cell>
          <cell r="H1070">
            <v>1.1417656653012986</v>
          </cell>
          <cell r="I1070">
            <v>1.2511078644143891</v>
          </cell>
          <cell r="J1070">
            <v>1.2758453548742421</v>
          </cell>
        </row>
        <row r="1071">
          <cell r="A1071" t="str">
            <v>RHSA-WHSOLBR</v>
          </cell>
          <cell r="B1071" t="str">
            <v>VAR_fin</v>
          </cell>
          <cell r="C1071" t="str">
            <v>RHSASOLBRC</v>
          </cell>
          <cell r="H1071">
            <v>1.1417656653012986</v>
          </cell>
          <cell r="I1071">
            <v>1.2511078644143891</v>
          </cell>
          <cell r="J1071">
            <v>1.2758453548742421</v>
          </cell>
        </row>
        <row r="1072">
          <cell r="A1072" t="str">
            <v>RHSA-WHSOLBR</v>
          </cell>
          <cell r="B1072" t="str">
            <v>VAR_ncap</v>
          </cell>
          <cell r="C1072" t="str">
            <v>-</v>
          </cell>
          <cell r="H1072">
            <v>0.13519620846352401</v>
          </cell>
          <cell r="I1072">
            <v>0.139862652582567</v>
          </cell>
          <cell r="J1072">
            <v>0.124819555162313</v>
          </cell>
        </row>
        <row r="1073">
          <cell r="A1073" t="str">
            <v>RHSA-WHSOLBR</v>
          </cell>
          <cell r="B1073" t="str">
            <v>VAR_cap</v>
          </cell>
          <cell r="C1073" t="str">
            <v>-</v>
          </cell>
          <cell r="H1073">
            <v>0.24222876726413231</v>
          </cell>
          <cell r="I1073">
            <v>0.27505976455161735</v>
          </cell>
          <cell r="J1073">
            <v>0.28350906370614726</v>
          </cell>
        </row>
        <row r="1074">
          <cell r="A1074" t="str">
            <v>SCOM-SHCONBR</v>
          </cell>
          <cell r="B1074" t="str">
            <v>VAR_ncap</v>
          </cell>
          <cell r="C1074" t="str">
            <v>-</v>
          </cell>
          <cell r="H1074">
            <v>6.6037992904339995E-7</v>
          </cell>
          <cell r="I1074">
            <v>3.0619228088801403E-8</v>
          </cell>
          <cell r="J1074">
            <v>2.02969393222458E-8</v>
          </cell>
        </row>
        <row r="1075">
          <cell r="A1075" t="str">
            <v>SCOM-SHCONBR</v>
          </cell>
          <cell r="B1075" t="str">
            <v>VAR_cap</v>
          </cell>
          <cell r="C1075" t="str">
            <v>-</v>
          </cell>
          <cell r="H1075">
            <v>7.4254022788326087E-7</v>
          </cell>
          <cell r="I1075">
            <v>7.4306330978123005E-7</v>
          </cell>
          <cell r="J1075">
            <v>8.4292531406407004E-7</v>
          </cell>
        </row>
        <row r="1076">
          <cell r="A1076" t="str">
            <v>RHNM-SHNGABR</v>
          </cell>
          <cell r="B1076" t="str">
            <v>VAR_fout</v>
          </cell>
          <cell r="C1076" t="str">
            <v>CO2_R</v>
          </cell>
          <cell r="H1076">
            <v>9.0964931381273502</v>
          </cell>
          <cell r="I1076">
            <v>5.6161897053374599</v>
          </cell>
        </row>
        <row r="1077">
          <cell r="A1077" t="str">
            <v>RHNM-SHNGABR</v>
          </cell>
          <cell r="B1077" t="str">
            <v>VAR_fout</v>
          </cell>
          <cell r="C1077" t="str">
            <v>RHNM-SHNGA</v>
          </cell>
          <cell r="H1077">
            <v>0.15479262208806102</v>
          </cell>
          <cell r="I1077">
            <v>9.5569217437141724E-2</v>
          </cell>
        </row>
        <row r="1078">
          <cell r="A1078" t="str">
            <v>RHNM-SHNGABR</v>
          </cell>
          <cell r="B1078" t="str">
            <v>VAR_fin</v>
          </cell>
          <cell r="C1078" t="str">
            <v>RNGA</v>
          </cell>
          <cell r="H1078">
            <v>0.16128533932849926</v>
          </cell>
          <cell r="I1078">
            <v>9.9577831654919513E-2</v>
          </cell>
        </row>
        <row r="1079">
          <cell r="A1079" t="str">
            <v>RHNM-SHNGABR</v>
          </cell>
          <cell r="B1079" t="str">
            <v>VAR_ncap</v>
          </cell>
          <cell r="C1079" t="str">
            <v>-</v>
          </cell>
          <cell r="H1079">
            <v>1.01366338458631E-4</v>
          </cell>
          <cell r="I1079">
            <v>7.55747574695764E-3</v>
          </cell>
          <cell r="J1079">
            <v>6.5314345878957101E-7</v>
          </cell>
        </row>
        <row r="1080">
          <cell r="A1080" t="str">
            <v>RHNM-SHNGABR</v>
          </cell>
          <cell r="B1080" t="str">
            <v>VAR_cap</v>
          </cell>
          <cell r="C1080" t="str">
            <v>-</v>
          </cell>
          <cell r="H1080">
            <v>1.6637925049056201E-2</v>
          </cell>
          <cell r="I1080">
            <v>7.6599532397075018E-3</v>
          </cell>
          <cell r="J1080">
            <v>3.0452302397839665E-5</v>
          </cell>
        </row>
        <row r="1081">
          <cell r="A1081" t="str">
            <v>RHES-SHSOLBR</v>
          </cell>
          <cell r="B1081" t="str">
            <v>VAR_fout</v>
          </cell>
          <cell r="C1081" t="str">
            <v>RHES-SHASOL</v>
          </cell>
          <cell r="H1081">
            <v>2.2896658086793302E-2</v>
          </cell>
          <cell r="I1081">
            <v>2.2524911060688844E-2</v>
          </cell>
          <cell r="J1081">
            <v>2.069161944827096E-2</v>
          </cell>
        </row>
        <row r="1082">
          <cell r="A1082" t="str">
            <v>RHES-SHSOLBR</v>
          </cell>
          <cell r="B1082" t="str">
            <v>VAR_fin</v>
          </cell>
          <cell r="C1082" t="str">
            <v>SOL</v>
          </cell>
          <cell r="H1082">
            <v>2.2896658086793302E-2</v>
          </cell>
          <cell r="I1082">
            <v>2.2524911060688844E-2</v>
          </cell>
          <cell r="J1082">
            <v>2.069161944827096E-2</v>
          </cell>
        </row>
        <row r="1083">
          <cell r="A1083" t="str">
            <v>RHES-SHSOLBR</v>
          </cell>
          <cell r="B1083" t="str">
            <v>VAR_ncap</v>
          </cell>
          <cell r="C1083" t="str">
            <v>-</v>
          </cell>
          <cell r="H1083">
            <v>4.2306070332743296E-6</v>
          </cell>
          <cell r="I1083">
            <v>3.3904384019619498E-3</v>
          </cell>
          <cell r="J1083">
            <v>6.1738792506993195E-4</v>
          </cell>
        </row>
        <row r="1084">
          <cell r="A1084" t="str">
            <v>RHES-SHSOLBR</v>
          </cell>
          <cell r="B1084" t="str">
            <v>VAR_cap</v>
          </cell>
          <cell r="C1084" t="str">
            <v>-</v>
          </cell>
          <cell r="H1084">
            <v>1.84975275551214E-2</v>
          </cell>
          <cell r="I1084">
            <v>3.3947448983166258E-3</v>
          </cell>
          <cell r="J1084">
            <v>3.0793681847747657E-3</v>
          </cell>
        </row>
        <row r="1085">
          <cell r="A1085" t="str">
            <v>SCOM-SHSOLBR</v>
          </cell>
          <cell r="B1085" t="str">
            <v>VAR_fout</v>
          </cell>
          <cell r="C1085" t="str">
            <v>SCOM-SHASOL</v>
          </cell>
          <cell r="H1085">
            <v>0.66880077846632568</v>
          </cell>
          <cell r="I1085">
            <v>0.75101427044578406</v>
          </cell>
          <cell r="J1085">
            <v>0.80223144942605296</v>
          </cell>
        </row>
        <row r="1086">
          <cell r="A1086" t="str">
            <v>SCOM-SHSOLBR</v>
          </cell>
          <cell r="B1086" t="str">
            <v>VAR_fin</v>
          </cell>
          <cell r="C1086" t="str">
            <v>SOL</v>
          </cell>
          <cell r="H1086">
            <v>0.66880077846632568</v>
          </cell>
          <cell r="I1086">
            <v>0.75101427044578406</v>
          </cell>
          <cell r="J1086">
            <v>0.80223144942605296</v>
          </cell>
        </row>
        <row r="1087">
          <cell r="A1087" t="str">
            <v>SCOM-SHSOLBR</v>
          </cell>
          <cell r="B1087" t="str">
            <v>VAR_ncap</v>
          </cell>
          <cell r="C1087" t="str">
            <v>-</v>
          </cell>
          <cell r="H1087">
            <v>6.9157629192112297E-2</v>
          </cell>
          <cell r="I1087">
            <v>4.9277285680490099E-2</v>
          </cell>
          <cell r="J1087">
            <v>6.2915159292234596E-2</v>
          </cell>
        </row>
        <row r="1088">
          <cell r="A1088" t="str">
            <v>SCOM-SHSOLBR</v>
          </cell>
          <cell r="B1088" t="str">
            <v>VAR_cap</v>
          </cell>
          <cell r="C1088" t="str">
            <v>-</v>
          </cell>
          <cell r="H1088">
            <v>9.727474315540012E-2</v>
          </cell>
          <cell r="I1088">
            <v>0.11843686299623021</v>
          </cell>
          <cell r="J1088">
            <v>0.12792988492382174</v>
          </cell>
        </row>
        <row r="1089">
          <cell r="A1089" t="str">
            <v>RHEM-SHSTG-ELCHP</v>
          </cell>
          <cell r="B1089" t="str">
            <v>VAR_fout</v>
          </cell>
          <cell r="C1089" t="str">
            <v>RHEM-SHAELCH</v>
          </cell>
          <cell r="H1089">
            <v>3.0365016086897176</v>
          </cell>
          <cell r="I1089">
            <v>3.3440719595542312</v>
          </cell>
          <cell r="J1089">
            <v>3.3201025222737668</v>
          </cell>
        </row>
        <row r="1090">
          <cell r="A1090" t="str">
            <v>RHEM-SHSTG-ELCHP</v>
          </cell>
          <cell r="B1090" t="str">
            <v>VAR_fout</v>
          </cell>
          <cell r="C1090" t="str">
            <v>AUX_RHEM-SHSTG-ELCHP_OUT</v>
          </cell>
          <cell r="H1090">
            <v>3.0395381102984058</v>
          </cell>
          <cell r="I1090">
            <v>3.3474160315137862</v>
          </cell>
          <cell r="J1090">
            <v>3.3234226247960406</v>
          </cell>
        </row>
        <row r="1091">
          <cell r="A1091" t="str">
            <v>RHEM-SHSTG-ELCHP</v>
          </cell>
          <cell r="B1091" t="str">
            <v>VAR_fin</v>
          </cell>
          <cell r="C1091" t="str">
            <v>RHEM-SHAELCH</v>
          </cell>
          <cell r="H1091">
            <v>3.0365160141624985</v>
          </cell>
          <cell r="I1091">
            <v>3.3440858073727608</v>
          </cell>
          <cell r="J1091">
            <v>3.3201171853111968</v>
          </cell>
        </row>
        <row r="1092">
          <cell r="A1092" t="str">
            <v>RHEM-SHSTG-ELCHP</v>
          </cell>
          <cell r="B1092" t="str">
            <v>VAR_ncap</v>
          </cell>
          <cell r="C1092" t="str">
            <v>-</v>
          </cell>
          <cell r="H1092">
            <v>0.198501089060445</v>
          </cell>
          <cell r="I1092">
            <v>0.1394203768291</v>
          </cell>
          <cell r="J1092">
            <v>0.20174944648351101</v>
          </cell>
        </row>
        <row r="1093">
          <cell r="A1093" t="str">
            <v>RHEM-SHSTG-ELCHP</v>
          </cell>
          <cell r="B1093" t="str">
            <v>VAR_cap</v>
          </cell>
          <cell r="C1093" t="str">
            <v>-</v>
          </cell>
          <cell r="H1093">
            <v>0.30312627515064872</v>
          </cell>
          <cell r="I1093">
            <v>0.37496721084869916</v>
          </cell>
          <cell r="J1093">
            <v>0.38674551033172505</v>
          </cell>
        </row>
        <row r="1094">
          <cell r="A1094" t="str">
            <v>ITOT-SWHELCBR</v>
          </cell>
          <cell r="B1094" t="str">
            <v>VAR_fout</v>
          </cell>
          <cell r="C1094" t="str">
            <v>ITOT-SWHAELC</v>
          </cell>
          <cell r="H1094">
            <v>13.155689448708273</v>
          </cell>
          <cell r="I1094">
            <v>13.155687651958157</v>
          </cell>
          <cell r="J1094">
            <v>13.155687023868808</v>
          </cell>
        </row>
        <row r="1095">
          <cell r="A1095" t="str">
            <v>ITOT-SWHELCBR</v>
          </cell>
          <cell r="B1095" t="str">
            <v>VAR_fin</v>
          </cell>
          <cell r="C1095" t="str">
            <v>ITOT_ELC</v>
          </cell>
          <cell r="H1095">
            <v>15.551058719485429</v>
          </cell>
          <cell r="I1095">
            <v>15.530544118889749</v>
          </cell>
          <cell r="J1095">
            <v>15.489680339586672</v>
          </cell>
        </row>
        <row r="1096">
          <cell r="A1096" t="str">
            <v>ITOT-SWHELCBR</v>
          </cell>
          <cell r="B1096" t="str">
            <v>VAR_ncap</v>
          </cell>
          <cell r="C1096" t="str">
            <v>-</v>
          </cell>
          <cell r="H1096">
            <v>0.79912635435065804</v>
          </cell>
          <cell r="I1096">
            <v>9.6152287003892195E-2</v>
          </cell>
          <cell r="J1096">
            <v>0.728637155923891</v>
          </cell>
        </row>
        <row r="1097">
          <cell r="A1097" t="str">
            <v>ITOT-SWHELCBR</v>
          </cell>
          <cell r="B1097" t="str">
            <v>VAR_cap</v>
          </cell>
          <cell r="C1097" t="str">
            <v>-</v>
          </cell>
          <cell r="H1097">
            <v>1.2873310324094895</v>
          </cell>
          <cell r="I1097">
            <v>1.0490009920172865</v>
          </cell>
          <cell r="J1097">
            <v>1.1364065390056033</v>
          </cell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851.64381219211816</v>
          </cell>
          <cell r="K4">
            <v>1091.4584574482108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787.60632535619868</v>
          </cell>
          <cell r="K5">
            <v>931.03300238453994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63.558031474403151</v>
          </cell>
          <cell r="K6">
            <v>59.381002432548556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0.47945536151541462</v>
          </cell>
          <cell r="K7">
            <v>101.0444526311224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-36.199719020977227</v>
          </cell>
          <cell r="K8">
            <v>-46.009179823649504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640.47950843603473</v>
          </cell>
          <cell r="K9">
            <v>2395.2369770075952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714.44116311956179</v>
          </cell>
          <cell r="K10">
            <v>2285.3976658336023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237.86701932989033</v>
          </cell>
          <cell r="K11">
            <v>351.6333144983393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12.507041571914773</v>
          </cell>
          <cell r="K12">
            <v>37.971424146784472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78.603897659868849</v>
          </cell>
          <cell r="K13">
            <v>362.57888942901525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0.88699999293827558</v>
          </cell>
          <cell r="K14">
            <v>518.19015221582697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0.20190065459849552</v>
          </cell>
          <cell r="K15">
            <v>743.66546780828651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2.6352905252428546E-2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1.0576224463781847E-2</v>
          </cell>
          <cell r="K17">
            <v>3.0491491462917922E-2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1684.9574389953198</v>
          </cell>
          <cell r="K18">
            <v>6694.6853363064802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-36.767359674428079</v>
          </cell>
          <cell r="K19">
            <v>-46.810532722794512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833.3136268032016</v>
          </cell>
          <cell r="K20">
            <v>3461.5476689151719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833.3136268032016</v>
          </cell>
          <cell r="K21">
            <v>3461.5476689151719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-36.199719020977227</v>
          </cell>
          <cell r="K22">
            <v>-46.009179823649504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8.7559717179155907</v>
          </cell>
          <cell r="J23">
            <v>6.7814304182624401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26.7585382094009</v>
          </cell>
          <cell r="J24">
            <v>31.915830479035101</v>
          </cell>
          <cell r="K24">
            <v>34.640501011870398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1.2559248046027001</v>
          </cell>
          <cell r="J25">
            <v>0.33562651742812799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572.83308657121199</v>
          </cell>
          <cell r="J26">
            <v>235.813146942288</v>
          </cell>
          <cell r="K26">
            <v>89.739084589646595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114.353791528958</v>
          </cell>
          <cell r="J27">
            <v>141.38640618751899</v>
          </cell>
          <cell r="K27">
            <v>131.68463429915599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614.57527711771297</v>
          </cell>
          <cell r="J28">
            <v>254.41700015780199</v>
          </cell>
          <cell r="K28">
            <v>43.963641966280001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193.73438489683201</v>
          </cell>
          <cell r="J29">
            <v>223.53170594007099</v>
          </cell>
          <cell r="K29">
            <v>198.37117413483699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5.2713509914960204</v>
          </cell>
          <cell r="J30">
            <v>4.7056933613574197</v>
          </cell>
          <cell r="K30">
            <v>2.2026271089335698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4.3430931186904704</v>
          </cell>
          <cell r="J31">
            <v>3.9625134328749301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1.5350294617307501</v>
          </cell>
          <cell r="J32">
            <v>0.483244617428574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33.857274413810302</v>
          </cell>
          <cell r="J33">
            <v>40.126118062165403</v>
          </cell>
          <cell r="K33">
            <v>43.158630737141699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300.619527907688</v>
          </cell>
          <cell r="J34">
            <v>143.23162663785899</v>
          </cell>
          <cell r="K34">
            <v>58.0841882058509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243.62267408055899</v>
          </cell>
          <cell r="J35">
            <v>148.090000070663</v>
          </cell>
          <cell r="K35">
            <v>67.741563108355393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204.754564645165</v>
          </cell>
          <cell r="J36">
            <v>113.742063863556</v>
          </cell>
          <cell r="K36">
            <v>17.717977582437001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356.28134812949497</v>
          </cell>
          <cell r="J37">
            <v>124.139919156095</v>
          </cell>
          <cell r="K37">
            <v>16.206117041607499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0.71665858963418305</v>
          </cell>
          <cell r="J38">
            <v>0.25608200671186299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4.3596570677148501</v>
          </cell>
          <cell r="J39">
            <v>0.60321781061408297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245.70095111595199</v>
          </cell>
          <cell r="J41">
            <v>299.01621974971198</v>
          </cell>
          <cell r="K41">
            <v>258.446988388774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9.0964931381273502</v>
          </cell>
          <cell r="J42">
            <v>5.6161897053374599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2942.4255975066999</v>
          </cell>
          <cell r="J43">
            <v>1778.1540351167801</v>
          </cell>
          <cell r="K43">
            <v>961.95712817489004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236.32215795075399</v>
          </cell>
          <cell r="J44">
            <v>291.27724428664402</v>
          </cell>
          <cell r="K44">
            <v>278.92456582595503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1.8621579958996599</v>
          </cell>
          <cell r="J45">
            <v>0.30898662456960002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634.27316415963298</v>
          </cell>
          <cell r="J46">
            <v>336.15731097311101</v>
          </cell>
          <cell r="K46">
            <v>126.683712509098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869.17261334561999</v>
          </cell>
          <cell r="J47">
            <v>500.97181661078798</v>
          </cell>
          <cell r="K47">
            <v>94.194936876605297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1741.6300934519099</v>
          </cell>
          <cell r="J48">
            <v>1128.71535849511</v>
          </cell>
          <cell r="K48">
            <v>499.80321521165803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3.114612419232305</v>
          </cell>
          <cell r="J50">
            <v>2.1835059016707299</v>
          </cell>
          <cell r="K50">
            <v>0.17812589714555799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0.75017346035738497</v>
          </cell>
          <cell r="J51">
            <v>0.36177227904241371</v>
          </cell>
          <cell r="K51">
            <v>3.7549707519611501E-2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3.512631220534872</v>
          </cell>
          <cell r="J52">
            <v>1.6142759299115945</v>
          </cell>
          <cell r="K52">
            <v>0.26942433704501428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848.65311018536636</v>
          </cell>
          <cell r="J53">
            <v>386.96546083948033</v>
          </cell>
          <cell r="K53">
            <v>60.908153679297421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4.8913553390701523</v>
          </cell>
          <cell r="J54">
            <v>1.1088885486779814</v>
          </cell>
          <cell r="K54">
            <v>0.14491236551550651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89.648671241914101</v>
          </cell>
          <cell r="J55">
            <v>7.2502825390928596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6.1282201902119776E-2</v>
          </cell>
          <cell r="J58">
            <v>2.3933740941952431E-2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0.18041230648349191</v>
          </cell>
          <cell r="J59">
            <v>2.1610537234689749E-2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0.73377950958319604</v>
          </cell>
          <cell r="J60">
            <v>6.9041377883878596E-2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0.14552196553169824</v>
          </cell>
          <cell r="J61">
            <v>3.4373057876652069E-2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0.48116884484785583</v>
          </cell>
          <cell r="J62">
            <v>4.4096413653593444E-2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0.109800767629881</v>
          </cell>
          <cell r="J63">
            <v>3.0858916861356951E-2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0.1170235024457681</v>
          </cell>
          <cell r="J64">
            <v>2.8732124807371827E-2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8.1910723541663094E-2</v>
          </cell>
          <cell r="J65">
            <v>2.2494611817631439E-2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0.12428973048045</v>
          </cell>
          <cell r="J66">
            <v>2.7924382356277158E-2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8.8207020958210799E-2</v>
          </cell>
          <cell r="J67">
            <v>2.160128787798276E-2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0.14980113370240239</v>
          </cell>
          <cell r="J68">
            <v>3.33769668673458E-2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9.05312397926923E-2</v>
          </cell>
          <cell r="J69">
            <v>2.0642518239438558E-2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8.7616101268057803E-4</v>
          </cell>
          <cell r="J70">
            <v>1.0748599141695301E-3</v>
          </cell>
          <cell r="K70">
            <v>2.91688304770866E-4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6.7619306274521604E-2</v>
          </cell>
          <cell r="J71">
            <v>1.603041145174465E-2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1.17748839385252E-3</v>
          </cell>
          <cell r="J72">
            <v>1.6619157265049E-3</v>
          </cell>
          <cell r="K72">
            <v>8.9986888760420602E-4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J73">
            <v>4.5969645675418699E-4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1.12239714885189</v>
          </cell>
          <cell r="J76">
            <v>2.5993922913010601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64.897211072873617</v>
          </cell>
          <cell r="J77">
            <v>32.768218054202684</v>
          </cell>
          <cell r="K77">
            <v>5.2132281827926876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977.67582874220602</v>
          </cell>
          <cell r="J78">
            <v>549.86826957247297</v>
          </cell>
          <cell r="K78">
            <v>149.71750183711001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0.83357855920493118</v>
          </cell>
          <cell r="J79">
            <v>7.2490901210536696E-2</v>
          </cell>
          <cell r="K79">
            <v>4.0901409564479796E-2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3.2853011399930896</v>
          </cell>
          <cell r="J80">
            <v>0.27437076186342357</v>
          </cell>
          <cell r="K80">
            <v>4.3078001352762428E-2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0.84979461756735575</v>
          </cell>
          <cell r="J82">
            <v>0.46758539656619968</v>
          </cell>
          <cell r="K82">
            <v>7.4382857064287281E-2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0.1822907366634505</v>
          </cell>
          <cell r="J85">
            <v>2.242639737793E-2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4.4122071616657724E-2</v>
          </cell>
          <cell r="J86">
            <v>5.5266787944216342E-2</v>
          </cell>
          <cell r="K86">
            <v>2.9993824454163601E-3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6.76848596459389E-2</v>
          </cell>
          <cell r="J87">
            <v>4.424470993936748E-2</v>
          </cell>
          <cell r="K87">
            <v>5.4386675455328397E-3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0.44146444171183075</v>
          </cell>
          <cell r="J88">
            <v>17.582190757688039</v>
          </cell>
          <cell r="K88">
            <v>8.8022966690854609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I89">
            <v>7.3943478153698297E-2</v>
          </cell>
          <cell r="J89">
            <v>6.0307869609481798E-2</v>
          </cell>
          <cell r="K89">
            <v>5.1514372346637702E-3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3.5538286480095076</v>
          </cell>
          <cell r="J90">
            <v>9.2532092107918101E-2</v>
          </cell>
          <cell r="K90">
            <v>3.2984172155294589E-2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I91">
            <v>4.9602803215620774E-3</v>
          </cell>
          <cell r="J91">
            <v>6.91579202683876E-3</v>
          </cell>
          <cell r="K91">
            <v>1.0464072571645601E-4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I92">
            <v>90.930944901138915</v>
          </cell>
          <cell r="J92">
            <v>5.7848643270790895E-2</v>
          </cell>
          <cell r="K92">
            <v>1.4299101397870599E-2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I93">
            <v>9.3503592518179406E-3</v>
          </cell>
          <cell r="J93">
            <v>7.6329607603536397E-3</v>
          </cell>
          <cell r="K93">
            <v>2.66750524499592E-3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47.253294885255109</v>
          </cell>
          <cell r="J98">
            <v>6.2443033215630805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75.32733240656691</v>
          </cell>
          <cell r="J99">
            <v>10.8782849627893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44.015981487269464</v>
          </cell>
          <cell r="J100">
            <v>4.356428470478237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0.1272253578659297</v>
          </cell>
          <cell r="J101">
            <v>2.4020321448046562E-2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21.186604582006211</v>
          </cell>
          <cell r="J102">
            <v>0.24025757491377869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1.6469112481543491</v>
          </cell>
          <cell r="J103">
            <v>2.2664461350538088E-2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168.28863037098347</v>
          </cell>
          <cell r="J104">
            <v>20.897744925217498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10.165296881215555</v>
          </cell>
          <cell r="J105">
            <v>2.126862062746283E-2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5.8009130279228645</v>
          </cell>
          <cell r="J106">
            <v>1.6192542004796581E-2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1.5629674586292038E-3</v>
          </cell>
          <cell r="J108">
            <v>1.68032554525734E-3</v>
          </cell>
          <cell r="K108">
            <v>6.9861335340145757E-4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1.4897486590287399E-3</v>
          </cell>
          <cell r="J109">
            <v>1.49173614731442E-3</v>
          </cell>
          <cell r="K109">
            <v>6.96572263649631E-4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I110">
            <v>2.2400202213429098E-3</v>
          </cell>
          <cell r="K110">
            <v>2.23580014409821E-3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0.2498752678002869</v>
          </cell>
          <cell r="J111">
            <v>3.2729341239468523E-2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K112">
            <v>1.42374318140775E-3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3.3982996036750701E-2</v>
          </cell>
          <cell r="J113">
            <v>2.4467534516671802E-2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35.881073966295453</v>
          </cell>
          <cell r="J114">
            <v>3.3612108686357418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2.2892823316601465</v>
          </cell>
          <cell r="J115">
            <v>2.2083626178778321E-2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20.173474753782134</v>
          </cell>
          <cell r="J116">
            <v>1.8751080109794139E-2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43.248144549048462</v>
          </cell>
          <cell r="J117">
            <v>3.0873950768974767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1.2273793506370732</v>
          </cell>
          <cell r="J118">
            <v>1.9335351322411518E-2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0.52054346067557078</v>
          </cell>
          <cell r="J119">
            <v>1.5449543699046261E-2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0.97479633720926206</v>
          </cell>
          <cell r="J120">
            <v>1.6220480506050503E-2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734.38441694879032</v>
          </cell>
          <cell r="J121">
            <v>579.47199754329347</v>
          </cell>
          <cell r="K121">
            <v>12.7226425812442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0.1475606227934449</v>
          </cell>
          <cell r="J122">
            <v>0.14675895817580908</v>
          </cell>
          <cell r="K122">
            <v>1.30578262193542E-2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0.77403773028043099</v>
          </cell>
          <cell r="J123">
            <v>0.37058984819073421</v>
          </cell>
          <cell r="K123">
            <v>3.7066822718932801E-2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3.0028518868169791</v>
          </cell>
          <cell r="J124">
            <v>1.7603195407155385</v>
          </cell>
          <cell r="K124">
            <v>0.28710296887564557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659.49933477343018</v>
          </cell>
          <cell r="J125">
            <v>271.22764991845503</v>
          </cell>
          <cell r="K125">
            <v>41.51692958634402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1.409512768125035</v>
          </cell>
          <cell r="J126">
            <v>1.8949710197935965</v>
          </cell>
          <cell r="K126">
            <v>0.81396342715150061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3.4710968822969503</v>
          </cell>
          <cell r="J127">
            <v>1.2145423042299111</v>
          </cell>
          <cell r="K127">
            <v>0.14753765781347561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18.490115374433664</v>
          </cell>
          <cell r="J128">
            <v>1.92414415791591</v>
          </cell>
          <cell r="K128">
            <v>5.6056147467008502E-2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I129">
            <v>6.3433605891925167</v>
          </cell>
          <cell r="J129">
            <v>0.1410687721529286</v>
          </cell>
          <cell r="K129">
            <v>2.0011430282210699E-2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I130">
            <v>1.1548207021742141E-2</v>
          </cell>
          <cell r="J130">
            <v>1.1768072959097891E-2</v>
          </cell>
          <cell r="K130">
            <v>9.6996332647870497E-4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0.1766072147393333</v>
          </cell>
          <cell r="J131">
            <v>4.378949153729373E-2</v>
          </cell>
          <cell r="K131">
            <v>1.424433116200079E-2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9.9651419656543394E-2</v>
          </cell>
          <cell r="J132">
            <v>3.5655238812762793E-2</v>
          </cell>
          <cell r="K132">
            <v>1.1082087197839329E-2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I134">
            <v>0.15826058765948481</v>
          </cell>
          <cell r="J134">
            <v>3.6006742786130405E-2</v>
          </cell>
          <cell r="K134">
            <v>6.8647804026144704E-3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I135">
            <v>6.3606603636591286E-3</v>
          </cell>
          <cell r="J135">
            <v>6.0914182148085593E-3</v>
          </cell>
          <cell r="K135">
            <v>2.1105614109290199E-3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4189.0431970333302</v>
          </cell>
          <cell r="J136">
            <v>2065.8312361437402</v>
          </cell>
          <cell r="K136">
            <v>404.23751997350797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-640.47950843603496</v>
          </cell>
          <cell r="K137">
            <v>-2395.2369770075902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7131.70814129265</v>
          </cell>
          <cell r="J138">
            <v>6324.3822626294896</v>
          </cell>
          <cell r="K138">
            <v>4263.0572642937796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0.60931444069471297</v>
          </cell>
          <cell r="J139">
            <v>6.3843098719767399E-2</v>
          </cell>
          <cell r="K139">
            <v>7.4473467200833205E-4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-714.44116311956304</v>
          </cell>
          <cell r="K140">
            <v>-2285.3976658336001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442.78697096518499</v>
          </cell>
          <cell r="J142">
            <v>209.49762051082999</v>
          </cell>
          <cell r="K142">
            <v>6.4708231059206595E-4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-237.86701932989001</v>
          </cell>
          <cell r="K143">
            <v>-351.63331449833902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-12.507041571914799</v>
          </cell>
          <cell r="K144">
            <v>-37.9714241467845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2474.0296822995901</v>
          </cell>
          <cell r="J145">
            <v>1235.6935152747301</v>
          </cell>
          <cell r="K145">
            <v>101.04439687016399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2085.5361430552998</v>
          </cell>
          <cell r="J146">
            <v>2077.4342087488999</v>
          </cell>
          <cell r="K146">
            <v>2063.7509532529598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2.5838207400825901</v>
          </cell>
          <cell r="J147">
            <v>1.53561328263749</v>
          </cell>
          <cell r="K147">
            <v>2.3097284059442801E-2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3.7828719793230201</v>
          </cell>
          <cell r="J148">
            <v>1.76139750870274</v>
          </cell>
          <cell r="K148">
            <v>0.113768860253014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838.72230278851396</v>
          </cell>
          <cell r="J149">
            <v>503.73573853323302</v>
          </cell>
          <cell r="K149">
            <v>242.178697921051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-2782.5065507792101</v>
          </cell>
          <cell r="J150">
            <v>-882.21685911856002</v>
          </cell>
          <cell r="K150">
            <v>-4263.0569394683698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1708.3992595734201</v>
          </cell>
          <cell r="J151">
            <v>1006.80474667183</v>
          </cell>
          <cell r="K151">
            <v>603.29668227182901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0.79142491068763698</v>
          </cell>
          <cell r="J152">
            <v>5.3095609899152102E-2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883.80862640545399</v>
          </cell>
          <cell r="J153">
            <v>509.39080493712498</v>
          </cell>
          <cell r="K153">
            <v>6.7600181689750002E-4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-78.603897659868807</v>
          </cell>
          <cell r="K155">
            <v>-362.57888942901599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1208.7713820875399</v>
          </cell>
          <cell r="J156">
            <v>511.49589050838603</v>
          </cell>
          <cell r="K156">
            <v>7.7870925912604195E-4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1263.14422559339</v>
          </cell>
          <cell r="J157">
            <v>272.27414972503101</v>
          </cell>
          <cell r="K157">
            <v>59.381002432548598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-0.88699999293827703</v>
          </cell>
          <cell r="K158">
            <v>-518.19015221582799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-0.20190065459849599</v>
          </cell>
          <cell r="K159">
            <v>-743.66546780828605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1001.75528860037</v>
          </cell>
          <cell r="J160">
            <v>1073.7797040416999</v>
          </cell>
          <cell r="K160">
            <v>986.58938394485801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-2.6352905252428501E-2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188.07731900435601</v>
          </cell>
          <cell r="J162">
            <v>156.409924243098</v>
          </cell>
          <cell r="K162">
            <v>5.5380596509270799E-5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577.82108094721104</v>
          </cell>
          <cell r="J163">
            <v>193.571652512566</v>
          </cell>
          <cell r="K163">
            <v>85.437549804492406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-1.05762244637819E-2</v>
          </cell>
          <cell r="K164">
            <v>-3.0491491462917901E-2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2240.4531968783699</v>
          </cell>
          <cell r="J165">
            <v>2460.2764321475101</v>
          </cell>
          <cell r="K165">
            <v>2552.9137608505598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19270.2745007829</v>
          </cell>
          <cell r="J166">
            <v>13970.921763808699</v>
          </cell>
          <cell r="K166">
            <v>-9.4432442663323606E-5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-0.137912377364628</v>
          </cell>
          <cell r="J167">
            <v>-0.20654163487680799</v>
          </cell>
          <cell r="K167">
            <v>-0.46577468846412501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K168">
            <v>2141.6792099430982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K169">
            <v>2141.6792099430982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-52.243072872580697</v>
          </cell>
          <cell r="K170">
            <v>11.593816750077456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833.3136268032016</v>
          </cell>
          <cell r="K171">
            <v>3461.5476689151719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833.3136268032016</v>
          </cell>
          <cell r="K172">
            <v>3461.5476689151719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4109.300222919449</v>
          </cell>
          <cell r="J173">
            <v>3554.4001245226154</v>
          </cell>
          <cell r="K173">
            <v>3135.7792788192965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2917.1706416609568</v>
          </cell>
          <cell r="J174">
            <v>1518.3006371802205</v>
          </cell>
          <cell r="K174">
            <v>603.29746098108785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3926.2700948992647</v>
          </cell>
          <cell r="J175">
            <v>1663.8403701241073</v>
          </cell>
          <cell r="K175">
            <v>160.53922272968313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2243.0370176184515</v>
          </cell>
          <cell r="J176">
            <v>2461.812045430147</v>
          </cell>
          <cell r="K176">
            <v>2552.9368581346171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1722.5309291939673</v>
          </cell>
          <cell r="J177">
            <v>1013.1265434703571</v>
          </cell>
          <cell r="K177">
            <v>242.17937392286768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2243.0370176184515</v>
          </cell>
          <cell r="J178">
            <v>1105.991957222383</v>
          </cell>
          <cell r="K178">
            <v>-2645.9016067011389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-2.6352905252428546E-2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4109.2843123312632</v>
          </cell>
          <cell r="J180">
            <v>3225.2063798556064</v>
          </cell>
          <cell r="K180">
            <v>1639.9315615145765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21270.630236241792</v>
          </cell>
          <cell r="J181">
            <v>14542.678057805442</v>
          </cell>
          <cell r="K181">
            <v>5688.7357964957391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9.4357198752518205E-5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K184">
            <v>2141.6792099431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-2.05698541286983E-6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2085.5361430553035</v>
          </cell>
          <cell r="J186">
            <v>2077.4342087488967</v>
          </cell>
          <cell r="K186">
            <v>2063.7509532529648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2085.5361430553035</v>
          </cell>
          <cell r="J187">
            <v>2077.4342087488967</v>
          </cell>
          <cell r="K187">
            <v>2063.7509532529648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691.69540284423294</v>
          </cell>
          <cell r="K188">
            <v>2536.05089883956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802.74287990962102</v>
          </cell>
          <cell r="K189">
            <v>2567.8625458804499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2535.9342560845398</v>
          </cell>
          <cell r="J191">
            <v>1921.2432491341999</v>
          </cell>
          <cell r="K191">
            <v>0.81976676902728296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1944.9754262695801</v>
          </cell>
          <cell r="J193">
            <v>1504.87907679011</v>
          </cell>
          <cell r="K193">
            <v>1.0989100488761701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1.80153992658789E-3</v>
          </cell>
          <cell r="K194">
            <v>0.62559677176391804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1.51166584298272E-2</v>
          </cell>
          <cell r="J195">
            <v>2.7703942665324499E-2</v>
          </cell>
          <cell r="K195">
            <v>6.1840074796688197E-4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1.3386795647899401</v>
          </cell>
          <cell r="J196">
            <v>1.00524938974814</v>
          </cell>
          <cell r="K196">
            <v>1.3825593502293201E-2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1.54290818952108E-3</v>
          </cell>
          <cell r="K197">
            <v>4.6255781924598001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1.1872321518412501</v>
          </cell>
          <cell r="J198">
            <v>0.47736117594913202</v>
          </cell>
          <cell r="K198">
            <v>8.4434433299356397E-3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4483.4507107291802</v>
          </cell>
          <cell r="J199">
            <v>4922.0742676346399</v>
          </cell>
          <cell r="K199">
            <v>5111.1061839397198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104.38141636789599</v>
          </cell>
          <cell r="J200">
            <v>22.1848644634387</v>
          </cell>
          <cell r="K200">
            <v>91.138253480669803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606.23714455922504</v>
          </cell>
          <cell r="J201">
            <v>291.12362359651098</v>
          </cell>
          <cell r="K201">
            <v>64.666768260673805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311.33302419391799</v>
          </cell>
          <cell r="K202">
            <v>485.04610885226299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406.225223103926</v>
          </cell>
          <cell r="J203">
            <v>223.00875521422</v>
          </cell>
          <cell r="K203">
            <v>17.010838277987499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14.277341913705101</v>
          </cell>
          <cell r="K204">
            <v>66.589007097947899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0.44638070092853599</v>
          </cell>
          <cell r="J205">
            <v>0.58528661813866001</v>
          </cell>
          <cell r="K205">
            <v>0.106955428147013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0.60931444069471297</v>
          </cell>
          <cell r="J206">
            <v>6.3843098719767399E-2</v>
          </cell>
          <cell r="K206">
            <v>7.4047085537350002E-4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46.179872863852999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996.90705479330302</v>
          </cell>
          <cell r="J208">
            <v>760.09759292487104</v>
          </cell>
          <cell r="K208">
            <v>501.12029409662699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0.22071835852126601</v>
          </cell>
          <cell r="J209">
            <v>0.11275521308350001</v>
          </cell>
          <cell r="K209">
            <v>7.4599844853370303E-2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4.8669781921068402</v>
          </cell>
          <cell r="J210">
            <v>2.3744201636609898</v>
          </cell>
          <cell r="K210">
            <v>0.43643131772808202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0.77820719235619495</v>
          </cell>
          <cell r="J211">
            <v>5.2208851336456003E-2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2166.85231057281</v>
          </cell>
          <cell r="J212">
            <v>1625.2137162516001</v>
          </cell>
          <cell r="K212">
            <v>1226.1899971277501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2.6013621935065602E-6</v>
          </cell>
          <cell r="J4">
            <v>2.77633940388831E-6</v>
          </cell>
          <cell r="K4">
            <v>1.3882910658370899E-4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3.7341467117351602E-3</v>
          </cell>
          <cell r="K5">
            <v>6.3475606283666902E-4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3.19902485971139E-5</v>
          </cell>
          <cell r="J6">
            <v>0.42268041162963599</v>
          </cell>
          <cell r="K6">
            <v>0.20217522314335301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5.4392806549695699E-6</v>
          </cell>
          <cell r="J7">
            <v>1.70289839261814</v>
          </cell>
          <cell r="K7">
            <v>0.48309871137254101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2.58535573159215E-6</v>
          </cell>
          <cell r="J8">
            <v>4.2216698479079204E-6</v>
          </cell>
          <cell r="K8">
            <v>7.0872547825602602E-6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1.96625001396297E-2</v>
          </cell>
          <cell r="K9">
            <v>3.8023711367290998E-6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0.14572692350090799</v>
          </cell>
          <cell r="J10">
            <v>6.0127097099715601E-2</v>
          </cell>
          <cell r="K10">
            <v>0.17033637215400699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2.3969942495266401E-6</v>
          </cell>
          <cell r="J11">
            <v>4.2648656939393498E-6</v>
          </cell>
          <cell r="K11">
            <v>7.2473492855583703E-4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1.8680353926134499E-2</v>
          </cell>
          <cell r="J12">
            <v>0.236983220573357</v>
          </cell>
          <cell r="K12">
            <v>9.0193838936760501E-2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4.8794454004306202E-2</v>
          </cell>
          <cell r="J13">
            <v>6.4156831875259099E-2</v>
          </cell>
          <cell r="K13">
            <v>7.9308400873935503E-7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0.43727924462934797</v>
          </cell>
          <cell r="J14">
            <v>2.2231456280737298E-6</v>
          </cell>
          <cell r="K14">
            <v>1.09690072593157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4.9132780699720895E-7</v>
          </cell>
          <cell r="J15">
            <v>5.6498218539353305E-7</v>
          </cell>
          <cell r="K15">
            <v>1.07284632601583E-6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2.4875220155665601E-5</v>
          </cell>
          <cell r="J16">
            <v>1.41795344140265</v>
          </cell>
          <cell r="K16">
            <v>8.2351871438147595E-2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9.4831100112493105E-6</v>
          </cell>
          <cell r="J17">
            <v>0.100699727551758</v>
          </cell>
          <cell r="K17">
            <v>3.5344533489057802E-6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6.0372577355124502E-5</v>
          </cell>
          <cell r="J18">
            <v>3.9274763830004198</v>
          </cell>
          <cell r="K18">
            <v>1.0270677343156999E-6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1.0062805127540599E-6</v>
          </cell>
          <cell r="J19">
            <v>1.0750942536107401E-6</v>
          </cell>
          <cell r="K19">
            <v>2.2733941766590202E-6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1.4854972655994599E-5</v>
          </cell>
          <cell r="J20">
            <v>0.14960251309717701</v>
          </cell>
          <cell r="K20">
            <v>9.4013926778352894E-2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3.38355204719057E-7</v>
          </cell>
          <cell r="J21">
            <v>4.2447342384635502E-7</v>
          </cell>
          <cell r="K21">
            <v>7.3278364939910602E-7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3.1612862417834197E-5</v>
          </cell>
          <cell r="J22">
            <v>0.15948098294051299</v>
          </cell>
          <cell r="K22">
            <v>4.5674632727844799E-5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4.4404620642250802E-3</v>
          </cell>
          <cell r="K23">
            <v>4.0927532715350802E-3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8.9523791805025598E-7</v>
          </cell>
          <cell r="K24">
            <v>9.9564049227532801E-5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0.31141720802418599</v>
          </cell>
          <cell r="J25">
            <v>2.0316580062938701</v>
          </cell>
          <cell r="K25">
            <v>0.84317582788635803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3.6059404537692998E-5</v>
          </cell>
          <cell r="J26">
            <v>8.2373565023245304E-3</v>
          </cell>
          <cell r="K26">
            <v>3.2146535289742497E-5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1.46181456474348E-5</v>
          </cell>
          <cell r="J27">
            <v>8.3244441533229505E-2</v>
          </cell>
          <cell r="K27">
            <v>4.7133512048309699E-2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1.12782350152456E-4</v>
          </cell>
          <cell r="J28">
            <v>1.40364142856532</v>
          </cell>
          <cell r="K28">
            <v>8.1502115432082703E-2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7.9843654030183801E-7</v>
          </cell>
          <cell r="J29">
            <v>1.2969925184676799E-6</v>
          </cell>
          <cell r="K29">
            <v>6.9695255722703798E-5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4.3585098673009196E-6</v>
          </cell>
          <cell r="J30">
            <v>5.6791594860818102E-6</v>
          </cell>
          <cell r="K30">
            <v>1.1732237969789601E-5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8.3040897171934002E-6</v>
          </cell>
          <cell r="J31">
            <v>1.73160290121346E-3</v>
          </cell>
          <cell r="K31">
            <v>0.17004401030517299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3.4249481400304102E-3</v>
          </cell>
          <cell r="K32">
            <v>3.19220159701122E-3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2.6789591777593292E-6</v>
          </cell>
          <cell r="J33">
            <v>3.62604651922078E-6</v>
          </cell>
          <cell r="K33">
            <v>1.4236863134562007E-4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3.7341467117351602E-3</v>
          </cell>
          <cell r="K34">
            <v>4.3687709675441699E-3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3.7275844234026428E-5</v>
          </cell>
          <cell r="J35">
            <v>0.42271696941043296</v>
          </cell>
          <cell r="K35">
            <v>0.62488117966380008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5.70567931202938E-6</v>
          </cell>
          <cell r="J36">
            <v>1.7029034139158041</v>
          </cell>
          <cell r="K36">
            <v>2.1859992095582399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1.027522720367344</v>
          </cell>
          <cell r="J37">
            <v>1.0275269420371917</v>
          </cell>
          <cell r="K37">
            <v>0.72469871606575442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1.96625001396297E-2</v>
          </cell>
          <cell r="K38">
            <v>1.9666302510766499E-2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0.28988161361184483</v>
          </cell>
          <cell r="J39">
            <v>0.31763677124074541</v>
          </cell>
          <cell r="K39">
            <v>0.37191131322641829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6.3176037573208098E-6</v>
          </cell>
          <cell r="J40">
            <v>1.05824694512602E-5</v>
          </cell>
          <cell r="K40">
            <v>7.3531739800709699E-4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0.12993963284669402</v>
          </cell>
          <cell r="J41">
            <v>0.31000263722282867</v>
          </cell>
          <cell r="K41">
            <v>0.34280257965154337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4.8904993159608265E-2</v>
          </cell>
          <cell r="J42">
            <v>0.11306137338848396</v>
          </cell>
          <cell r="K42">
            <v>0.113022461001339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0.196597781162896</v>
          </cell>
          <cell r="J43">
            <v>0.55642563301472703</v>
          </cell>
          <cell r="K43">
            <v>1.2667960160893399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0.95961980035025085</v>
          </cell>
          <cell r="J44">
            <v>0.95962036533243622</v>
          </cell>
          <cell r="K44">
            <v>0.48125709453270626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4.2637850233442697E-5</v>
          </cell>
          <cell r="J45">
            <v>1.4179960792528801</v>
          </cell>
          <cell r="K45">
            <v>1.5003297538392899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1.153877212071629E-5</v>
          </cell>
          <cell r="J46">
            <v>0.10071066098718096</v>
          </cell>
          <cell r="K46">
            <v>0.10070550075035828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7.5202680995358794E-5</v>
          </cell>
          <cell r="J47">
            <v>3.9275515856814098</v>
          </cell>
          <cell r="K47">
            <v>3.92755261274915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2.2350568033159393</v>
          </cell>
          <cell r="J48">
            <v>2.2350578784101929</v>
          </cell>
          <cell r="K48">
            <v>1.1208984526680894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0.16241763584976648</v>
          </cell>
          <cell r="J49">
            <v>0.2248222049180808</v>
          </cell>
          <cell r="K49">
            <v>0.24362619441682601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3.0972417550546982</v>
          </cell>
          <cell r="J50">
            <v>3.0972421795281222</v>
          </cell>
          <cell r="K50">
            <v>1.5532851529520717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1.0651260265709625E-4</v>
          </cell>
          <cell r="J51">
            <v>0.15955137448607257</v>
          </cell>
          <cell r="K51">
            <v>0.15955139831392229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4.4404620642250802E-3</v>
          </cell>
          <cell r="K52">
            <v>5.6133212104952975E-3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8.9523791805025598E-7</v>
          </cell>
          <cell r="K53">
            <v>1.0017570149660077E-4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0.31259142902261561</v>
          </cell>
          <cell r="J54">
            <v>2.3438761486979511</v>
          </cell>
          <cell r="K54">
            <v>3.1231368125113717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9.2783177462142999E-5</v>
          </cell>
          <cell r="J55">
            <v>8.301712784431859E-3</v>
          </cell>
          <cell r="K55">
            <v>8.2976760449372331E-3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0.11892150752233357</v>
          </cell>
          <cell r="J56">
            <v>0.1337688168778603</v>
          </cell>
          <cell r="K56">
            <v>0.130387146400606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2.0782753542042301E-4</v>
          </cell>
          <cell r="J57">
            <v>1.4038492561007401</v>
          </cell>
          <cell r="K57">
            <v>1.4853513715328199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1.2827539702180146E-4</v>
          </cell>
          <cell r="J58">
            <v>1.0839507874759943E-4</v>
          </cell>
          <cell r="K58">
            <v>7.1194850623474784E-5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1.9844944938468261</v>
          </cell>
          <cell r="J59">
            <v>1.9845001730063121</v>
          </cell>
          <cell r="K59">
            <v>1.0954879724241018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9.9692503450585403E-6</v>
          </cell>
          <cell r="J60">
            <v>1.7407039306454302E-3</v>
          </cell>
          <cell r="K60">
            <v>0.17177814078275289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3.4249481400304102E-3</v>
          </cell>
          <cell r="K61">
            <v>5.6607319507498508E-3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787.60632535619868</v>
          </cell>
          <cell r="K62">
            <v>931.03300238453994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63.558031474403151</v>
          </cell>
          <cell r="K63">
            <v>59.381002432548556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0.47945536151541462</v>
          </cell>
          <cell r="K64">
            <v>101.0444526311224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0.15346620811269557</v>
          </cell>
          <cell r="J65">
            <v>0.16816063741076892</v>
          </cell>
          <cell r="K65">
            <v>0.19689455341563333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1.2719589506794087</v>
          </cell>
          <cell r="J66">
            <v>3.599997118141304</v>
          </cell>
          <cell r="K66">
            <v>8.195982878940443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3.2857466356913584E-5</v>
          </cell>
          <cell r="J67">
            <v>0.1584501095614757</v>
          </cell>
          <cell r="K67">
            <v>0.15845090059665423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11.135586167048167</v>
          </cell>
          <cell r="J68">
            <v>22.640942740085087</v>
          </cell>
          <cell r="K68">
            <v>28.578466389330636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2.6352905252428546E-2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1.0576224463781847E-2</v>
          </cell>
          <cell r="K70">
            <v>3.0491491462917922E-2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3.191447504634706E-4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1.1197037986753169</v>
          </cell>
          <cell r="J72">
            <v>2.0768311189618522</v>
          </cell>
          <cell r="K72">
            <v>1.9343358426547179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3.6225007220048772E-4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13.193709148888574</v>
          </cell>
          <cell r="J74">
            <v>14.60162322256955</v>
          </cell>
          <cell r="K74">
            <v>17.096522154130884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0.14465334356916848</v>
          </cell>
          <cell r="K75">
            <v>0.16929293819276936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13.193709148888574</v>
          </cell>
          <cell r="J76">
            <v>14.45701022768581</v>
          </cell>
          <cell r="K76">
            <v>16.92730603507546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13.964651158797858</v>
          </cell>
          <cell r="K77">
            <v>16.507677347243614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6.750821685404731E-3</v>
          </cell>
          <cell r="J78">
            <v>5.1259379843296175E-3</v>
          </cell>
          <cell r="K78">
            <v>9.6854333624572573E-6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6.7072198214947254E-2</v>
          </cell>
          <cell r="J80">
            <v>3.1230452281963417E-2</v>
          </cell>
          <cell r="K80">
            <v>2.0171783732803954E-3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14.870962815399196</v>
          </cell>
          <cell r="J81">
            <v>8.9314847257665431</v>
          </cell>
          <cell r="K81">
            <v>4.2939485446994814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30.290767013713072</v>
          </cell>
          <cell r="J82">
            <v>17.851147990635358</v>
          </cell>
          <cell r="K82">
            <v>10.696749685670717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10.245054626723615</v>
          </cell>
          <cell r="J83">
            <v>3.4321214984497481</v>
          </cell>
          <cell r="K83">
            <v>1.5148501738385198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442.78697096518499</v>
          </cell>
          <cell r="J85">
            <v>209.49762051082999</v>
          </cell>
          <cell r="K85">
            <v>6.4708231059206595E-4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3.7828719793230201</v>
          </cell>
          <cell r="J86">
            <v>1.76139750870274</v>
          </cell>
          <cell r="K86">
            <v>0.113768860253014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838.72230278851396</v>
          </cell>
          <cell r="J87">
            <v>503.73573853323302</v>
          </cell>
          <cell r="K87">
            <v>242.178697921051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1708.3992595734201</v>
          </cell>
          <cell r="J88">
            <v>1006.80474667183</v>
          </cell>
          <cell r="K88">
            <v>603.29668227182901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883.80862640545399</v>
          </cell>
          <cell r="J89">
            <v>509.39080493712498</v>
          </cell>
          <cell r="K89">
            <v>6.7600181689750002E-4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1208.7713820875399</v>
          </cell>
          <cell r="J90">
            <v>511.49589050838603</v>
          </cell>
          <cell r="K90">
            <v>7.7870925912604195E-4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1263.14422559339</v>
          </cell>
          <cell r="J91">
            <v>272.27414972503101</v>
          </cell>
          <cell r="K91">
            <v>59.381002432548598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-2.6352905252428501E-2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577.82108094721104</v>
          </cell>
          <cell r="J93">
            <v>193.571652512566</v>
          </cell>
          <cell r="K93">
            <v>85.437549804492406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-1.05762244637819E-2</v>
          </cell>
          <cell r="K94">
            <v>-3.0491491462917901E-2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5.6064083777002023E-5</v>
          </cell>
          <cell r="K95">
            <v>9.3105939081980865E-2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6.1384359315383703</v>
          </cell>
          <cell r="J96">
            <v>3.0258989852675735</v>
          </cell>
          <cell r="K96">
            <v>0.23081191693334471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1.530047074100091E-2</v>
          </cell>
          <cell r="K97">
            <v>1.0543931983851245E-2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1.52301475173532E-2</v>
          </cell>
          <cell r="K98">
            <v>1.0349586215313835E-2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7.0323223647703598E-5</v>
          </cell>
          <cell r="K99">
            <v>1.9434576853741801E-4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1.984525862560013E-5</v>
          </cell>
          <cell r="K100">
            <v>2.6376347820007084E-3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2.9739890490430136</v>
          </cell>
          <cell r="J101">
            <v>2.9745661184915195</v>
          </cell>
          <cell r="K101">
            <v>1.5639211403472397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9.44927407879798E-4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4.199273032414092E-4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5.2500010463838852E-4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2.1979728880578164E-3</v>
          </cell>
          <cell r="J105">
            <v>9.3304084293644634E-4</v>
          </cell>
          <cell r="K105">
            <v>9.6174671197858413E-6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1.9630256096833575E-4</v>
          </cell>
          <cell r="J106">
            <v>10.55900126368469</v>
          </cell>
          <cell r="K106">
            <v>11.172103623853699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1.9629248886979215E-4</v>
          </cell>
          <cell r="J107">
            <v>10.55900126368469</v>
          </cell>
          <cell r="K107">
            <v>11.172103623853701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3.9760443743753107</v>
          </cell>
          <cell r="J108">
            <v>9.4860056784956104</v>
          </cell>
          <cell r="K108">
            <v>10.489720469150702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5.6640138581698512E-5</v>
          </cell>
          <cell r="K109">
            <v>9.3425547547575302E-2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9.4794609148630765E-4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1.8130510307059346E-2</v>
          </cell>
          <cell r="J111">
            <v>1.4835657037975397E-2</v>
          </cell>
          <cell r="K111">
            <v>2.0143903565109727E-3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0.64755596815096672</v>
          </cell>
          <cell r="J112">
            <v>2.2342882099814134</v>
          </cell>
          <cell r="K112">
            <v>2.9208854304010763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0.90265955605719705</v>
          </cell>
          <cell r="J113">
            <v>4.8293432931122187</v>
          </cell>
          <cell r="K113">
            <v>5.0284752083665696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2.4078738787101872</v>
          </cell>
          <cell r="J114">
            <v>2.4078754210359596</v>
          </cell>
          <cell r="K114">
            <v>2.4446500816558459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6.0079643278858166</v>
          </cell>
          <cell r="J115">
            <v>2.8425728698891413</v>
          </cell>
          <cell r="K115">
            <v>8.7799499401908517E-6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11.991975934945083</v>
          </cell>
          <cell r="J116">
            <v>6.9116798498931393</v>
          </cell>
          <cell r="K116">
            <v>9.1723448697082791E-6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16.401239919776611</v>
          </cell>
          <cell r="J117">
            <v>6.9402427477392958</v>
          </cell>
          <cell r="K117">
            <v>1.0565932959647789E-5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12.540436474064101</v>
          </cell>
          <cell r="J118">
            <v>17.360280510121694</v>
          </cell>
          <cell r="K118">
            <v>18.812551293649047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8.4820544238295811E-2</v>
          </cell>
          <cell r="J119">
            <v>4.6209018055798301E-2</v>
          </cell>
          <cell r="K119">
            <v>3.9323888035991952E-3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4.7021147681833293</v>
          </cell>
          <cell r="J120">
            <v>12.434506150405422</v>
          </cell>
          <cell r="K120">
            <v>12.099125305008403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0.86121993867754898</v>
          </cell>
          <cell r="K121">
            <v>0.80462062916732524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17.115775414544544</v>
          </cell>
          <cell r="J122">
            <v>3.6893516222904008</v>
          </cell>
          <cell r="K122">
            <v>0.80462062916732524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3.9621447577516524</v>
          </cell>
          <cell r="J123">
            <v>3.9621497176965601</v>
          </cell>
          <cell r="K123">
            <v>4.8861165464904683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15.46906619042454</v>
          </cell>
          <cell r="J124">
            <v>11.130179258701698</v>
          </cell>
          <cell r="K124">
            <v>7.1916361406924247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6.735439693423016E-5</v>
          </cell>
          <cell r="J125">
            <v>1.0831079595306139E-4</v>
          </cell>
          <cell r="K125">
            <v>9.7061878785451483E-5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3.0701655923870647E-4</v>
          </cell>
          <cell r="J126">
            <v>1.1251442237237048</v>
          </cell>
          <cell r="K126">
            <v>1.9709580225200092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4.1085111559269923E-5</v>
          </cell>
          <cell r="J127">
            <v>4.7296103975351016E-5</v>
          </cell>
          <cell r="K127">
            <v>4.4205360450326157E-5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6.5544169179197745E-5</v>
          </cell>
          <cell r="J128">
            <v>1.0803779350312791E-4</v>
          </cell>
          <cell r="K128">
            <v>5.9209455811221106E-5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1.3303288156600858E-4</v>
          </cell>
          <cell r="J129">
            <v>1.1248805790302714</v>
          </cell>
          <cell r="K129">
            <v>1.9707575458249591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3.191447504634706E-4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6.6143942447882464E-5</v>
          </cell>
          <cell r="J131">
            <v>1.1258275347651076E-4</v>
          </cell>
          <cell r="K131">
            <v>1.0240459930034544E-4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3.0396250240695557E-4</v>
          </cell>
          <cell r="J132">
            <v>1.1138929076576558</v>
          </cell>
          <cell r="K132">
            <v>1.9512476254520166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1.1991487552573965E-4</v>
          </cell>
          <cell r="J133">
            <v>1.1135687389606241</v>
          </cell>
          <cell r="K133">
            <v>1.5302657191918554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6.738311506064763E-5</v>
          </cell>
          <cell r="J134">
            <v>1.1769935506728559E-4</v>
          </cell>
          <cell r="K134">
            <v>0.42075022091012121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5.0520569372685919E-5</v>
          </cell>
          <cell r="J135">
            <v>9.388658848672047E-5</v>
          </cell>
          <cell r="K135">
            <v>1.2928075073748892E-4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  <cell r="J136">
            <v>1.3021875656214581E-5</v>
          </cell>
          <cell r="K136">
            <v>1.2395262588398885E-5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I137">
            <v>1.1197037986753169</v>
          </cell>
          <cell r="J137">
            <v>2.0768311189618522</v>
          </cell>
          <cell r="K137">
            <v>1.9343358426547179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  <cell r="J138">
            <v>0.10192483338536365</v>
          </cell>
          <cell r="K138">
            <v>9.3146275937824555E-2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  <cell r="K139">
            <v>3.6225007220048772E-4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I140">
            <v>8.3790505998846054</v>
          </cell>
          <cell r="J140">
            <v>17.209646217943284</v>
          </cell>
          <cell r="K140">
            <v>23.037012749117689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I141">
            <v>1.9432956398109425E-4</v>
          </cell>
          <cell r="J141">
            <v>10.453411251047843</v>
          </cell>
          <cell r="K141">
            <v>11.060382587615157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6.735439693423016E-5</v>
          </cell>
          <cell r="J142">
            <v>1.0831079595306139E-4</v>
          </cell>
          <cell r="K142">
            <v>9.7061878785451483E-5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3.0701655923870647E-4</v>
          </cell>
          <cell r="J143">
            <v>1.1251442237237048</v>
          </cell>
          <cell r="K143">
            <v>1.9709580225200092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4.1085111559269923E-5</v>
          </cell>
          <cell r="J144">
            <v>4.7296103975351016E-5</v>
          </cell>
          <cell r="K144">
            <v>4.4205360450326157E-5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6.5544169179197745E-5</v>
          </cell>
          <cell r="J145">
            <v>1.0803779350312791E-4</v>
          </cell>
          <cell r="K145">
            <v>5.9209455811221106E-5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I146">
            <v>1.3303288156600858E-4</v>
          </cell>
          <cell r="J146">
            <v>1.1248805790302714</v>
          </cell>
          <cell r="K146">
            <v>1.9707575458249591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  <cell r="J147">
            <v>18.135910595841402</v>
          </cell>
          <cell r="K147">
            <v>21.438542009407325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  <cell r="J148">
            <v>6.791293521321273E-6</v>
          </cell>
          <cell r="K148">
            <v>2.6156645443769395E-3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I149">
            <v>2.6841122611281931E-4</v>
          </cell>
          <cell r="J149">
            <v>8.4244116989231634E-4</v>
          </cell>
          <cell r="K149">
            <v>7.3592562079156124E-5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  <cell r="J150">
            <v>1.2303141981107852</v>
          </cell>
          <cell r="K150">
            <v>1.1494580416676086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I151">
            <v>4.8417142434920282E-3</v>
          </cell>
          <cell r="J151">
            <v>5.6242093225119761E-3</v>
          </cell>
          <cell r="K151">
            <v>5.6604716191341114E-3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I152">
            <v>9.4694664444666971E-3</v>
          </cell>
          <cell r="J152">
            <v>1.3992876094055242E-2</v>
          </cell>
          <cell r="K152">
            <v>1.9462553510481723E-2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  <cell r="I153">
            <v>0.32013873328610282</v>
          </cell>
          <cell r="J153">
            <v>0.18040836346119069</v>
          </cell>
          <cell r="K153">
            <v>0.12234447780136136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  <cell r="J154">
            <v>1.1277587653841415E-2</v>
          </cell>
          <cell r="K154">
            <v>2.3767336084847868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6.6143942447882464E-5</v>
          </cell>
          <cell r="J155">
            <v>1.1258275347651076E-4</v>
          </cell>
          <cell r="K155">
            <v>1.0240459930034544E-4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3.0396250240695568E-4</v>
          </cell>
          <cell r="J156">
            <v>1.1138929076576558</v>
          </cell>
          <cell r="K156">
            <v>1.9512476254520166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1.1991487552573965E-4</v>
          </cell>
          <cell r="J157">
            <v>1.1135687389606241</v>
          </cell>
          <cell r="K157">
            <v>1.5302657191918554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6.738311506064763E-5</v>
          </cell>
          <cell r="J158">
            <v>1.1769935506728559E-4</v>
          </cell>
          <cell r="K158">
            <v>0.42075022091012121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I159">
            <v>5.052056937268619E-5</v>
          </cell>
          <cell r="J159">
            <v>9.388658848672047E-5</v>
          </cell>
          <cell r="K159">
            <v>1.2928075073748892E-4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I160">
            <v>31.094027034137785</v>
          </cell>
          <cell r="J160">
            <v>22.608196379797757</v>
          </cell>
          <cell r="K160">
            <v>15.674868920602718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I161">
            <v>4.7021147681833293</v>
          </cell>
          <cell r="J161">
            <v>12.434506150405422</v>
          </cell>
          <cell r="K161">
            <v>12.099125305008403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I162">
            <v>1.8661729977921939</v>
          </cell>
          <cell r="J162">
            <v>3.4613851982697526</v>
          </cell>
          <cell r="K162">
            <v>3.2238930710911973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I163">
            <v>1.1089394895458324E-3</v>
          </cell>
          <cell r="J163">
            <v>5.3476911976998025</v>
          </cell>
          <cell r="K163">
            <v>5.3477178951370723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I164">
            <v>1.8428858260115765E-3</v>
          </cell>
          <cell r="J164">
            <v>0.45602086167218925</v>
          </cell>
          <cell r="K164">
            <v>0.43261878757592082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I165">
            <v>2.8322377294650809</v>
          </cell>
          <cell r="J165">
            <v>3.1685184962038857</v>
          </cell>
          <cell r="K165">
            <v>3.0934933869975554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I166">
            <v>7.5221561049592278E-4</v>
          </cell>
          <cell r="J166">
            <v>8.9039655978553618E-4</v>
          </cell>
          <cell r="K166">
            <v>1.4606075544486179E-3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  <cell r="J167">
            <v>5.4982246170586131E-4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I168">
            <v>3.2609194825075773</v>
          </cell>
          <cell r="J168">
            <v>3.0998401984026147</v>
          </cell>
          <cell r="K168">
            <v>5.7606930582687417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I169">
            <v>6.4674006878806002E-4</v>
          </cell>
          <cell r="J169">
            <v>0.16003539627028954</v>
          </cell>
          <cell r="K169">
            <v>0.15182270137775816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I170">
            <v>0.23473301289137888</v>
          </cell>
          <cell r="J170">
            <v>0.23473524335998477</v>
          </cell>
          <cell r="K170">
            <v>0.23473966642646507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I171">
            <v>1.7232556790808256E-3</v>
          </cell>
          <cell r="J171">
            <v>1.2226080405120922E-3</v>
          </cell>
          <cell r="K171">
            <v>1.2997875232580842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I172">
            <v>1.7257968808729969E-3</v>
          </cell>
          <cell r="J172">
            <v>1.226166392394871E-3</v>
          </cell>
          <cell r="K172">
            <v>1.074764207337306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I173">
            <v>3.0234019883072212</v>
          </cell>
          <cell r="J173">
            <v>3.0227088928324926</v>
          </cell>
          <cell r="K173">
            <v>3.3032414160804251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  <cell r="J174">
            <v>0.10125734049841797</v>
          </cell>
          <cell r="K174">
            <v>0.11850505673493869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I175">
            <v>7.6733104056347745</v>
          </cell>
          <cell r="J175">
            <v>8.4080318705384407</v>
          </cell>
          <cell r="K175">
            <v>9.8447276707816709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I176">
            <v>2.1979728880578164E-3</v>
          </cell>
          <cell r="J176">
            <v>9.3304084293644634E-4</v>
          </cell>
          <cell r="K176">
            <v>9.6174671197858413E-6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I177">
            <v>4.38476799792452</v>
          </cell>
          <cell r="J177">
            <v>6.0700281503922104</v>
          </cell>
          <cell r="K177">
            <v>6.5778151376395373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I178">
            <v>8.2143665892283832E-4</v>
          </cell>
          <cell r="J178">
            <v>3.9612527390368935</v>
          </cell>
          <cell r="K178">
            <v>3.9612725149163515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I179">
            <v>3.9621447577516524</v>
          </cell>
          <cell r="J179">
            <v>3.9621497176965601</v>
          </cell>
          <cell r="K179">
            <v>4.8861165464904683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I180">
            <v>1.1839825227866105</v>
          </cell>
          <cell r="J180">
            <v>1.1839790771120713</v>
          </cell>
          <cell r="K180">
            <v>1.1839878440753639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I181">
            <v>4.3565901318472671</v>
          </cell>
          <cell r="J181">
            <v>10.393907823544858</v>
          </cell>
          <cell r="K181">
            <v>11.493687790875869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I182">
            <v>3.6989415899803717</v>
          </cell>
          <cell r="J182">
            <v>2.9499762170166908</v>
          </cell>
          <cell r="K182">
            <v>2.8720918240716347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I183">
            <v>17.0069526290381</v>
          </cell>
          <cell r="J183">
            <v>27.086681469222299</v>
          </cell>
          <cell r="K183">
            <v>76.982102000350906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I184">
            <v>1.1839825227866105</v>
          </cell>
          <cell r="J184">
            <v>1.1839790771120713</v>
          </cell>
          <cell r="K184">
            <v>1.1839878440753639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I185">
            <v>2.3790796927506666</v>
          </cell>
          <cell r="J185">
            <v>2.6615555368112633</v>
          </cell>
          <cell r="K185">
            <v>2.5985344450779473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I186">
            <v>11.793386883929712</v>
          </cell>
          <cell r="J186">
            <v>6.7974466297257496</v>
          </cell>
          <cell r="K186">
            <v>1.2780859820434907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I187">
            <v>1.3366613063560664</v>
          </cell>
          <cell r="J187">
            <v>2.7713073246297055</v>
          </cell>
          <cell r="K187">
            <v>0.11230342430688381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I188">
            <v>3.5991177535690095E-4</v>
          </cell>
          <cell r="J188">
            <v>4.2602706209834252E-4</v>
          </cell>
          <cell r="K188">
            <v>6.9885528920986522E-4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I189">
            <v>1.337021218131424</v>
          </cell>
          <cell r="J189">
            <v>2.7717333516918043</v>
          </cell>
          <cell r="K189">
            <v>0.11300227959609364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I190">
            <v>18.181612400804326</v>
          </cell>
          <cell r="J190">
            <v>6.3661282043351308</v>
          </cell>
          <cell r="K190">
            <v>0.90413504206703721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I191">
            <v>16.129016794865588</v>
          </cell>
          <cell r="J191">
            <v>6.8255381224113387</v>
          </cell>
          <cell r="K191">
            <v>1.0568170483506953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I192">
            <v>2.6086719065559582E-4</v>
          </cell>
          <cell r="J192">
            <v>13.624517759593143</v>
          </cell>
          <cell r="K192">
            <v>13.624516614455731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I193">
            <v>2.6086719065559582E-4</v>
          </cell>
          <cell r="J193">
            <v>13.624517759593143</v>
          </cell>
          <cell r="K193">
            <v>13.624516614455731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I194">
            <v>4.3565901318472671</v>
          </cell>
          <cell r="J194">
            <v>10.393907823544858</v>
          </cell>
          <cell r="K194">
            <v>11.493687790875869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I195">
            <v>4.3565901318472671</v>
          </cell>
          <cell r="J195">
            <v>10.393907823544858</v>
          </cell>
          <cell r="K195">
            <v>11.493687790875869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I196">
            <v>4.8452419657148416E-3</v>
          </cell>
          <cell r="J196">
            <v>5.6331593542280458E-3</v>
          </cell>
          <cell r="K196">
            <v>5.6681871740814288E-3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I197">
            <v>9.4729941667277308E-3</v>
          </cell>
          <cell r="J197">
            <v>1.399544297874067E-2</v>
          </cell>
          <cell r="K197">
            <v>1.9468899177108388E-2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I198">
            <v>9.8572399070740664E-5</v>
          </cell>
          <cell r="J198">
            <v>0.47535032868442711</v>
          </cell>
          <cell r="K198">
            <v>0.47535270178996247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I199">
            <v>2.5222862682734324E-4</v>
          </cell>
          <cell r="J199">
            <v>6.2413804545412795E-2</v>
          </cell>
          <cell r="K199">
            <v>5.9210853537325518E-2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  <cell r="J200">
            <v>7.8740911647146505E-4</v>
          </cell>
          <cell r="K200">
            <v>4.1401261362538399E-3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I201">
            <v>6.750821685404731E-3</v>
          </cell>
          <cell r="J201">
            <v>5.1259379843296175E-3</v>
          </cell>
          <cell r="K201">
            <v>9.6854333624572573E-6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  <cell r="I202">
            <v>0.3201394642908279</v>
          </cell>
          <cell r="J202">
            <v>0.18041027456369568</v>
          </cell>
          <cell r="K202">
            <v>0.12235308649277885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  <cell r="J203">
            <v>1.4525671096480014E-2</v>
          </cell>
          <cell r="K203">
            <v>6.410807581005983E-3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I204">
            <v>1.2719589506794087</v>
          </cell>
          <cell r="J204">
            <v>3.599997118141304</v>
          </cell>
          <cell r="K204">
            <v>8.195982878940443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I205">
            <v>2.6086719065559582E-4</v>
          </cell>
          <cell r="J205">
            <v>13.624517759593143</v>
          </cell>
          <cell r="K205">
            <v>13.624516614455731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I206">
            <v>4.9806730384730101E-3</v>
          </cell>
          <cell r="J206">
            <v>3.7253567534005598E-3</v>
          </cell>
          <cell r="K206">
            <v>1.69077974971628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I207">
            <v>17.0069526290381</v>
          </cell>
          <cell r="J207">
            <v>27.086681469222299</v>
          </cell>
          <cell r="K207">
            <v>76.982102000350906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I208">
            <v>17.0069526290381</v>
          </cell>
          <cell r="J208">
            <v>27.086681469222299</v>
          </cell>
          <cell r="K208">
            <v>76.982102000350906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I209">
            <v>11.135586167048167</v>
          </cell>
          <cell r="J209">
            <v>22.640942740085087</v>
          </cell>
          <cell r="K209">
            <v>28.578466389330636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  <cell r="J210">
            <v>0.32118697665235041</v>
          </cell>
          <cell r="K210">
            <v>0.37967657898660306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  <cell r="J211">
            <v>0.10192483338536365</v>
          </cell>
          <cell r="K211">
            <v>9.3146275937824555E-2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I212">
            <v>11.134950963301808</v>
          </cell>
          <cell r="J212">
            <v>22.205995119926804</v>
          </cell>
          <cell r="K212">
            <v>28.093917986728901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I213">
            <v>4.4948434780770154E-5</v>
          </cell>
          <cell r="J213">
            <v>1.1122460040785116E-2</v>
          </cell>
          <cell r="K213">
            <v>1.0551677745754178E-2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I214">
            <v>5.9025531158531693E-4</v>
          </cell>
          <cell r="J214">
            <v>6.9868438184128166E-4</v>
          </cell>
          <cell r="K214">
            <v>1.1461226743041785E-3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  <cell r="J215">
            <v>1.4665697923110829E-5</v>
          </cell>
          <cell r="K215">
            <v>2.7747257231255302E-5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I216">
            <v>3.6989415899803717</v>
          </cell>
          <cell r="J216">
            <v>2.9499762170166908</v>
          </cell>
          <cell r="K216">
            <v>2.8720918240716347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I217">
            <v>12.611389684808394</v>
          </cell>
          <cell r="J217">
            <v>5.8205460133345328</v>
          </cell>
          <cell r="K217">
            <v>3.9461770752731482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  <cell r="J218">
            <v>4.6007931666991898E-3</v>
          </cell>
          <cell r="K218">
            <v>1.3785047321986903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I219">
            <v>13.193709148888574</v>
          </cell>
          <cell r="J219">
            <v>14.60162322256955</v>
          </cell>
          <cell r="K219">
            <v>17.096522154130884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I220">
            <v>1.27195895067941</v>
          </cell>
          <cell r="J220">
            <v>3.5999971181413</v>
          </cell>
          <cell r="K220">
            <v>8.1959828789404501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I221">
            <v>2.6086719065559599E-4</v>
          </cell>
          <cell r="J221">
            <v>13.6245177595931</v>
          </cell>
          <cell r="K221">
            <v>13.6245166144557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  <cell r="J222">
            <v>1.3964963413692401E-3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3.114612419232305</v>
          </cell>
          <cell r="I8">
            <v>2.1835059016707299</v>
          </cell>
          <cell r="J8">
            <v>0.17812589714555799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6.3777468555699067E-3</v>
          </cell>
          <cell r="I9">
            <v>4.5874351434643879E-3</v>
          </cell>
          <cell r="J9">
            <v>3.823032837373927E-4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5.522362445447343E-2</v>
          </cell>
          <cell r="I10">
            <v>3.8714643646644058E-2</v>
          </cell>
          <cell r="J10">
            <v>3.1582605876872044E-3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1.0184495266719E-4</v>
          </cell>
          <cell r="I11">
            <v>5.6781958343777698E-5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1.22016297115254E-4</v>
          </cell>
          <cell r="I12">
            <v>1.2070114848052499E-4</v>
          </cell>
          <cell r="J12">
            <v>9.9645884375245198E-6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9.7303221257177691E-3</v>
          </cell>
          <cell r="I13">
            <v>5.630347996001938E-3</v>
          </cell>
          <cell r="J13">
            <v>8.030921777104794E-4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9.7303221257177691E-3</v>
          </cell>
          <cell r="I14">
            <v>5.630347996001938E-3</v>
          </cell>
          <cell r="J14">
            <v>8.030921777104794E-4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4.80202136196638E-4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1.4566817005998859E-3</v>
          </cell>
          <cell r="I16">
            <v>8.460276383635562E-4</v>
          </cell>
          <cell r="J16">
            <v>1.1986030201308648E-4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0.80065385667449251</v>
          </cell>
          <cell r="I17">
            <v>1.2524119465541619</v>
          </cell>
          <cell r="J17">
            <v>2.7399477088915587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2.6730711585594458</v>
          </cell>
          <cell r="I18">
            <v>3.9878314401613846</v>
          </cell>
          <cell r="J18">
            <v>8.0965118035134918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8.5623118194094999E-3</v>
          </cell>
          <cell r="I19">
            <v>1.7713530654097399E-2</v>
          </cell>
          <cell r="J19">
            <v>5.0353044587441199E-2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1.533706470022121E-2</v>
          </cell>
          <cell r="I20">
            <v>2.3561472405757899E-2</v>
          </cell>
          <cell r="J20">
            <v>5.3461567926402401E-2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3.953761383818339E-2</v>
          </cell>
          <cell r="I21">
            <v>2.2490412979501884E-2</v>
          </cell>
          <cell r="J21">
            <v>5.569469917762161E-3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3.953761383818339E-2</v>
          </cell>
          <cell r="I22">
            <v>2.2490412979501884E-2</v>
          </cell>
          <cell r="J22">
            <v>5.569469917762161E-3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2.3283733959461399E-3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4.0205538302369101E-3</v>
          </cell>
          <cell r="I24">
            <v>2.3475911528276594E-3</v>
          </cell>
          <cell r="J24">
            <v>5.8123732265664995E-4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59.414686704420191</v>
          </cell>
          <cell r="I25">
            <v>73.260570561011889</v>
          </cell>
          <cell r="J25">
            <v>80.661893882383382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2.9971676984386601E-4</v>
          </cell>
          <cell r="I26">
            <v>4.8608084073015402E-2</v>
          </cell>
          <cell r="J26">
            <v>4.8323327119608801E-2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13.615873875834513</v>
          </cell>
          <cell r="I27">
            <v>24.15867371677221</v>
          </cell>
          <cell r="J27">
            <v>25.779143441794229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9.7239522239032355E-3</v>
          </cell>
          <cell r="I28">
            <v>2.3555603538413306</v>
          </cell>
          <cell r="J28">
            <v>3.0546978828963733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1.1144892395481221</v>
          </cell>
          <cell r="I29">
            <v>13.422137074171303</v>
          </cell>
          <cell r="J29">
            <v>16.689348615969902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44.674929038410433</v>
          </cell>
          <cell r="I30">
            <v>33.372845930996519</v>
          </cell>
          <cell r="J30">
            <v>35.187057871826752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9.8814923110549682</v>
          </cell>
          <cell r="I31">
            <v>5.8236678005103935</v>
          </cell>
          <cell r="J31">
            <v>1.4894745702487244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9.8814923110549682</v>
          </cell>
          <cell r="I32">
            <v>5.8236678005103935</v>
          </cell>
          <cell r="J32">
            <v>1.4894745702487244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0.413305542221789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0.67951489240492957</v>
          </cell>
          <cell r="I34">
            <v>0.47347219556990533</v>
          </cell>
          <cell r="J34">
            <v>0.10317606361212252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1.0312464947058807E-2</v>
          </cell>
          <cell r="I35">
            <v>5.9216697641078456E-3</v>
          </cell>
          <cell r="J35">
            <v>8.0819650707140479E-4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1.0312464947058807E-2</v>
          </cell>
          <cell r="I36">
            <v>5.9216697641078456E-3</v>
          </cell>
          <cell r="J36">
            <v>8.0819650707140479E-4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4.8344382332890702E-4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1.5451180208102019E-3</v>
          </cell>
          <cell r="I38">
            <v>8.9034799637092825E-4</v>
          </cell>
          <cell r="J38">
            <v>1.2066933896859497E-4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5.2395031059865649E-2</v>
          </cell>
          <cell r="I39">
            <v>1.4974070621936564E-2</v>
          </cell>
          <cell r="J39">
            <v>3.0011568859371674E-3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5.2395031059865649E-2</v>
          </cell>
          <cell r="I40">
            <v>1.4974070621936564E-2</v>
          </cell>
          <cell r="J40">
            <v>3.0011568859371674E-3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1.26865883601186E-3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4.4371132559679893E-3</v>
          </cell>
          <cell r="I42">
            <v>1.6361241772380481E-3</v>
          </cell>
          <cell r="J42">
            <v>3.1669562229187274E-4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3.456930780993165E-2</v>
          </cell>
          <cell r="I43">
            <v>2.5079604577279736E-2</v>
          </cell>
          <cell r="J43">
            <v>6.0377945842785101E-3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3.456930780993165E-2</v>
          </cell>
          <cell r="I44">
            <v>2.5079604577279736E-2</v>
          </cell>
          <cell r="J44">
            <v>6.0377945842785101E-3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2.5275285520771499E-3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3.5330415501587504E-3</v>
          </cell>
          <cell r="I46">
            <v>2.6207365639254925E-3</v>
          </cell>
          <cell r="J46">
            <v>6.3095357369000421E-4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0.24931030862351192</v>
          </cell>
          <cell r="I47">
            <v>0.2642894808891959</v>
          </cell>
          <cell r="J47">
            <v>0.28824860084608911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9.8719623621199712</v>
          </cell>
          <cell r="I48">
            <v>10.472666032860097</v>
          </cell>
          <cell r="J48">
            <v>11.438616784273862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3.1288530150524102E-4</v>
          </cell>
          <cell r="I49">
            <v>1.60923314008692E-4</v>
          </cell>
          <cell r="J49">
            <v>1.34027269702037E-3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2.6769725068985497E-3</v>
          </cell>
          <cell r="I50">
            <v>2.8378958209072419E-3</v>
          </cell>
          <cell r="J50">
            <v>3.09513388687756E-3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7.8454397251660062</v>
          </cell>
          <cell r="I51">
            <v>4.1681076540720543</v>
          </cell>
          <cell r="J51">
            <v>1.0361713810267408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7.8454397251660062</v>
          </cell>
          <cell r="I52">
            <v>4.1681076540720543</v>
          </cell>
          <cell r="J52">
            <v>1.0361713810267408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0.34468655238428803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0.53949872122666198</v>
          </cell>
          <cell r="I54">
            <v>0.3794555765183722</v>
          </cell>
          <cell r="J54">
            <v>8.604627199352427E-2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3.7940664892477181E-2</v>
          </cell>
          <cell r="I55">
            <v>1.6733041388591104E-2</v>
          </cell>
          <cell r="J55">
            <v>3.078001649110425E-3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3.7940664892477181E-2</v>
          </cell>
          <cell r="I56">
            <v>1.6733041388591104E-2</v>
          </cell>
          <cell r="J56">
            <v>3.078001649110425E-3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1.3137076551006099E-3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3.1958340732610082E-3</v>
          </cell>
          <cell r="I58">
            <v>1.8347380131698333E-3</v>
          </cell>
          <cell r="J58">
            <v>3.2794132081390799E-4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1.7137544320253855E-6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6.9327778764010969E-6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3.7508433623357397E-8</v>
          </cell>
          <cell r="I61">
            <v>2.3474337108061E-8</v>
          </cell>
          <cell r="J61">
            <v>2.5146907763346999E-8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6.1489730729830008E-8</v>
          </cell>
          <cell r="I62">
            <v>4.4869950596911895E-8</v>
          </cell>
          <cell r="J62">
            <v>4.3501715868925301E-8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7.2546190987215218E-3</v>
          </cell>
          <cell r="I63">
            <v>3.665592617120809E-3</v>
          </cell>
          <cell r="J63">
            <v>3.9621107639579132E-4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0.75017346035738497</v>
          </cell>
          <cell r="I64">
            <v>0.36177227904241371</v>
          </cell>
          <cell r="J64">
            <v>3.7549707519611501E-2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1.0164952037362939E-2</v>
          </cell>
          <cell r="I65">
            <v>4.9020634016587201E-3</v>
          </cell>
          <cell r="J65">
            <v>5.0880362492698391E-4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J68">
            <v>1.20282021355167E-8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-4.9401128397570129E-10</v>
          </cell>
          <cell r="I69">
            <v>-1.9429484310725993E-10</v>
          </cell>
          <cell r="J69">
            <v>1.20282021355167E-8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3.512631220534872</v>
          </cell>
          <cell r="I70">
            <v>1.6142759299115945</v>
          </cell>
          <cell r="J70">
            <v>0.26942433704501428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2.7892392770582808E-2</v>
          </cell>
          <cell r="I71">
            <v>1.3534997167581041E-2</v>
          </cell>
          <cell r="J71">
            <v>2.3704754053198484E-3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4.7596629004537538E-2</v>
          </cell>
          <cell r="I72">
            <v>2.187365758687795E-2</v>
          </cell>
          <cell r="J72">
            <v>3.6507362743226947E-3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H73">
            <v>4.213249275770809E-7</v>
          </cell>
          <cell r="J73">
            <v>2.1643335413076972E-6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H74">
            <v>3.626262372520197E-6</v>
          </cell>
          <cell r="J74">
            <v>1.5075964970889634E-5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8.641462346833601E-9</v>
          </cell>
          <cell r="J76">
            <v>-1.3186628168628201E-8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1.0737891910416877E-2</v>
          </cell>
          <cell r="I77">
            <v>8.1907646437046917E-3</v>
          </cell>
          <cell r="J77">
            <v>1.5065802867044332E-3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1.0737891910416875E-2</v>
          </cell>
          <cell r="I78">
            <v>8.1907646437046899E-3</v>
          </cell>
          <cell r="J78">
            <v>1.5065802867044327E-3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1.0741683522610606E-2</v>
          </cell>
          <cell r="I79">
            <v>8.1954338992033943E-3</v>
          </cell>
          <cell r="J79">
            <v>1.507818046045654E-3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1.0741683522610606E-2</v>
          </cell>
          <cell r="I80">
            <v>8.1954338992033943E-3</v>
          </cell>
          <cell r="J80">
            <v>1.507818046045654E-3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4.26654671016964E-2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0.1658852608007203</v>
          </cell>
          <cell r="I82">
            <v>0.11643736530245166</v>
          </cell>
          <cell r="J82">
            <v>1.8021358724524775E-2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848.65311018536636</v>
          </cell>
          <cell r="I83">
            <v>386.96546083948033</v>
          </cell>
          <cell r="J83">
            <v>60.908153679297421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6.2733235758903207</v>
          </cell>
          <cell r="I84">
            <v>3.0311420674547893</v>
          </cell>
          <cell r="J84">
            <v>0.5039448137006346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11.499364636658088</v>
          </cell>
          <cell r="I85">
            <v>5.2434344287192447</v>
          </cell>
          <cell r="J85">
            <v>0.82531373549183518</v>
          </cell>
        </row>
        <row r="86">
          <cell r="A86" t="str">
            <v>T_B_u-FCLH2O-S4</v>
          </cell>
          <cell r="B86" t="str">
            <v>VAR_ncap</v>
          </cell>
          <cell r="C86" t="str">
            <v>-</v>
          </cell>
        </row>
        <row r="87">
          <cell r="A87" t="str">
            <v>T_B_u-FCLH2O-S4</v>
          </cell>
          <cell r="B87" t="str">
            <v>VAR_cap</v>
          </cell>
          <cell r="C87" t="str">
            <v>-</v>
          </cell>
          <cell r="H87">
            <v>3.7768711289873104E-9</v>
          </cell>
          <cell r="I87">
            <v>-8.80357656928882E-9</v>
          </cell>
          <cell r="J87">
            <v>-3.9790492145956197E-9</v>
          </cell>
        </row>
        <row r="88">
          <cell r="A88" t="str">
            <v>T-PHEV-STG_S2</v>
          </cell>
          <cell r="B88" t="str">
            <v>VAR_fout</v>
          </cell>
          <cell r="C88" t="str">
            <v>T-ELC-car-PlgSTGAUXout_S2</v>
          </cell>
          <cell r="H88">
            <v>1.4946437261452632E-2</v>
          </cell>
          <cell r="I88">
            <v>1.2701719521395906E-2</v>
          </cell>
          <cell r="J88">
            <v>6.791248528637446E-3</v>
          </cell>
        </row>
        <row r="89">
          <cell r="A89" t="str">
            <v>T-PHEV-STG_S2</v>
          </cell>
          <cell r="B89" t="str">
            <v>VAR_fout</v>
          </cell>
          <cell r="C89" t="str">
            <v>T-ELC-car-PlgSTGOut_S2</v>
          </cell>
          <cell r="H89">
            <v>1.4946437261452632E-2</v>
          </cell>
          <cell r="I89">
            <v>1.2701719521395902E-2</v>
          </cell>
          <cell r="J89">
            <v>6.791248528637446E-3</v>
          </cell>
        </row>
        <row r="90">
          <cell r="A90" t="str">
            <v>T-PHEV-STG_S2</v>
          </cell>
          <cell r="B90" t="str">
            <v>VAR_fin</v>
          </cell>
          <cell r="C90" t="str">
            <v>T-ELC-car-PlgSTGAUXin_S2</v>
          </cell>
          <cell r="H90">
            <v>1.4959799412835022E-2</v>
          </cell>
          <cell r="I90">
            <v>1.2712320643982668E-2</v>
          </cell>
          <cell r="J90">
            <v>6.8000355729885787E-3</v>
          </cell>
        </row>
        <row r="91">
          <cell r="A91" t="str">
            <v>T-PHEV-STG_S2</v>
          </cell>
          <cell r="B91" t="str">
            <v>VAR_fin</v>
          </cell>
          <cell r="C91" t="str">
            <v>T-ELC-car-PlgSTGin_S2</v>
          </cell>
          <cell r="H91">
            <v>1.4959799412835022E-2</v>
          </cell>
          <cell r="I91">
            <v>1.2712320643982668E-2</v>
          </cell>
          <cell r="J91">
            <v>6.8000355729885787E-3</v>
          </cell>
        </row>
        <row r="92">
          <cell r="A92" t="str">
            <v>T-PHEV-STG_S2</v>
          </cell>
          <cell r="B92" t="str">
            <v>VAR_ncap</v>
          </cell>
          <cell r="C92" t="str">
            <v>-</v>
          </cell>
          <cell r="H92">
            <v>8.0647794832050104E-2</v>
          </cell>
          <cell r="I92">
            <v>4.7122884659836502E-2</v>
          </cell>
          <cell r="J92">
            <v>2.0940734814813299E-2</v>
          </cell>
        </row>
        <row r="93">
          <cell r="A93" t="str">
            <v>T-PHEV-STG_S2</v>
          </cell>
          <cell r="B93" t="str">
            <v>VAR_cap</v>
          </cell>
          <cell r="C93" t="str">
            <v>-</v>
          </cell>
          <cell r="H93">
            <v>0.2886595926998623</v>
          </cell>
          <cell r="I93">
            <v>0.20176621403522305</v>
          </cell>
          <cell r="J93">
            <v>8.9171752469829668E-2</v>
          </cell>
        </row>
        <row r="94">
          <cell r="A94" t="str">
            <v>T-Plg-GSL-mix_S4</v>
          </cell>
          <cell r="B94" t="str">
            <v>VAR_fout</v>
          </cell>
          <cell r="C94" t="str">
            <v>CO2_T</v>
          </cell>
          <cell r="H94">
            <v>4.8913553390701523</v>
          </cell>
          <cell r="I94">
            <v>1.1088885486779814</v>
          </cell>
          <cell r="J94">
            <v>0.14491236551550651</v>
          </cell>
        </row>
        <row r="95">
          <cell r="A95" t="str">
            <v>T-Plg-GSL-mix_S4</v>
          </cell>
          <cell r="B95" t="str">
            <v>VAR_fout</v>
          </cell>
          <cell r="C95" t="str">
            <v>T-PEVmix-ELC_GSL_S4</v>
          </cell>
          <cell r="H95">
            <v>3.4448641511500247E-2</v>
          </cell>
          <cell r="I95">
            <v>8.2126390122900083E-3</v>
          </cell>
          <cell r="J95">
            <v>1.1195272967632569E-3</v>
          </cell>
        </row>
        <row r="96">
          <cell r="A96" t="str">
            <v>T-Plg-GSL-mix_S4</v>
          </cell>
          <cell r="B96" t="str">
            <v>VAR_fin</v>
          </cell>
          <cell r="C96" t="str">
            <v>TGSL</v>
          </cell>
          <cell r="H96">
            <v>6.627852762967687E-2</v>
          </cell>
          <cell r="I96">
            <v>1.502559009048756E-2</v>
          </cell>
          <cell r="J96">
            <v>1.9635821885569979E-3</v>
          </cell>
        </row>
        <row r="97">
          <cell r="A97" t="str">
            <v>T-PHEV-STG_S3</v>
          </cell>
          <cell r="B97" t="str">
            <v>VAR_fout</v>
          </cell>
          <cell r="C97" t="str">
            <v>T-ELC-car-PlgSTGAUXout_S3</v>
          </cell>
          <cell r="H97">
            <v>4.4395802281203798</v>
          </cell>
          <cell r="I97">
            <v>3.3796249239967469</v>
          </cell>
          <cell r="J97">
            <v>1.4952735891900484</v>
          </cell>
        </row>
        <row r="98">
          <cell r="A98" t="str">
            <v>T-PHEV-STG_S3</v>
          </cell>
          <cell r="B98" t="str">
            <v>VAR_fout</v>
          </cell>
          <cell r="C98" t="str">
            <v>T-ELC-car-PlgSTGOut_S3</v>
          </cell>
          <cell r="H98">
            <v>4.4395802281203789</v>
          </cell>
          <cell r="I98">
            <v>3.3796249239967464</v>
          </cell>
          <cell r="J98">
            <v>1.4952735891900479</v>
          </cell>
        </row>
        <row r="99">
          <cell r="A99" t="str">
            <v>T-PHEV-STG_S3</v>
          </cell>
          <cell r="B99" t="str">
            <v>VAR_fin</v>
          </cell>
          <cell r="C99" t="str">
            <v>T-ELC-car-PlgSTGAUXin_S3</v>
          </cell>
          <cell r="H99">
            <v>4.4400302095087651</v>
          </cell>
          <cell r="I99">
            <v>3.3799665892103903</v>
          </cell>
          <cell r="J99">
            <v>1.4954244903575113</v>
          </cell>
        </row>
        <row r="100">
          <cell r="A100" t="str">
            <v>T-PHEV-STG_S3</v>
          </cell>
          <cell r="B100" t="str">
            <v>VAR_fin</v>
          </cell>
          <cell r="C100" t="str">
            <v>T-ELC-car-PlgSTGin_S3</v>
          </cell>
          <cell r="H100">
            <v>4.4400302095087651</v>
          </cell>
          <cell r="I100">
            <v>3.3799665892103903</v>
          </cell>
          <cell r="J100">
            <v>1.4954244903575113</v>
          </cell>
        </row>
        <row r="101">
          <cell r="A101" t="str">
            <v>T-PHEV-STG_S3</v>
          </cell>
          <cell r="B101" t="str">
            <v>VAR_ncap</v>
          </cell>
          <cell r="C101" t="str">
            <v>-</v>
          </cell>
          <cell r="H101">
            <v>63.4898445325151</v>
          </cell>
        </row>
        <row r="102">
          <cell r="A102" t="str">
            <v>T-PHEV-STG_S3</v>
          </cell>
          <cell r="B102" t="str">
            <v>VAR_cap</v>
          </cell>
          <cell r="C102" t="str">
            <v>-</v>
          </cell>
          <cell r="H102">
            <v>118.27810803215834</v>
          </cell>
          <cell r="I102">
            <v>87.242932082567179</v>
          </cell>
          <cell r="J102">
            <v>23.466309071755358</v>
          </cell>
        </row>
        <row r="103">
          <cell r="A103" t="str">
            <v>TFLGV-HYBDSL</v>
          </cell>
          <cell r="B103" t="str">
            <v>VAR_fout</v>
          </cell>
          <cell r="C103" t="str">
            <v>CO2_T</v>
          </cell>
          <cell r="H103">
            <v>89.648671241914101</v>
          </cell>
          <cell r="I103">
            <v>7.2502825390928596</v>
          </cell>
        </row>
        <row r="104">
          <cell r="A104" t="str">
            <v>TFLGV-HYBDSL</v>
          </cell>
          <cell r="B104" t="str">
            <v>VAR_fout</v>
          </cell>
          <cell r="C104" t="str">
            <v>TFLGV</v>
          </cell>
          <cell r="H104">
            <v>0.56353618597673916</v>
          </cell>
          <cell r="I104">
            <v>4.557565118069349E-2</v>
          </cell>
        </row>
        <row r="105">
          <cell r="A105" t="str">
            <v>TFLGV-HYBDSL</v>
          </cell>
          <cell r="B105" t="str">
            <v>VAR_fin</v>
          </cell>
          <cell r="C105" t="str">
            <v>TDSL</v>
          </cell>
          <cell r="H105">
            <v>1.2230378068473935</v>
          </cell>
          <cell r="I105">
            <v>9.8912449373708994E-2</v>
          </cell>
        </row>
        <row r="106">
          <cell r="A106" t="str">
            <v>TFLGV-HYBDSL</v>
          </cell>
          <cell r="B106" t="str">
            <v>VAR_ncap</v>
          </cell>
          <cell r="C106" t="str">
            <v>-</v>
          </cell>
        </row>
        <row r="107">
          <cell r="A107" t="str">
            <v>TFLGV-HYBDSL</v>
          </cell>
          <cell r="B107" t="str">
            <v>VAR_cap</v>
          </cell>
          <cell r="C107" t="str">
            <v>-</v>
          </cell>
          <cell r="H107">
            <v>5.0059669153410563E-2</v>
          </cell>
          <cell r="I107">
            <v>4.5293722253295201E-3</v>
          </cell>
        </row>
        <row r="108">
          <cell r="A108" t="str">
            <v>TFHGV-FCLH2O</v>
          </cell>
          <cell r="B108" t="str">
            <v>VAR_fout</v>
          </cell>
          <cell r="C108" t="str">
            <v>TFHGV</v>
          </cell>
          <cell r="H108">
            <v>1.0261083741874247E-4</v>
          </cell>
          <cell r="I108">
            <v>1.0281397433093952E-4</v>
          </cell>
          <cell r="J108">
            <v>9.4300463800043403E-5</v>
          </cell>
        </row>
        <row r="109">
          <cell r="A109" t="str">
            <v>TFHGV-FCLH2O</v>
          </cell>
          <cell r="B109" t="str">
            <v>VAR_fin</v>
          </cell>
          <cell r="C109" t="str">
            <v>TH2O</v>
          </cell>
          <cell r="H109">
            <v>5.2875178568529942E-4</v>
          </cell>
          <cell r="I109">
            <v>5.1743644206544623E-4</v>
          </cell>
          <cell r="J109">
            <v>4.3368795304011811E-4</v>
          </cell>
        </row>
        <row r="110">
          <cell r="A110" t="str">
            <v>TFHGV-FCLH2O</v>
          </cell>
          <cell r="B110" t="str">
            <v>VAR_ncap</v>
          </cell>
          <cell r="C110" t="str">
            <v>-</v>
          </cell>
          <cell r="H110">
            <v>2.0023873564234402E-6</v>
          </cell>
          <cell r="I110">
            <v>9.7058512703239797E-7</v>
          </cell>
          <cell r="J110">
            <v>1.84437237474133E-6</v>
          </cell>
        </row>
        <row r="111">
          <cell r="A111" t="str">
            <v>TFHGV-FCLH2O</v>
          </cell>
          <cell r="B111" t="str">
            <v>VAR_cap</v>
          </cell>
          <cell r="C111" t="str">
            <v>-</v>
          </cell>
          <cell r="H111">
            <v>2.1845905951176199E-6</v>
          </cell>
          <cell r="I111">
            <v>2.101602566504257E-6</v>
          </cell>
          <cell r="J111">
            <v>2.0146990351200698E-6</v>
          </cell>
        </row>
        <row r="112">
          <cell r="A112" t="str">
            <v>T-PHEV-STG_S4</v>
          </cell>
          <cell r="B112" t="str">
            <v>VAR_fout</v>
          </cell>
          <cell r="C112" t="str">
            <v>T-ELC-car-PlgSTGAUXout_S4</v>
          </cell>
          <cell r="H112">
            <v>2.9766289774333876E-2</v>
          </cell>
          <cell r="I112">
            <v>2.2527683899598607E-2</v>
          </cell>
          <cell r="J112">
            <v>5.844233296995194E-3</v>
          </cell>
        </row>
        <row r="113">
          <cell r="A113" t="str">
            <v>T-PHEV-STG_S4</v>
          </cell>
          <cell r="B113" t="str">
            <v>VAR_fout</v>
          </cell>
          <cell r="C113" t="str">
            <v>T-ELC-car-PlgSTGOut_S4</v>
          </cell>
          <cell r="H113">
            <v>2.9766289774333869E-2</v>
          </cell>
          <cell r="I113">
            <v>2.2527683899598607E-2</v>
          </cell>
          <cell r="J113">
            <v>5.8442332969951931E-3</v>
          </cell>
        </row>
        <row r="114">
          <cell r="A114" t="str">
            <v>T-PHEV-STG_S4</v>
          </cell>
          <cell r="B114" t="str">
            <v>VAR_fin</v>
          </cell>
          <cell r="C114" t="str">
            <v>T-ELC-car-PlgSTGAUXin_S4</v>
          </cell>
          <cell r="H114">
            <v>2.9775245675352297E-2</v>
          </cell>
          <cell r="I114">
            <v>2.2533696399891875E-2</v>
          </cell>
          <cell r="J114">
            <v>5.8461313413190261E-3</v>
          </cell>
        </row>
        <row r="115">
          <cell r="A115" t="str">
            <v>T-PHEV-STG_S4</v>
          </cell>
          <cell r="B115" t="str">
            <v>VAR_fin</v>
          </cell>
          <cell r="C115" t="str">
            <v>T-ELC-car-PlgSTGin_S4</v>
          </cell>
          <cell r="H115">
            <v>2.9775245675352297E-2</v>
          </cell>
          <cell r="I115">
            <v>2.2533696399891875E-2</v>
          </cell>
          <cell r="J115">
            <v>5.8461313413190261E-3</v>
          </cell>
        </row>
        <row r="116">
          <cell r="A116" t="str">
            <v>T-PHEV-STG_S4</v>
          </cell>
          <cell r="B116" t="str">
            <v>VAR_ncap</v>
          </cell>
          <cell r="C116" t="str">
            <v>-</v>
          </cell>
          <cell r="H116">
            <v>0.217847971238672</v>
          </cell>
        </row>
        <row r="117">
          <cell r="A117" t="str">
            <v>T-PHEV-STG_S4</v>
          </cell>
          <cell r="B117" t="str">
            <v>VAR_cap</v>
          </cell>
          <cell r="C117" t="str">
            <v>-</v>
          </cell>
          <cell r="H117">
            <v>0.6097398308685299</v>
          </cell>
          <cell r="I117">
            <v>0.41547027596343972</v>
          </cell>
          <cell r="J117">
            <v>9.1983510596051019E-2</v>
          </cell>
        </row>
        <row r="118">
          <cell r="A118" t="str">
            <v>TFLGV-ICEGSLExt</v>
          </cell>
          <cell r="B118" t="str">
            <v>VAR_fout</v>
          </cell>
          <cell r="C118" t="str">
            <v>CO2_T</v>
          </cell>
        </row>
        <row r="119">
          <cell r="A119" t="str">
            <v>TFLGV-ICEGSLExt</v>
          </cell>
          <cell r="B119" t="str">
            <v>VAR_fout</v>
          </cell>
          <cell r="C119" t="str">
            <v>TFLGV</v>
          </cell>
        </row>
        <row r="120">
          <cell r="A120" t="str">
            <v>TFLGV-ICEGSLExt</v>
          </cell>
          <cell r="B120" t="str">
            <v>VAR_fin</v>
          </cell>
          <cell r="C120" t="str">
            <v>TGSL</v>
          </cell>
        </row>
        <row r="121">
          <cell r="A121" t="str">
            <v>TFLGV-ICEGSLExt</v>
          </cell>
          <cell r="B121" t="str">
            <v>VAR_cap</v>
          </cell>
          <cell r="C121" t="str">
            <v>-</v>
          </cell>
        </row>
        <row r="122">
          <cell r="A122" t="str">
            <v>TFRLFELCEXT</v>
          </cell>
          <cell r="B122" t="str">
            <v>VAR_fout</v>
          </cell>
          <cell r="C122" t="str">
            <v>TFRLF</v>
          </cell>
          <cell r="H122">
            <v>3.3096683945878613E-2</v>
          </cell>
          <cell r="I122">
            <v>3.3877632821387935E-2</v>
          </cell>
          <cell r="J122">
            <v>3.6420845693890751E-2</v>
          </cell>
        </row>
        <row r="123">
          <cell r="A123" t="str">
            <v>TFRLFELCEXT</v>
          </cell>
          <cell r="B123" t="str">
            <v>VAR_fin</v>
          </cell>
          <cell r="C123" t="str">
            <v>TELC</v>
          </cell>
          <cell r="H123">
            <v>1.9813589623850034</v>
          </cell>
          <cell r="I123">
            <v>2.0281110797930531</v>
          </cell>
          <cell r="J123">
            <v>2.1803625146022436</v>
          </cell>
        </row>
        <row r="124">
          <cell r="A124" t="str">
            <v>TFRLFELCEXT</v>
          </cell>
          <cell r="B124" t="str">
            <v>VAR_ncap</v>
          </cell>
          <cell r="C124" t="str">
            <v>-</v>
          </cell>
          <cell r="H124">
            <v>1.3427618389663201E-4</v>
          </cell>
          <cell r="I124">
            <v>7.20595876262288E-5</v>
          </cell>
          <cell r="J124">
            <v>1.4956974210846099E-3</v>
          </cell>
        </row>
        <row r="125">
          <cell r="A125" t="str">
            <v>TFRLFELCEXT</v>
          </cell>
          <cell r="B125" t="str">
            <v>VAR_cap</v>
          </cell>
          <cell r="C125" t="str">
            <v>-</v>
          </cell>
          <cell r="H125">
            <v>3.0555135329520637E-3</v>
          </cell>
          <cell r="I125">
            <v>3.127573120578292E-3</v>
          </cell>
          <cell r="J125">
            <v>3.36231967342849E-3</v>
          </cell>
        </row>
        <row r="126">
          <cell r="A126" t="str">
            <v>TFLGV-ICEDSLExt</v>
          </cell>
          <cell r="B126" t="str">
            <v>VAR_fout</v>
          </cell>
          <cell r="C126" t="str">
            <v>CO2_T</v>
          </cell>
        </row>
        <row r="127">
          <cell r="A127" t="str">
            <v>TFLGV-ICEDSLExt</v>
          </cell>
          <cell r="B127" t="str">
            <v>VAR_fout</v>
          </cell>
          <cell r="C127" t="str">
            <v>TFLGV</v>
          </cell>
        </row>
        <row r="128">
          <cell r="A128" t="str">
            <v>TFLGV-ICEDSLExt</v>
          </cell>
          <cell r="B128" t="str">
            <v>VAR_fin</v>
          </cell>
          <cell r="C128" t="str">
            <v>TDSL</v>
          </cell>
        </row>
        <row r="129">
          <cell r="A129" t="str">
            <v>TFLGV-ICEDSLExt</v>
          </cell>
          <cell r="B129" t="str">
            <v>VAR_cap</v>
          </cell>
          <cell r="C129" t="str">
            <v>-</v>
          </cell>
        </row>
        <row r="130">
          <cell r="A130" t="str">
            <v>T_C-ICE-NGA-S1</v>
          </cell>
          <cell r="B130" t="str">
            <v>VAR_fout</v>
          </cell>
          <cell r="C130" t="str">
            <v>CO2_T</v>
          </cell>
          <cell r="H130">
            <v>6.1282201902119776E-2</v>
          </cell>
          <cell r="I130">
            <v>2.3933740941952431E-2</v>
          </cell>
        </row>
        <row r="131">
          <cell r="A131" t="str">
            <v>T_C-ICE-NGA-S1</v>
          </cell>
          <cell r="B131" t="str">
            <v>VAR_fout</v>
          </cell>
          <cell r="C131" t="str">
            <v>TPCAR</v>
          </cell>
          <cell r="H131">
            <v>6.0950136204483392E-4</v>
          </cell>
          <cell r="I131">
            <v>2.3707813878417317E-4</v>
          </cell>
        </row>
        <row r="132">
          <cell r="A132" t="str">
            <v>T_C-ICE-NGA-S1</v>
          </cell>
          <cell r="B132" t="str">
            <v>VAR_fin</v>
          </cell>
          <cell r="C132" t="str">
            <v>TNGA</v>
          </cell>
          <cell r="H132">
            <v>1.0865638635127624E-3</v>
          </cell>
          <cell r="I132">
            <v>4.2435710889986676E-4</v>
          </cell>
        </row>
        <row r="133">
          <cell r="A133" t="str">
            <v>T_C-ICE-NGA-S1</v>
          </cell>
          <cell r="B133" t="str">
            <v>VAR_ncap</v>
          </cell>
          <cell r="C133" t="str">
            <v>-</v>
          </cell>
        </row>
        <row r="134">
          <cell r="A134" t="str">
            <v>T_C-ICE-NGA-S1</v>
          </cell>
          <cell r="B134" t="str">
            <v>VAR_cap</v>
          </cell>
          <cell r="C134" t="str">
            <v>-</v>
          </cell>
          <cell r="H134">
            <v>8.5333763218896724E-5</v>
          </cell>
          <cell r="I134">
            <v>3.3681952828179589E-5</v>
          </cell>
        </row>
        <row r="135">
          <cell r="A135" t="str">
            <v>D-T-ELC-car</v>
          </cell>
          <cell r="B135" t="str">
            <v>VAR_fout</v>
          </cell>
          <cell r="C135" t="str">
            <v>T-ELC-car</v>
          </cell>
          <cell r="H135">
            <v>35.359031507434601</v>
          </cell>
          <cell r="I135">
            <v>42.899846404024487</v>
          </cell>
          <cell r="J135">
            <v>42.003481894680831</v>
          </cell>
        </row>
        <row r="136">
          <cell r="A136" t="str">
            <v>D-T-ELC-car</v>
          </cell>
          <cell r="B136" t="str">
            <v>VAR_fin</v>
          </cell>
          <cell r="C136" t="str">
            <v>TELC</v>
          </cell>
          <cell r="H136">
            <v>35.359031507434601</v>
          </cell>
          <cell r="I136">
            <v>42.899846404024487</v>
          </cell>
          <cell r="J136">
            <v>42.003481894680831</v>
          </cell>
        </row>
        <row r="137">
          <cell r="A137" t="str">
            <v>D-T-ELC-car</v>
          </cell>
          <cell r="B137" t="str">
            <v>VAR_ncap</v>
          </cell>
          <cell r="C137" t="str">
            <v>-</v>
          </cell>
          <cell r="H137">
            <v>15.625859745920501</v>
          </cell>
          <cell r="I137">
            <v>14.1694969879268</v>
          </cell>
          <cell r="J137">
            <v>28.114718853181198</v>
          </cell>
        </row>
        <row r="138">
          <cell r="A138" t="str">
            <v>D-T-ELC-car</v>
          </cell>
          <cell r="B138" t="str">
            <v>VAR_cap</v>
          </cell>
          <cell r="C138" t="str">
            <v>-</v>
          </cell>
          <cell r="H138">
            <v>26.149467912756506</v>
          </cell>
          <cell r="I138">
            <v>36.239728885099503</v>
          </cell>
          <cell r="J138">
            <v>45.0076529289422</v>
          </cell>
        </row>
        <row r="139">
          <cell r="A139" t="str">
            <v>T_C-ICE-NGA-S2</v>
          </cell>
          <cell r="B139" t="str">
            <v>VAR_fout</v>
          </cell>
          <cell r="C139" t="str">
            <v>CO2_T</v>
          </cell>
          <cell r="H139">
            <v>0.18041230648349191</v>
          </cell>
          <cell r="I139">
            <v>2.1610537234689749E-2</v>
          </cell>
        </row>
        <row r="140">
          <cell r="A140" t="str">
            <v>T_C-ICE-NGA-S2</v>
          </cell>
          <cell r="B140" t="str">
            <v>VAR_fout</v>
          </cell>
          <cell r="C140" t="str">
            <v>TPCAR</v>
          </cell>
          <cell r="H140">
            <v>1.6720962216604334E-3</v>
          </cell>
          <cell r="I140">
            <v>1.7153140243759981E-4</v>
          </cell>
        </row>
        <row r="141">
          <cell r="A141" t="str">
            <v>T_C-ICE-NGA-S2</v>
          </cell>
          <cell r="B141" t="str">
            <v>VAR_fin</v>
          </cell>
          <cell r="C141" t="str">
            <v>TNGA</v>
          </cell>
          <cell r="H141">
            <v>3.1987997603456072E-3</v>
          </cell>
          <cell r="I141">
            <v>3.8316555380655631E-4</v>
          </cell>
        </row>
        <row r="142">
          <cell r="A142" t="str">
            <v>T_C-ICE-NGA-S2</v>
          </cell>
          <cell r="B142" t="str">
            <v>VAR_ncap</v>
          </cell>
          <cell r="C142" t="str">
            <v>-</v>
          </cell>
        </row>
        <row r="143">
          <cell r="A143" t="str">
            <v>T_C-ICE-NGA-S2</v>
          </cell>
          <cell r="B143" t="str">
            <v>VAR_cap</v>
          </cell>
          <cell r="C143" t="str">
            <v>-</v>
          </cell>
          <cell r="H143">
            <v>1.4367583811617012E-4</v>
          </cell>
          <cell r="I143">
            <v>1.550996423392059E-5</v>
          </cell>
        </row>
        <row r="144">
          <cell r="A144" t="str">
            <v>TFLGV-ICEDSL</v>
          </cell>
          <cell r="B144" t="str">
            <v>VAR_fout</v>
          </cell>
          <cell r="C144" t="str">
            <v>CO2_T</v>
          </cell>
          <cell r="H144">
            <v>0.73377950958319604</v>
          </cell>
          <cell r="I144">
            <v>6.9041377883878596E-2</v>
          </cell>
        </row>
        <row r="145">
          <cell r="A145" t="str">
            <v>TFLGV-ICEDSL</v>
          </cell>
          <cell r="B145" t="str">
            <v>VAR_fout</v>
          </cell>
          <cell r="C145" t="str">
            <v>TFLGV</v>
          </cell>
          <cell r="H145">
            <v>3.4247833545304712E-3</v>
          </cell>
          <cell r="I145">
            <v>3.2223816372968148E-4</v>
          </cell>
        </row>
        <row r="146">
          <cell r="A146" t="str">
            <v>TFLGV-ICEDSL</v>
          </cell>
          <cell r="B146" t="str">
            <v>VAR_fin</v>
          </cell>
          <cell r="C146" t="str">
            <v>TDSL</v>
          </cell>
          <cell r="H146">
            <v>1.0010634510002666E-2</v>
          </cell>
          <cell r="I146">
            <v>9.4190147181280365E-4</v>
          </cell>
        </row>
        <row r="147">
          <cell r="A147" t="str">
            <v>TFLGV-ICEDSL</v>
          </cell>
          <cell r="B147" t="str">
            <v>VAR_ncap</v>
          </cell>
          <cell r="C147" t="str">
            <v>-</v>
          </cell>
        </row>
        <row r="148">
          <cell r="A148" t="str">
            <v>TFLGV-ICEDSL</v>
          </cell>
          <cell r="B148" t="str">
            <v>VAR_cap</v>
          </cell>
          <cell r="C148" t="str">
            <v>-</v>
          </cell>
          <cell r="H148">
            <v>3.0839936746234863E-4</v>
          </cell>
          <cell r="I148">
            <v>2.9695987599535913E-5</v>
          </cell>
        </row>
        <row r="149">
          <cell r="A149" t="str">
            <v>T_C-ICE-NGA-S3</v>
          </cell>
          <cell r="B149" t="str">
            <v>VAR_fout</v>
          </cell>
          <cell r="C149" t="str">
            <v>CO2_T</v>
          </cell>
          <cell r="H149">
            <v>0.14552196553169824</v>
          </cell>
          <cell r="I149">
            <v>3.4373057876652069E-2</v>
          </cell>
        </row>
        <row r="150">
          <cell r="A150" t="str">
            <v>T_C-ICE-NGA-S3</v>
          </cell>
          <cell r="B150" t="str">
            <v>VAR_fout</v>
          </cell>
          <cell r="C150" t="str">
            <v>TPCAR</v>
          </cell>
          <cell r="H150">
            <v>1.2219988948023784E-3</v>
          </cell>
          <cell r="I150">
            <v>2.7305210404385732E-4</v>
          </cell>
        </row>
        <row r="151">
          <cell r="A151" t="str">
            <v>T_C-ICE-NGA-S3</v>
          </cell>
          <cell r="B151" t="str">
            <v>VAR_fin</v>
          </cell>
          <cell r="C151" t="str">
            <v>TNGA</v>
          </cell>
          <cell r="H151">
            <v>2.5801766938244389E-3</v>
          </cell>
          <cell r="I151">
            <v>6.0945138079170362E-4</v>
          </cell>
        </row>
        <row r="152">
          <cell r="A152" t="str">
            <v>T_C-ICE-NGA-S3</v>
          </cell>
          <cell r="B152" t="str">
            <v>VAR_ncap</v>
          </cell>
          <cell r="C152" t="str">
            <v>-</v>
          </cell>
        </row>
        <row r="153">
          <cell r="A153" t="str">
            <v>T_C-ICE-NGA-S3</v>
          </cell>
          <cell r="B153" t="str">
            <v>VAR_cap</v>
          </cell>
          <cell r="C153" t="str">
            <v>-</v>
          </cell>
          <cell r="H153">
            <v>8.9879441875852285E-5</v>
          </cell>
          <cell r="I153">
            <v>2.2463037536760807E-5</v>
          </cell>
        </row>
        <row r="154">
          <cell r="A154" t="str">
            <v>T_C-ICE-NGA-S4</v>
          </cell>
          <cell r="B154" t="str">
            <v>VAR_fout</v>
          </cell>
          <cell r="C154" t="str">
            <v>CO2_T</v>
          </cell>
          <cell r="H154">
            <v>0.48116884484785583</v>
          </cell>
          <cell r="I154">
            <v>4.4096413653593444E-2</v>
          </cell>
        </row>
        <row r="155">
          <cell r="A155" t="str">
            <v>T_C-ICE-NGA-S4</v>
          </cell>
          <cell r="B155" t="str">
            <v>VAR_fout</v>
          </cell>
          <cell r="C155" t="str">
            <v>TPCAR</v>
          </cell>
          <cell r="H155">
            <v>5.1301656572742427E-3</v>
          </cell>
          <cell r="I155">
            <v>3.4053918687087039E-4</v>
          </cell>
        </row>
        <row r="156">
          <cell r="A156" t="str">
            <v>T_C-ICE-NGA-S4</v>
          </cell>
          <cell r="B156" t="str">
            <v>VAR_fin</v>
          </cell>
          <cell r="C156" t="str">
            <v>TNGA</v>
          </cell>
          <cell r="H156">
            <v>8.5313624973024534E-3</v>
          </cell>
          <cell r="I156">
            <v>7.8185130591477698E-4</v>
          </cell>
        </row>
        <row r="157">
          <cell r="A157" t="str">
            <v>T_C-ICE-NGA-S4</v>
          </cell>
          <cell r="B157" t="str">
            <v>VAR_ncap</v>
          </cell>
          <cell r="C157" t="str">
            <v>-</v>
          </cell>
        </row>
        <row r="158">
          <cell r="A158" t="str">
            <v>T_C-ICE-NGA-S4</v>
          </cell>
          <cell r="B158" t="str">
            <v>VAR_cap</v>
          </cell>
          <cell r="C158" t="str">
            <v>-</v>
          </cell>
          <cell r="H158">
            <v>4.2757406149582705E-4</v>
          </cell>
          <cell r="I158">
            <v>3.3639247167051557E-5</v>
          </cell>
        </row>
        <row r="159">
          <cell r="A159" t="str">
            <v>T_C-MHY-GSL-S1</v>
          </cell>
          <cell r="B159" t="str">
            <v>VAR_fout</v>
          </cell>
          <cell r="C159" t="str">
            <v>CO2_T</v>
          </cell>
          <cell r="H159">
            <v>0.109800767629881</v>
          </cell>
          <cell r="I159">
            <v>3.0858916861356951E-2</v>
          </cell>
        </row>
        <row r="160">
          <cell r="A160" t="str">
            <v>T_C-MHY-GSL-S1</v>
          </cell>
          <cell r="B160" t="str">
            <v>VAR_fout</v>
          </cell>
          <cell r="C160" t="str">
            <v>TPCAR</v>
          </cell>
          <cell r="H160">
            <v>8.5258550028528791E-4</v>
          </cell>
          <cell r="I160">
            <v>2.4972778644531863E-4</v>
          </cell>
        </row>
        <row r="161">
          <cell r="A161" t="str">
            <v>T_C-MHY-GSL-S1</v>
          </cell>
          <cell r="B161" t="str">
            <v>VAR_fin</v>
          </cell>
          <cell r="C161" t="str">
            <v>TGSL</v>
          </cell>
          <cell r="H161">
            <v>1.4878152795376857E-3</v>
          </cell>
          <cell r="I161">
            <v>4.1814250489643557E-4</v>
          </cell>
        </row>
        <row r="162">
          <cell r="A162" t="str">
            <v>T_C-MHY-GSL-S1</v>
          </cell>
          <cell r="B162" t="str">
            <v>VAR_ncap</v>
          </cell>
          <cell r="C162" t="str">
            <v>-</v>
          </cell>
        </row>
        <row r="163">
          <cell r="A163" t="str">
            <v>T_C-MHY-GSL-S1</v>
          </cell>
          <cell r="B163" t="str">
            <v>VAR_cap</v>
          </cell>
          <cell r="C163" t="str">
            <v>-</v>
          </cell>
          <cell r="H163">
            <v>1.1981131292768901E-4</v>
          </cell>
          <cell r="I163">
            <v>3.4857720429214998E-5</v>
          </cell>
        </row>
        <row r="164">
          <cell r="A164" t="str">
            <v>T_TRLY_ELC</v>
          </cell>
          <cell r="B164" t="str">
            <v>VAR_fout</v>
          </cell>
          <cell r="C164" t="str">
            <v>TPTRLY</v>
          </cell>
          <cell r="H164">
            <v>3.3377943963007015E-2</v>
          </cell>
          <cell r="I164">
            <v>3.4523476991223531E-2</v>
          </cell>
          <cell r="J164">
            <v>3.6192278140061748E-2</v>
          </cell>
        </row>
        <row r="165">
          <cell r="A165" t="str">
            <v>T_TRLY_ELC</v>
          </cell>
          <cell r="B165" t="str">
            <v>VAR_fin</v>
          </cell>
          <cell r="C165" t="str">
            <v>TELC</v>
          </cell>
          <cell r="H165">
            <v>0.49261136197989641</v>
          </cell>
          <cell r="I165">
            <v>0.50951781331339152</v>
          </cell>
          <cell r="J165">
            <v>0.53414696386004867</v>
          </cell>
        </row>
        <row r="166">
          <cell r="A166" t="str">
            <v>T_C-MHY-GSL-S2</v>
          </cell>
          <cell r="B166" t="str">
            <v>VAR_fout</v>
          </cell>
          <cell r="C166" t="str">
            <v>CO2_T</v>
          </cell>
          <cell r="H166">
            <v>0.1170235024457681</v>
          </cell>
          <cell r="I166">
            <v>2.8732124807371827E-2</v>
          </cell>
        </row>
        <row r="167">
          <cell r="A167" t="str">
            <v>T_C-MHY-GSL-S2</v>
          </cell>
          <cell r="B167" t="str">
            <v>VAR_fout</v>
          </cell>
          <cell r="C167" t="str">
            <v>TPCAR</v>
          </cell>
          <cell r="H167">
            <v>7.3025869184308229E-4</v>
          </cell>
          <cell r="I167">
            <v>1.8701270822096147E-4</v>
          </cell>
        </row>
        <row r="168">
          <cell r="A168" t="str">
            <v>T_C-MHY-GSL-S2</v>
          </cell>
          <cell r="B168" t="str">
            <v>VAR_fin</v>
          </cell>
          <cell r="C168" t="str">
            <v>TGSL</v>
          </cell>
          <cell r="H168">
            <v>1.5856843149833083E-3</v>
          </cell>
          <cell r="I168">
            <v>3.8932418438173192E-4</v>
          </cell>
        </row>
        <row r="169">
          <cell r="A169" t="str">
            <v>T_C-MHY-GSL-S2</v>
          </cell>
          <cell r="B169" t="str">
            <v>VAR_ncap</v>
          </cell>
          <cell r="C169" t="str">
            <v>-</v>
          </cell>
        </row>
        <row r="170">
          <cell r="A170" t="str">
            <v>T_C-MHY-GSL-S2</v>
          </cell>
          <cell r="B170" t="str">
            <v>VAR_cap</v>
          </cell>
          <cell r="C170" t="str">
            <v>-</v>
          </cell>
          <cell r="H170">
            <v>6.4484520920595005E-5</v>
          </cell>
          <cell r="I170">
            <v>1.68613306905154E-5</v>
          </cell>
        </row>
        <row r="171">
          <cell r="A171" t="str">
            <v>T_C-MHY-DSL-S1</v>
          </cell>
          <cell r="B171" t="str">
            <v>VAR_fout</v>
          </cell>
          <cell r="C171" t="str">
            <v>CO2_T</v>
          </cell>
          <cell r="H171">
            <v>8.1910723541663094E-2</v>
          </cell>
          <cell r="I171">
            <v>2.2494611817631439E-2</v>
          </cell>
        </row>
        <row r="172">
          <cell r="A172" t="str">
            <v>T_C-MHY-DSL-S1</v>
          </cell>
          <cell r="B172" t="str">
            <v>VAR_fout</v>
          </cell>
          <cell r="C172" t="str">
            <v>TPCAR</v>
          </cell>
          <cell r="H172">
            <v>6.8130322511132733E-4</v>
          </cell>
          <cell r="I172">
            <v>1.9392466436764493E-4</v>
          </cell>
        </row>
        <row r="173">
          <cell r="A173" t="str">
            <v>T_C-MHY-DSL-S1</v>
          </cell>
          <cell r="B173" t="str">
            <v>VAR_fin</v>
          </cell>
          <cell r="C173" t="str">
            <v>TDSL</v>
          </cell>
          <cell r="H173">
            <v>1.1174723539108197E-3</v>
          </cell>
          <cell r="I173">
            <v>3.0688419942198457E-4</v>
          </cell>
        </row>
        <row r="174">
          <cell r="A174" t="str">
            <v>T_C-MHY-DSL-S1</v>
          </cell>
          <cell r="B174" t="str">
            <v>VAR_ncap</v>
          </cell>
          <cell r="C174" t="str">
            <v>-</v>
          </cell>
        </row>
        <row r="175">
          <cell r="A175" t="str">
            <v>T_C-MHY-DSL-S1</v>
          </cell>
          <cell r="B175" t="str">
            <v>VAR_cap</v>
          </cell>
          <cell r="C175" t="str">
            <v>-</v>
          </cell>
          <cell r="H175">
            <v>9.4389496331005694E-5</v>
          </cell>
          <cell r="I175">
            <v>2.6670998942146E-5</v>
          </cell>
        </row>
        <row r="176">
          <cell r="A176" t="str">
            <v>T_C-MHY-GSL-S3</v>
          </cell>
          <cell r="B176" t="str">
            <v>VAR_fout</v>
          </cell>
          <cell r="C176" t="str">
            <v>CO2_T</v>
          </cell>
          <cell r="H176">
            <v>0.12428973048045</v>
          </cell>
          <cell r="I176">
            <v>2.7924382356277158E-2</v>
          </cell>
        </row>
        <row r="177">
          <cell r="A177" t="str">
            <v>T_C-MHY-GSL-S3</v>
          </cell>
          <cell r="B177" t="str">
            <v>VAR_fout</v>
          </cell>
          <cell r="C177" t="str">
            <v>TPCAR</v>
          </cell>
          <cell r="H177">
            <v>7.1742002342379597E-4</v>
          </cell>
          <cell r="I177">
            <v>1.6870144266582836E-4</v>
          </cell>
        </row>
        <row r="178">
          <cell r="A178" t="str">
            <v>T_C-MHY-GSL-S3</v>
          </cell>
          <cell r="B178" t="str">
            <v>VAR_fin</v>
          </cell>
          <cell r="C178" t="str">
            <v>TGSL</v>
          </cell>
          <cell r="H178">
            <v>1.6841426894369925E-3</v>
          </cell>
          <cell r="I178">
            <v>3.7837916471920337E-4</v>
          </cell>
        </row>
        <row r="179">
          <cell r="A179" t="str">
            <v>T_C-MHY-GSL-S3</v>
          </cell>
          <cell r="B179" t="str">
            <v>VAR_ncap</v>
          </cell>
          <cell r="C179" t="str">
            <v>-</v>
          </cell>
        </row>
        <row r="180">
          <cell r="A180" t="str">
            <v>T_C-MHY-GSL-S3</v>
          </cell>
          <cell r="B180" t="str">
            <v>VAR_cap</v>
          </cell>
          <cell r="C180" t="str">
            <v>-</v>
          </cell>
          <cell r="H180">
            <v>5.6066290946369402E-5</v>
          </cell>
          <cell r="I180">
            <v>1.36567939917507E-5</v>
          </cell>
        </row>
        <row r="181">
          <cell r="A181" t="str">
            <v>T_C-MHY-DSL-S2</v>
          </cell>
          <cell r="B181" t="str">
            <v>VAR_fout</v>
          </cell>
          <cell r="C181" t="str">
            <v>CO2_T</v>
          </cell>
          <cell r="H181">
            <v>8.8207020958210799E-2</v>
          </cell>
          <cell r="I181">
            <v>2.160128787798276E-2</v>
          </cell>
        </row>
        <row r="182">
          <cell r="A182" t="str">
            <v>T_C-MHY-DSL-S2</v>
          </cell>
          <cell r="B182" t="str">
            <v>VAR_fout</v>
          </cell>
          <cell r="C182" t="str">
            <v>TPCAR</v>
          </cell>
          <cell r="H182">
            <v>5.9056766281314797E-4</v>
          </cell>
          <cell r="I182">
            <v>1.5003153391132161E-4</v>
          </cell>
        </row>
        <row r="183">
          <cell r="A183" t="str">
            <v>T_C-MHY-DSL-S2</v>
          </cell>
          <cell r="B183" t="str">
            <v>VAR_fin</v>
          </cell>
          <cell r="C183" t="str">
            <v>TDSL</v>
          </cell>
          <cell r="H183">
            <v>1.2033699994298892E-3</v>
          </cell>
          <cell r="I183">
            <v>2.9469696968598602E-4</v>
          </cell>
        </row>
        <row r="184">
          <cell r="A184" t="str">
            <v>T_C-MHY-DSL-S2</v>
          </cell>
          <cell r="B184" t="str">
            <v>VAR_ncap</v>
          </cell>
          <cell r="C184" t="str">
            <v>-</v>
          </cell>
        </row>
        <row r="185">
          <cell r="A185" t="str">
            <v>T_C-MHY-DSL-S2</v>
          </cell>
          <cell r="B185" t="str">
            <v>VAR_cap</v>
          </cell>
          <cell r="C185" t="str">
            <v>-</v>
          </cell>
          <cell r="H185">
            <v>5.1290442764647E-5</v>
          </cell>
          <cell r="I185">
            <v>1.3322082559798699E-5</v>
          </cell>
        </row>
        <row r="186">
          <cell r="A186" t="str">
            <v>T_C-MHY-GSL-S4</v>
          </cell>
          <cell r="B186" t="str">
            <v>VAR_fout</v>
          </cell>
          <cell r="C186" t="str">
            <v>CO2_T</v>
          </cell>
          <cell r="H186">
            <v>0.14980113370240239</v>
          </cell>
          <cell r="I186">
            <v>3.33769668673458E-2</v>
          </cell>
        </row>
        <row r="187">
          <cell r="A187" t="str">
            <v>T_C-MHY-GSL-S4</v>
          </cell>
          <cell r="B187" t="str">
            <v>VAR_fout</v>
          </cell>
          <cell r="C187" t="str">
            <v>TPCAR</v>
          </cell>
          <cell r="H187">
            <v>8.7329910450371722E-4</v>
          </cell>
          <cell r="I187">
            <v>2.032121414246865E-4</v>
          </cell>
        </row>
        <row r="188">
          <cell r="A188" t="str">
            <v>T_C-MHY-GSL-S4</v>
          </cell>
          <cell r="B188" t="str">
            <v>VAR_fin</v>
          </cell>
          <cell r="C188" t="str">
            <v>TGSL</v>
          </cell>
          <cell r="H188">
            <v>2.0298256599241486E-3</v>
          </cell>
          <cell r="I188">
            <v>4.5226242367677247E-4</v>
          </cell>
        </row>
        <row r="189">
          <cell r="A189" t="str">
            <v>T_C-MHY-GSL-S4</v>
          </cell>
          <cell r="B189" t="str">
            <v>VAR_ncap</v>
          </cell>
          <cell r="C189" t="str">
            <v>-</v>
          </cell>
        </row>
        <row r="190">
          <cell r="A190" t="str">
            <v>T_C-MHY-GSL-S4</v>
          </cell>
          <cell r="B190" t="str">
            <v>VAR_cap</v>
          </cell>
          <cell r="C190" t="str">
            <v>-</v>
          </cell>
          <cell r="H190">
            <v>8.1057329080756494E-5</v>
          </cell>
          <cell r="I190">
            <v>1.9376909429149401E-5</v>
          </cell>
        </row>
        <row r="191">
          <cell r="A191" t="str">
            <v>T_C-MHY-DSL-S3</v>
          </cell>
          <cell r="B191" t="str">
            <v>VAR_fout</v>
          </cell>
          <cell r="C191" t="str">
            <v>CO2_T</v>
          </cell>
          <cell r="H191">
            <v>9.05312397926923E-2</v>
          </cell>
          <cell r="I191">
            <v>2.0642518239438558E-2</v>
          </cell>
        </row>
        <row r="192">
          <cell r="A192" t="str">
            <v>T_C-MHY-DSL-S3</v>
          </cell>
          <cell r="B192" t="str">
            <v>VAR_fout</v>
          </cell>
          <cell r="C192" t="str">
            <v>TPCAR</v>
          </cell>
          <cell r="H192">
            <v>5.6141588076205487E-4</v>
          </cell>
          <cell r="I192">
            <v>1.3319270617965012E-4</v>
          </cell>
        </row>
        <row r="193">
          <cell r="A193" t="str">
            <v>T_C-MHY-DSL-S3</v>
          </cell>
          <cell r="B193" t="str">
            <v>VAR_fin</v>
          </cell>
          <cell r="C193" t="str">
            <v>TDSL</v>
          </cell>
          <cell r="H193">
            <v>1.2350783054937576E-3</v>
          </cell>
          <cell r="I193">
            <v>2.81616892761781E-4</v>
          </cell>
        </row>
        <row r="194">
          <cell r="A194" t="str">
            <v>T_C-MHY-DSL-S3</v>
          </cell>
          <cell r="B194" t="str">
            <v>VAR_ncap</v>
          </cell>
          <cell r="C194" t="str">
            <v>-</v>
          </cell>
        </row>
        <row r="195">
          <cell r="A195" t="str">
            <v>T_C-MHY-DSL-S3</v>
          </cell>
          <cell r="B195" t="str">
            <v>VAR_cap</v>
          </cell>
          <cell r="C195" t="str">
            <v>-</v>
          </cell>
          <cell r="H195">
            <v>4.3509815836302601E-5</v>
          </cell>
          <cell r="I195">
            <v>1.0603367322452499E-5</v>
          </cell>
        </row>
        <row r="196">
          <cell r="A196" t="str">
            <v>T_B_c-HYBDSL-S1</v>
          </cell>
          <cell r="B196" t="str">
            <v>VAR_fout</v>
          </cell>
          <cell r="C196" t="str">
            <v>CO2_T</v>
          </cell>
          <cell r="H196">
            <v>8.7616101268057803E-4</v>
          </cell>
          <cell r="I196">
            <v>1.0748599141695301E-3</v>
          </cell>
          <cell r="J196">
            <v>2.91688304770866E-4</v>
          </cell>
        </row>
        <row r="197">
          <cell r="A197" t="str">
            <v>T_B_c-HYBDSL-S1</v>
          </cell>
          <cell r="B197" t="str">
            <v>VAR_fout</v>
          </cell>
          <cell r="C197" t="str">
            <v>TPBSc</v>
          </cell>
          <cell r="H197">
            <v>2.3249487432800734E-6</v>
          </cell>
          <cell r="I197">
            <v>3.0009328834102628E-6</v>
          </cell>
          <cell r="J197">
            <v>8.1437312337524799E-7</v>
          </cell>
        </row>
        <row r="198">
          <cell r="A198" t="str">
            <v>T_B_c-HYBDSL-S1</v>
          </cell>
          <cell r="B198" t="str">
            <v>VAR_fin</v>
          </cell>
          <cell r="C198" t="str">
            <v>TDSL</v>
          </cell>
          <cell r="H198">
            <v>1.1953083392640901E-5</v>
          </cell>
          <cell r="I198">
            <v>1.4663846032326398E-5</v>
          </cell>
          <cell r="J198">
            <v>3.9793765998753898E-6</v>
          </cell>
        </row>
        <row r="199">
          <cell r="A199" t="str">
            <v>T_B_c-HYBDSL-S1</v>
          </cell>
          <cell r="B199" t="str">
            <v>VAR_ncap</v>
          </cell>
          <cell r="C199" t="str">
            <v>-</v>
          </cell>
          <cell r="H199">
            <v>5.7379891398188597E-8</v>
          </cell>
          <cell r="I199">
            <v>6.5667123252122597E-8</v>
          </cell>
        </row>
        <row r="200">
          <cell r="A200" t="str">
            <v>T_B_c-HYBDSL-S1</v>
          </cell>
          <cell r="B200" t="str">
            <v>VAR_cap</v>
          </cell>
          <cell r="C200" t="str">
            <v>-</v>
          </cell>
          <cell r="H200">
            <v>7.8910849988770007E-8</v>
          </cell>
          <cell r="I200">
            <v>5.6579297018068588E-8</v>
          </cell>
          <cell r="J200">
            <v>4.3001928582340803E-8</v>
          </cell>
        </row>
        <row r="201">
          <cell r="A201" t="str">
            <v>T_C-MHY-DSL-S4</v>
          </cell>
          <cell r="B201" t="str">
            <v>VAR_fout</v>
          </cell>
          <cell r="C201" t="str">
            <v>CO2_T</v>
          </cell>
          <cell r="H201">
            <v>6.7619306274521604E-2</v>
          </cell>
          <cell r="I201">
            <v>1.603041145174465E-2</v>
          </cell>
        </row>
        <row r="202">
          <cell r="A202" t="str">
            <v>T_C-MHY-DSL-S4</v>
          </cell>
          <cell r="B202" t="str">
            <v>VAR_fout</v>
          </cell>
          <cell r="C202" t="str">
            <v>TPCAR</v>
          </cell>
          <cell r="H202">
            <v>3.9848784120677215E-4</v>
          </cell>
          <cell r="I202">
            <v>9.8248288408902756E-5</v>
          </cell>
        </row>
        <row r="203">
          <cell r="A203" t="str">
            <v>T_C-MHY-DSL-S4</v>
          </cell>
          <cell r="B203" t="str">
            <v>VAR_fin</v>
          </cell>
          <cell r="C203" t="str">
            <v>TDSL</v>
          </cell>
          <cell r="H203">
            <v>9.2250076772880678E-4</v>
          </cell>
          <cell r="I203">
            <v>2.1869592703607991E-4</v>
          </cell>
        </row>
        <row r="204">
          <cell r="A204" t="str">
            <v>T_C-MHY-DSL-S4</v>
          </cell>
          <cell r="B204" t="str">
            <v>VAR_ncap</v>
          </cell>
          <cell r="C204" t="str">
            <v>-</v>
          </cell>
        </row>
        <row r="205">
          <cell r="A205" t="str">
            <v>T_C-MHY-DSL-S4</v>
          </cell>
          <cell r="B205" t="str">
            <v>VAR_cap</v>
          </cell>
          <cell r="C205" t="str">
            <v>-</v>
          </cell>
          <cell r="H205">
            <v>3.61742978533488E-5</v>
          </cell>
          <cell r="I205">
            <v>9.0709157557213904E-6</v>
          </cell>
        </row>
        <row r="206">
          <cell r="A206" t="str">
            <v>T_B_c-HYBDSL-S2</v>
          </cell>
          <cell r="B206" t="str">
            <v>VAR_fout</v>
          </cell>
          <cell r="C206" t="str">
            <v>CO2_T</v>
          </cell>
          <cell r="H206">
            <v>1.17748839385252E-3</v>
          </cell>
          <cell r="I206">
            <v>1.6619157265049E-3</v>
          </cell>
          <cell r="J206">
            <v>8.9986888760420602E-4</v>
          </cell>
        </row>
        <row r="207">
          <cell r="A207" t="str">
            <v>T_B_c-HYBDSL-S2</v>
          </cell>
          <cell r="B207" t="str">
            <v>VAR_fout</v>
          </cell>
          <cell r="C207" t="str">
            <v>TPBSc</v>
          </cell>
          <cell r="H207">
            <v>2.2392961941299334E-6</v>
          </cell>
          <cell r="I207">
            <v>3.3254668538997138E-6</v>
          </cell>
          <cell r="J207">
            <v>1.8006232872449848E-6</v>
          </cell>
        </row>
        <row r="208">
          <cell r="A208" t="str">
            <v>T_B_c-HYBDSL-S2</v>
          </cell>
          <cell r="B208" t="str">
            <v>VAR_fin</v>
          </cell>
          <cell r="C208" t="str">
            <v>TDSL</v>
          </cell>
          <cell r="H208">
            <v>1.6063961716951212E-5</v>
          </cell>
          <cell r="I208">
            <v>2.267279299460984E-5</v>
          </cell>
          <cell r="J208">
            <v>1.2276519612608539E-5</v>
          </cell>
        </row>
        <row r="209">
          <cell r="A209" t="str">
            <v>T_B_c-HYBDSL-S2</v>
          </cell>
          <cell r="B209" t="str">
            <v>VAR_ncap</v>
          </cell>
          <cell r="C209" t="str">
            <v>-</v>
          </cell>
          <cell r="H209">
            <v>3.1805167442821403E-8</v>
          </cell>
          <cell r="I209">
            <v>5.2249653911435297E-8</v>
          </cell>
        </row>
        <row r="210">
          <cell r="A210" t="str">
            <v>T_B_c-HYBDSL-S2</v>
          </cell>
          <cell r="B210" t="str">
            <v>VAR_cap</v>
          </cell>
          <cell r="C210" t="str">
            <v>-</v>
          </cell>
          <cell r="H210">
            <v>2.4135729102022969E-8</v>
          </cell>
          <cell r="I210">
            <v>2.6849446965741195E-8</v>
          </cell>
          <cell r="J210">
            <v>3.1784923298611197E-8</v>
          </cell>
        </row>
        <row r="211">
          <cell r="A211" t="str">
            <v>T_C-BATELCEXT</v>
          </cell>
          <cell r="B211" t="str">
            <v>VAR_fout</v>
          </cell>
          <cell r="C211" t="str">
            <v>TPCAR</v>
          </cell>
        </row>
        <row r="212">
          <cell r="A212" t="str">
            <v>T_C-BATELCEXT</v>
          </cell>
          <cell r="B212" t="str">
            <v>VAR_fin</v>
          </cell>
          <cell r="C212" t="str">
            <v>T-ELC-car</v>
          </cell>
        </row>
        <row r="213">
          <cell r="A213" t="str">
            <v>T_C-BATELCEXT</v>
          </cell>
          <cell r="B213" t="str">
            <v>VAR_cap</v>
          </cell>
          <cell r="C213" t="str">
            <v>-</v>
          </cell>
        </row>
        <row r="214">
          <cell r="A214" t="str">
            <v>D-TDSL</v>
          </cell>
          <cell r="B214" t="str">
            <v>VAR_fout</v>
          </cell>
          <cell r="C214" t="str">
            <v>CO2</v>
          </cell>
          <cell r="H214">
            <v>2474.0296822995901</v>
          </cell>
          <cell r="I214">
            <v>1235.6935152747301</v>
          </cell>
          <cell r="J214">
            <v>101.04439687016399</v>
          </cell>
        </row>
        <row r="215">
          <cell r="A215" t="str">
            <v>D-TDSL</v>
          </cell>
          <cell r="B215" t="str">
            <v>VAR_fout</v>
          </cell>
          <cell r="C215" t="str">
            <v>TDSL</v>
          </cell>
          <cell r="H215">
            <v>33.256085716014447</v>
          </cell>
          <cell r="I215">
            <v>16.610281500140694</v>
          </cell>
          <cell r="J215">
            <v>1.3582460822837652</v>
          </cell>
        </row>
        <row r="216">
          <cell r="A216" t="str">
            <v>D-TDSL</v>
          </cell>
          <cell r="B216" t="str">
            <v>VAR_fin</v>
          </cell>
          <cell r="C216" t="str">
            <v>DSL</v>
          </cell>
          <cell r="H216">
            <v>33.752110263295855</v>
          </cell>
          <cell r="I216">
            <v>16.85802885777262</v>
          </cell>
          <cell r="J216">
            <v>1.3785047321986903</v>
          </cell>
        </row>
        <row r="217">
          <cell r="A217" t="str">
            <v>T_B_c-HYBDSL-S3</v>
          </cell>
          <cell r="B217" t="str">
            <v>VAR_fout</v>
          </cell>
          <cell r="C217" t="str">
            <v>CO2_T</v>
          </cell>
          <cell r="I217">
            <v>4.5969645675418699E-4</v>
          </cell>
        </row>
        <row r="218">
          <cell r="A218" t="str">
            <v>T_B_c-HYBDSL-S3</v>
          </cell>
          <cell r="B218" t="str">
            <v>VAR_fout</v>
          </cell>
          <cell r="C218" t="str">
            <v>TPBSc</v>
          </cell>
          <cell r="I218">
            <v>6.1919163909359957E-7</v>
          </cell>
        </row>
        <row r="219">
          <cell r="A219" t="str">
            <v>T_B_c-HYBDSL-S3</v>
          </cell>
          <cell r="B219" t="str">
            <v>VAR_fin</v>
          </cell>
          <cell r="C219" t="str">
            <v>TDSL</v>
          </cell>
          <cell r="I219">
            <v>6.2714387006028172E-6</v>
          </cell>
        </row>
        <row r="220">
          <cell r="A220" t="str">
            <v>T_B_c-HYBDSL-S3</v>
          </cell>
          <cell r="B220" t="str">
            <v>VAR_ncap</v>
          </cell>
          <cell r="C220" t="str">
            <v>-</v>
          </cell>
          <cell r="H220">
            <v>1.6019477174086102E-8</v>
          </cell>
          <cell r="I220">
            <v>3.3390686737735598E-8</v>
          </cell>
        </row>
        <row r="221">
          <cell r="A221" t="str">
            <v>T_B_c-HYBDSL-S3</v>
          </cell>
          <cell r="B221" t="str">
            <v>VAR_cap</v>
          </cell>
          <cell r="C221" t="str">
            <v>-</v>
          </cell>
          <cell r="H221">
            <v>3.3830526970450797E-8</v>
          </cell>
          <cell r="I221">
            <v>3.49682594433223E-8</v>
          </cell>
          <cell r="J221">
            <v>1.1437019651059E-8</v>
          </cell>
        </row>
        <row r="222">
          <cell r="A222" t="str">
            <v>T-Bat-Car-STG_S1</v>
          </cell>
          <cell r="B222" t="str">
            <v>VAR_fout</v>
          </cell>
          <cell r="C222" t="str">
            <v>T-ELC-car-BatSTGAUXout_S1</v>
          </cell>
          <cell r="H222">
            <v>1.1164199617874366</v>
          </cell>
          <cell r="I222">
            <v>1.8680645847316601</v>
          </cell>
          <cell r="J222">
            <v>1.7719857524388083</v>
          </cell>
        </row>
        <row r="223">
          <cell r="A223" t="str">
            <v>T-Bat-Car-STG_S1</v>
          </cell>
          <cell r="B223" t="str">
            <v>VAR_fout</v>
          </cell>
          <cell r="C223" t="str">
            <v>T-ELC-car-BatSTGOut_S1</v>
          </cell>
          <cell r="H223">
            <v>1.1164199617874364</v>
          </cell>
          <cell r="I223">
            <v>1.8680645847316597</v>
          </cell>
          <cell r="J223">
            <v>1.7719857524388078</v>
          </cell>
        </row>
        <row r="224">
          <cell r="A224" t="str">
            <v>T-Bat-Car-STG_S1</v>
          </cell>
          <cell r="B224" t="str">
            <v>VAR_fin</v>
          </cell>
          <cell r="C224" t="str">
            <v>T-ELC-car-BatSTGAUXin_S1</v>
          </cell>
          <cell r="H224">
            <v>1.1165845764265003</v>
          </cell>
          <cell r="I224">
            <v>1.8682941572641696</v>
          </cell>
          <cell r="J224">
            <v>1.772201163970385</v>
          </cell>
        </row>
        <row r="225">
          <cell r="A225" t="str">
            <v>T-Bat-Car-STG_S1</v>
          </cell>
          <cell r="B225" t="str">
            <v>VAR_fin</v>
          </cell>
          <cell r="C225" t="str">
            <v>T-ELC-car-BatSTGin_S1</v>
          </cell>
          <cell r="H225">
            <v>1.1165845764265003</v>
          </cell>
          <cell r="I225">
            <v>1.8682941572641696</v>
          </cell>
          <cell r="J225">
            <v>1.772201163970385</v>
          </cell>
        </row>
        <row r="226">
          <cell r="A226" t="str">
            <v>T-Bat-Car-STG_S1</v>
          </cell>
          <cell r="B226" t="str">
            <v>VAR_ncap</v>
          </cell>
          <cell r="C226" t="str">
            <v>-</v>
          </cell>
          <cell r="H226">
            <v>15.6647081760558</v>
          </cell>
          <cell r="I226">
            <v>11.1275709323575</v>
          </cell>
          <cell r="J226">
            <v>21.770257137837699</v>
          </cell>
        </row>
        <row r="227">
          <cell r="A227" t="str">
            <v>T-Bat-Car-STG_S1</v>
          </cell>
          <cell r="B227" t="str">
            <v>VAR_cap</v>
          </cell>
          <cell r="C227" t="str">
            <v>-</v>
          </cell>
          <cell r="H227">
            <v>22.816027725770915</v>
          </cell>
          <cell r="I227">
            <v>27.700211318523142</v>
          </cell>
          <cell r="J227">
            <v>28.095876031163815</v>
          </cell>
        </row>
        <row r="228">
          <cell r="A228" t="str">
            <v>T_B_c-HYBDSL-S4</v>
          </cell>
          <cell r="B228" t="str">
            <v>VAR_fout</v>
          </cell>
          <cell r="C228" t="str">
            <v>CO2_T</v>
          </cell>
        </row>
        <row r="229">
          <cell r="A229" t="str">
            <v>T_B_c-HYBDSL-S4</v>
          </cell>
          <cell r="B229" t="str">
            <v>VAR_fout</v>
          </cell>
          <cell r="C229" t="str">
            <v>TPBSc</v>
          </cell>
        </row>
        <row r="230">
          <cell r="A230" t="str">
            <v>T_B_c-HYBDSL-S4</v>
          </cell>
          <cell r="B230" t="str">
            <v>VAR_fin</v>
          </cell>
          <cell r="C230" t="str">
            <v>TDSL</v>
          </cell>
        </row>
        <row r="231">
          <cell r="A231" t="str">
            <v>T_B_c-HYBDSL-S4</v>
          </cell>
          <cell r="B231" t="str">
            <v>VAR_ncap</v>
          </cell>
          <cell r="C231" t="str">
            <v>-</v>
          </cell>
        </row>
        <row r="232">
          <cell r="A232" t="str">
            <v>T_B_c-HYBDSL-S4</v>
          </cell>
          <cell r="B232" t="str">
            <v>VAR_cap</v>
          </cell>
          <cell r="C232" t="str">
            <v>-</v>
          </cell>
          <cell r="H232">
            <v>3.3519522837729999E-9</v>
          </cell>
          <cell r="I232">
            <v>-2.1079315285965401E-8</v>
          </cell>
        </row>
        <row r="233">
          <cell r="A233" t="str">
            <v>TFHGV-ICEDSLExt</v>
          </cell>
          <cell r="B233" t="str">
            <v>VAR_fout</v>
          </cell>
          <cell r="C233" t="str">
            <v>CO2_T</v>
          </cell>
        </row>
        <row r="234">
          <cell r="A234" t="str">
            <v>TFHGV-ICEDSLExt</v>
          </cell>
          <cell r="B234" t="str">
            <v>VAR_fout</v>
          </cell>
          <cell r="C234" t="str">
            <v>TFHGV</v>
          </cell>
        </row>
        <row r="235">
          <cell r="A235" t="str">
            <v>TFHGV-ICEDSLExt</v>
          </cell>
          <cell r="B235" t="str">
            <v>VAR_fin</v>
          </cell>
          <cell r="C235" t="str">
            <v>TDSL</v>
          </cell>
        </row>
        <row r="236">
          <cell r="A236" t="str">
            <v>TFHGV-ICEDSLExt</v>
          </cell>
          <cell r="B236" t="str">
            <v>VAR_cap</v>
          </cell>
          <cell r="C236" t="str">
            <v>-</v>
          </cell>
        </row>
        <row r="237">
          <cell r="A237" t="str">
            <v>TPSHPGSLEXT</v>
          </cell>
          <cell r="B237" t="str">
            <v>VAR_fout</v>
          </cell>
          <cell r="C237" t="str">
            <v>TPSHP</v>
          </cell>
          <cell r="H237">
            <v>1.37852919575728E-2</v>
          </cell>
          <cell r="I237">
            <v>3.1925759687204902E-2</v>
          </cell>
        </row>
        <row r="238">
          <cell r="A238" t="str">
            <v>TPSHPGSLEXT</v>
          </cell>
          <cell r="B238" t="str">
            <v>VAR_fout</v>
          </cell>
          <cell r="C238" t="str">
            <v>CO2_T</v>
          </cell>
          <cell r="H238">
            <v>1.12239714885189</v>
          </cell>
          <cell r="I238">
            <v>2.5993922913010601</v>
          </cell>
        </row>
        <row r="239">
          <cell r="A239" t="str">
            <v>TPSHPGSLEXT</v>
          </cell>
          <cell r="B239" t="str">
            <v>VAR_fin</v>
          </cell>
          <cell r="C239" t="str">
            <v>TGSL</v>
          </cell>
          <cell r="H239">
            <v>1.5208633453277632E-2</v>
          </cell>
          <cell r="I239">
            <v>3.5222117768307082E-2</v>
          </cell>
        </row>
        <row r="240">
          <cell r="A240" t="str">
            <v>TPSHPGSLEXT</v>
          </cell>
          <cell r="B240" t="str">
            <v>VAR_ncap</v>
          </cell>
          <cell r="C240" t="str">
            <v>-</v>
          </cell>
          <cell r="H240">
            <v>3.4602592701479501E-5</v>
          </cell>
          <cell r="I240">
            <v>2.7051681573839099E-2</v>
          </cell>
          <cell r="J240">
            <v>3.3533677550190099E-6</v>
          </cell>
        </row>
        <row r="241">
          <cell r="A241" t="str">
            <v>TPSHPGSLEXT</v>
          </cell>
          <cell r="B241" t="str">
            <v>VAR_cap</v>
          </cell>
          <cell r="C241" t="str">
            <v>-</v>
          </cell>
          <cell r="H241">
            <v>1.3780417021119318E-2</v>
          </cell>
          <cell r="I241">
            <v>3.1892662731827337E-2</v>
          </cell>
          <cell r="J241">
            <v>1.4336754135299556E-5</v>
          </cell>
        </row>
        <row r="242">
          <cell r="A242" t="str">
            <v>T-Bat-Car-STG_S2</v>
          </cell>
          <cell r="B242" t="str">
            <v>VAR_fout</v>
          </cell>
          <cell r="C242" t="str">
            <v>T-ELC-car-BatSTGAUXout_S2</v>
          </cell>
          <cell r="H242">
            <v>11.226594264437972</v>
          </cell>
          <cell r="I242">
            <v>12.652266375067025</v>
          </cell>
          <cell r="J242">
            <v>11.565498447447368</v>
          </cell>
        </row>
        <row r="243">
          <cell r="A243" t="str">
            <v>T-Bat-Car-STG_S2</v>
          </cell>
          <cell r="B243" t="str">
            <v>VAR_fout</v>
          </cell>
          <cell r="C243" t="str">
            <v>T-ELC-car-BatSTGOut_S2</v>
          </cell>
          <cell r="H243">
            <v>11.226594264437969</v>
          </cell>
          <cell r="I243">
            <v>12.652266375067025</v>
          </cell>
          <cell r="J243">
            <v>11.565498447447366</v>
          </cell>
        </row>
        <row r="244">
          <cell r="A244" t="str">
            <v>T-Bat-Car-STG_S2</v>
          </cell>
          <cell r="B244" t="str">
            <v>VAR_fin</v>
          </cell>
          <cell r="C244" t="str">
            <v>T-ELC-car-BatSTGAUXin_S2</v>
          </cell>
          <cell r="H244">
            <v>11.227762897493976</v>
          </cell>
          <cell r="I244">
            <v>12.653571531434306</v>
          </cell>
          <cell r="J244">
            <v>11.566689797715542</v>
          </cell>
        </row>
        <row r="245">
          <cell r="A245" t="str">
            <v>T-Bat-Car-STG_S2</v>
          </cell>
          <cell r="B245" t="str">
            <v>VAR_fin</v>
          </cell>
          <cell r="C245" t="str">
            <v>T-ELC-car-BatSTGin_S2</v>
          </cell>
          <cell r="H245">
            <v>11.227762897493976</v>
          </cell>
          <cell r="I245">
            <v>12.653571531434306</v>
          </cell>
          <cell r="J245">
            <v>11.566689797715542</v>
          </cell>
        </row>
        <row r="246">
          <cell r="A246" t="str">
            <v>T-Bat-Car-STG_S2</v>
          </cell>
          <cell r="B246" t="str">
            <v>VAR_ncap</v>
          </cell>
          <cell r="C246" t="str">
            <v>-</v>
          </cell>
          <cell r="H246">
            <v>161.369504564023</v>
          </cell>
          <cell r="I246">
            <v>104.779056085471</v>
          </cell>
          <cell r="J246">
            <v>190.29345838616601</v>
          </cell>
        </row>
        <row r="247">
          <cell r="A247" t="str">
            <v>T-Bat-Car-STG_S2</v>
          </cell>
          <cell r="B247" t="str">
            <v>VAR_cap</v>
          </cell>
          <cell r="C247" t="str">
            <v>-</v>
          </cell>
          <cell r="H247">
            <v>220.47911928633593</v>
          </cell>
          <cell r="I247">
            <v>268.00001502471997</v>
          </cell>
          <cell r="J247">
            <v>254.8797314013226</v>
          </cell>
        </row>
        <row r="248">
          <cell r="A248" t="str">
            <v>T_TW-ICEGSL-S1</v>
          </cell>
          <cell r="B248" t="str">
            <v>VAR_fout</v>
          </cell>
          <cell r="C248" t="str">
            <v>CO2_T</v>
          </cell>
          <cell r="H248">
            <v>64.897211072873617</v>
          </cell>
          <cell r="I248">
            <v>32.768218054202684</v>
          </cell>
          <cell r="J248">
            <v>5.2132281827926876</v>
          </cell>
        </row>
        <row r="249">
          <cell r="A249" t="str">
            <v>T_TW-ICEGSL-S1</v>
          </cell>
          <cell r="B249" t="str">
            <v>VAR_fout</v>
          </cell>
          <cell r="C249" t="str">
            <v>TPTWL</v>
          </cell>
          <cell r="H249">
            <v>1.7776081358306577</v>
          </cell>
          <cell r="I249">
            <v>0.90571243637737608</v>
          </cell>
          <cell r="J249">
            <v>0.14462546813347174</v>
          </cell>
        </row>
        <row r="250">
          <cell r="A250" t="str">
            <v>T_TW-ICEGSL-S1</v>
          </cell>
          <cell r="B250" t="str">
            <v>VAR_fin</v>
          </cell>
          <cell r="C250" t="str">
            <v>TGSL</v>
          </cell>
          <cell r="H250">
            <v>0.87936600369747353</v>
          </cell>
          <cell r="I250">
            <v>0.44401379477239317</v>
          </cell>
          <cell r="J250">
            <v>7.0639948276323528E-2</v>
          </cell>
        </row>
        <row r="251">
          <cell r="A251" t="str">
            <v>T_TW-ICEGSL-S1</v>
          </cell>
          <cell r="B251" t="str">
            <v>VAR_ncap</v>
          </cell>
          <cell r="C251" t="str">
            <v>-</v>
          </cell>
          <cell r="H251">
            <v>0.387376579319471</v>
          </cell>
          <cell r="I251">
            <v>1.24377914847923E-3</v>
          </cell>
          <cell r="J251">
            <v>9.2722875279843805E-4</v>
          </cell>
        </row>
        <row r="252">
          <cell r="A252" t="str">
            <v>T_TW-ICEGSL-S1</v>
          </cell>
          <cell r="B252" t="str">
            <v>VAR_cap</v>
          </cell>
          <cell r="C252" t="str">
            <v>-</v>
          </cell>
          <cell r="H252">
            <v>0.71467859529186617</v>
          </cell>
          <cell r="I252">
            <v>0.43627535591383032</v>
          </cell>
          <cell r="J252">
            <v>6.9530708243668415E-2</v>
          </cell>
        </row>
        <row r="253">
          <cell r="A253" t="str">
            <v>TPSHPDSLEXT</v>
          </cell>
          <cell r="B253" t="str">
            <v>VAR_fout</v>
          </cell>
          <cell r="C253" t="str">
            <v>TPSHP</v>
          </cell>
          <cell r="H253">
            <v>13.181548108189</v>
          </cell>
          <cell r="I253">
            <v>7.4136179247276601</v>
          </cell>
          <cell r="J253">
            <v>2.0185713864305002</v>
          </cell>
        </row>
        <row r="254">
          <cell r="A254" t="str">
            <v>TPSHPDSLEXT</v>
          </cell>
          <cell r="B254" t="str">
            <v>VAR_fout</v>
          </cell>
          <cell r="C254" t="str">
            <v>CO2_T</v>
          </cell>
          <cell r="H254">
            <v>977.67582874220602</v>
          </cell>
          <cell r="I254">
            <v>549.86826957247297</v>
          </cell>
          <cell r="J254">
            <v>149.71750183711001</v>
          </cell>
        </row>
        <row r="255">
          <cell r="A255" t="str">
            <v>TPSHPDSLEXT</v>
          </cell>
          <cell r="B255" t="str">
            <v>VAR_fin</v>
          </cell>
          <cell r="C255" t="str">
            <v>TDSL</v>
          </cell>
          <cell r="H255">
            <v>13.338005849143354</v>
          </cell>
          <cell r="I255">
            <v>7.5016135003066573</v>
          </cell>
          <cell r="J255">
            <v>2.0425307208337049</v>
          </cell>
        </row>
        <row r="256">
          <cell r="A256" t="str">
            <v>TPSHPDSLEXT</v>
          </cell>
          <cell r="B256" t="str">
            <v>VAR_ncap</v>
          </cell>
          <cell r="C256" t="str">
            <v>-</v>
          </cell>
          <cell r="H256">
            <v>4.8395185838018002E-5</v>
          </cell>
          <cell r="I256">
            <v>2.80102811287877</v>
          </cell>
          <cell r="J256">
            <v>6.2865774626004403E-6</v>
          </cell>
        </row>
        <row r="257">
          <cell r="A257" t="str">
            <v>TPSHPDSLEXT</v>
          </cell>
          <cell r="B257" t="str">
            <v>VAR_cap</v>
          </cell>
          <cell r="C257" t="str">
            <v>-</v>
          </cell>
          <cell r="H257">
            <v>13.181545133600654</v>
          </cell>
          <cell r="I257">
            <v>7.4135963447382993</v>
          </cell>
          <cell r="J257">
            <v>2.0185547879977519</v>
          </cell>
        </row>
        <row r="258">
          <cell r="A258" t="str">
            <v>T-Bat-Car-STG_S3</v>
          </cell>
          <cell r="B258" t="str">
            <v>VAR_fout</v>
          </cell>
          <cell r="C258" t="str">
            <v>T-ELC-car-BatSTGAUXout_S3</v>
          </cell>
          <cell r="H258">
            <v>1.4864418191383408</v>
          </cell>
          <cell r="I258">
            <v>7.0367609000119256</v>
          </cell>
          <cell r="J258">
            <v>10.242267481099653</v>
          </cell>
        </row>
        <row r="259">
          <cell r="A259" t="str">
            <v>T-Bat-Car-STG_S3</v>
          </cell>
          <cell r="B259" t="str">
            <v>VAR_fout</v>
          </cell>
          <cell r="C259" t="str">
            <v>T-ELC-car-BatSTGOut_S3</v>
          </cell>
          <cell r="H259">
            <v>1.4864418191383408</v>
          </cell>
          <cell r="I259">
            <v>7.0367609000119238</v>
          </cell>
          <cell r="J259">
            <v>10.242267481099651</v>
          </cell>
        </row>
        <row r="260">
          <cell r="A260" t="str">
            <v>T-Bat-Car-STG_S3</v>
          </cell>
          <cell r="B260" t="str">
            <v>VAR_fin</v>
          </cell>
          <cell r="C260" t="str">
            <v>T-ELC-car-BatSTGAUXin_S3</v>
          </cell>
          <cell r="H260">
            <v>1.4866363169936794</v>
          </cell>
          <cell r="I260">
            <v>7.0375013925394709</v>
          </cell>
          <cell r="J260">
            <v>10.24332636439828</v>
          </cell>
        </row>
        <row r="261">
          <cell r="A261" t="str">
            <v>T-Bat-Car-STG_S3</v>
          </cell>
          <cell r="B261" t="str">
            <v>VAR_fin</v>
          </cell>
          <cell r="C261" t="str">
            <v>T-ELC-car-BatSTGin_S3</v>
          </cell>
          <cell r="H261">
            <v>1.4866363169936794</v>
          </cell>
          <cell r="I261">
            <v>7.0375013925394709</v>
          </cell>
          <cell r="J261">
            <v>10.24332636439828</v>
          </cell>
        </row>
        <row r="262">
          <cell r="A262" t="str">
            <v>T-Bat-Car-STG_S3</v>
          </cell>
          <cell r="B262" t="str">
            <v>VAR_ncap</v>
          </cell>
          <cell r="C262" t="str">
            <v>-</v>
          </cell>
          <cell r="H262">
            <v>16.1854448160286</v>
          </cell>
          <cell r="I262">
            <v>92.096933566878505</v>
          </cell>
          <cell r="J262">
            <v>124.022843545214</v>
          </cell>
        </row>
        <row r="263">
          <cell r="A263" t="str">
            <v>T-Bat-Car-STG_S3</v>
          </cell>
          <cell r="B263" t="str">
            <v>VAR_cap</v>
          </cell>
          <cell r="C263" t="str">
            <v>-</v>
          </cell>
          <cell r="H263">
            <v>21.454485791330534</v>
          </cell>
          <cell r="I263">
            <v>102.93460733041786</v>
          </cell>
          <cell r="J263">
            <v>156.27719040018505</v>
          </cell>
        </row>
        <row r="264">
          <cell r="A264" t="str">
            <v>T_TW-ICEGSL-S2</v>
          </cell>
          <cell r="B264" t="str">
            <v>VAR_fout</v>
          </cell>
          <cell r="C264" t="str">
            <v>CO2_T</v>
          </cell>
          <cell r="H264">
            <v>0.83357855920493118</v>
          </cell>
          <cell r="I264">
            <v>7.2490901210536696E-2</v>
          </cell>
          <cell r="J264">
            <v>4.0901409564479796E-2</v>
          </cell>
        </row>
        <row r="265">
          <cell r="A265" t="str">
            <v>T_TW-ICEGSL-S2</v>
          </cell>
          <cell r="B265" t="str">
            <v>VAR_fout</v>
          </cell>
          <cell r="C265" t="str">
            <v>TPTWL</v>
          </cell>
          <cell r="H265">
            <v>1.2578536175800174E-2</v>
          </cell>
          <cell r="I265">
            <v>1.1591603852647713E-3</v>
          </cell>
          <cell r="J265">
            <v>6.7378147942706741E-4</v>
          </cell>
        </row>
        <row r="266">
          <cell r="A266" t="str">
            <v>T_TW-ICEGSL-S2</v>
          </cell>
          <cell r="B266" t="str">
            <v>VAR_fin</v>
          </cell>
          <cell r="C266" t="str">
            <v>TGSL</v>
          </cell>
          <cell r="H266">
            <v>1.1295102428251071E-2</v>
          </cell>
          <cell r="I266">
            <v>9.8226153401811392E-4</v>
          </cell>
          <cell r="J266">
            <v>5.5421964179512052E-4</v>
          </cell>
        </row>
        <row r="267">
          <cell r="A267" t="str">
            <v>T_TW-ICEGSL-S2</v>
          </cell>
          <cell r="B267" t="str">
            <v>VAR_ncap</v>
          </cell>
          <cell r="C267" t="str">
            <v>-</v>
          </cell>
          <cell r="H267">
            <v>2.3812013234549999E-4</v>
          </cell>
          <cell r="I267">
            <v>1.45617721111048E-4</v>
          </cell>
          <cell r="J267">
            <v>1.03172575266377E-4</v>
          </cell>
        </row>
        <row r="268">
          <cell r="A268" t="str">
            <v>T_TW-ICEGSL-S2</v>
          </cell>
          <cell r="B268" t="str">
            <v>VAR_cap</v>
          </cell>
          <cell r="C268" t="str">
            <v>-</v>
          </cell>
          <cell r="H268">
            <v>5.6747341821678475E-3</v>
          </cell>
          <cell r="I268">
            <v>4.9347782859250058E-4</v>
          </cell>
          <cell r="J268">
            <v>2.7952027216191335E-4</v>
          </cell>
        </row>
        <row r="269">
          <cell r="A269" t="str">
            <v>T-Bat-Car-STG_S4</v>
          </cell>
          <cell r="B269" t="str">
            <v>VAR_fout</v>
          </cell>
          <cell r="C269" t="str">
            <v>T-ELC-car-BatSTGAUXout_S4</v>
          </cell>
          <cell r="H269">
            <v>17.031199850174012</v>
          </cell>
          <cell r="I269">
            <v>17.915537546193072</v>
          </cell>
          <cell r="J269">
            <v>16.910186718456075</v>
          </cell>
        </row>
        <row r="270">
          <cell r="A270" t="str">
            <v>T-Bat-Car-STG_S4</v>
          </cell>
          <cell r="B270" t="str">
            <v>VAR_fout</v>
          </cell>
          <cell r="C270" t="str">
            <v>T-ELC-car-BatSTGOut_S4</v>
          </cell>
          <cell r="H270">
            <v>17.031199850174012</v>
          </cell>
          <cell r="I270">
            <v>17.915537546193072</v>
          </cell>
          <cell r="J270">
            <v>16.910186718456075</v>
          </cell>
        </row>
        <row r="271">
          <cell r="A271" t="str">
            <v>T-Bat-Car-STG_S4</v>
          </cell>
          <cell r="B271" t="str">
            <v>VAR_fin</v>
          </cell>
          <cell r="C271" t="str">
            <v>T-ELC-car-BatSTGAUXin_S4</v>
          </cell>
          <cell r="H271">
            <v>17.032948950978248</v>
          </cell>
          <cell r="I271">
            <v>17.917363918378676</v>
          </cell>
          <cell r="J271">
            <v>16.91191138630985</v>
          </cell>
        </row>
        <row r="272">
          <cell r="A272" t="str">
            <v>T-Bat-Car-STG_S4</v>
          </cell>
          <cell r="B272" t="str">
            <v>VAR_fin</v>
          </cell>
          <cell r="C272" t="str">
            <v>T-ELC-car-BatSTGin_S4</v>
          </cell>
          <cell r="H272">
            <v>17.032948950978248</v>
          </cell>
          <cell r="I272">
            <v>17.917363918378676</v>
          </cell>
          <cell r="J272">
            <v>16.91191138630985</v>
          </cell>
        </row>
        <row r="273">
          <cell r="A273" t="str">
            <v>T-Bat-Car-STG_S4</v>
          </cell>
          <cell r="B273" t="str">
            <v>VAR_ncap</v>
          </cell>
          <cell r="C273" t="str">
            <v>-</v>
          </cell>
          <cell r="H273">
            <v>151.783212145601</v>
          </cell>
          <cell r="I273">
            <v>108.937852783045</v>
          </cell>
          <cell r="J273">
            <v>299.33124366485799</v>
          </cell>
        </row>
        <row r="274">
          <cell r="A274" t="str">
            <v>T-Bat-Car-STG_S4</v>
          </cell>
          <cell r="B274" t="str">
            <v>VAR_cap</v>
          </cell>
          <cell r="C274" t="str">
            <v>-</v>
          </cell>
          <cell r="H274">
            <v>269.12075989699542</v>
          </cell>
          <cell r="I274">
            <v>283.49131776564775</v>
          </cell>
          <cell r="J274">
            <v>347.79845697271082</v>
          </cell>
        </row>
        <row r="275">
          <cell r="A275" t="str">
            <v>T_TW-ICEGSL-S3</v>
          </cell>
          <cell r="B275" t="str">
            <v>VAR_fout</v>
          </cell>
          <cell r="C275" t="str">
            <v>CO2_T</v>
          </cell>
          <cell r="H275">
            <v>3.2853011399930896</v>
          </cell>
          <cell r="I275">
            <v>0.27437076186342357</v>
          </cell>
          <cell r="J275">
            <v>4.3078001352762428E-2</v>
          </cell>
        </row>
        <row r="276">
          <cell r="A276" t="str">
            <v>T_TW-ICEGSL-S3</v>
          </cell>
          <cell r="B276" t="str">
            <v>VAR_fout</v>
          </cell>
          <cell r="C276" t="str">
            <v>TPTWL</v>
          </cell>
          <cell r="H276">
            <v>3.2570279485086173E-2</v>
          </cell>
          <cell r="I276">
            <v>2.7537306352107974E-3</v>
          </cell>
          <cell r="J276">
            <v>4.6380990392083226E-4</v>
          </cell>
        </row>
        <row r="277">
          <cell r="A277" t="str">
            <v>T_TW-ICEGSL-S3</v>
          </cell>
          <cell r="B277" t="str">
            <v>VAR_fin</v>
          </cell>
          <cell r="C277" t="str">
            <v>TGSL</v>
          </cell>
          <cell r="H277">
            <v>4.4516275609662433E-2</v>
          </cell>
          <cell r="I277">
            <v>3.7177610008593907E-3</v>
          </cell>
          <cell r="J277">
            <v>5.8371275545748673E-4</v>
          </cell>
        </row>
        <row r="278">
          <cell r="A278" t="str">
            <v>T_TW-ICEGSL-S3</v>
          </cell>
          <cell r="B278" t="str">
            <v>VAR_ncap</v>
          </cell>
          <cell r="C278" t="str">
            <v>-</v>
          </cell>
          <cell r="H278">
            <v>8.0191806499346803E-5</v>
          </cell>
          <cell r="I278">
            <v>5.5058224135800598E-5</v>
          </cell>
          <cell r="J278">
            <v>4.7494614389076801E-5</v>
          </cell>
        </row>
        <row r="279">
          <cell r="A279" t="str">
            <v>T_TW-ICEGSL-S3</v>
          </cell>
          <cell r="B279" t="str">
            <v>VAR_cap</v>
          </cell>
          <cell r="C279" t="str">
            <v>-</v>
          </cell>
          <cell r="H279">
            <v>1.5178137672413418E-2</v>
          </cell>
          <cell r="I279">
            <v>1.2163523428049029E-3</v>
          </cell>
          <cell r="J279">
            <v>1.8959157451457504E-4</v>
          </cell>
        </row>
        <row r="280">
          <cell r="A280" t="str">
            <v>T_C-ICEGSLEXT</v>
          </cell>
          <cell r="B280" t="str">
            <v>VAR_fout</v>
          </cell>
          <cell r="C280" t="str">
            <v>CO2_T</v>
          </cell>
        </row>
        <row r="281">
          <cell r="A281" t="str">
            <v>T_C-ICEGSLEXT</v>
          </cell>
          <cell r="B281" t="str">
            <v>VAR_fout</v>
          </cell>
          <cell r="C281" t="str">
            <v>TPCAR</v>
          </cell>
        </row>
        <row r="282">
          <cell r="A282" t="str">
            <v>T_C-ICEGSLEXT</v>
          </cell>
          <cell r="B282" t="str">
            <v>VAR_fin</v>
          </cell>
          <cell r="C282" t="str">
            <v>TGSL</v>
          </cell>
        </row>
        <row r="283">
          <cell r="A283" t="str">
            <v>T_C-ICEGSLEXT</v>
          </cell>
          <cell r="B283" t="str">
            <v>VAR_cap</v>
          </cell>
          <cell r="C283" t="str">
            <v>-</v>
          </cell>
        </row>
        <row r="284">
          <cell r="A284" t="str">
            <v>T_TW-ICEGSL-S4</v>
          </cell>
          <cell r="B284" t="str">
            <v>VAR_fout</v>
          </cell>
          <cell r="C284" t="str">
            <v>CO2_T</v>
          </cell>
          <cell r="H284">
            <v>0.84979461756735575</v>
          </cell>
          <cell r="I284">
            <v>0.46758539656619968</v>
          </cell>
          <cell r="J284">
            <v>7.4382857064287281E-2</v>
          </cell>
        </row>
        <row r="285">
          <cell r="A285" t="str">
            <v>T_TW-ICEGSL-S4</v>
          </cell>
          <cell r="B285" t="str">
            <v>VAR_fout</v>
          </cell>
          <cell r="C285" t="str">
            <v>TPTWL</v>
          </cell>
          <cell r="H285">
            <v>7.8073949316957818E-3</v>
          </cell>
          <cell r="I285">
            <v>4.3093350799176507E-3</v>
          </cell>
          <cell r="J285">
            <v>7.0955857851480225E-4</v>
          </cell>
        </row>
        <row r="286">
          <cell r="A286" t="str">
            <v>T_TW-ICEGSL-S4</v>
          </cell>
          <cell r="B286" t="str">
            <v>VAR_fin</v>
          </cell>
          <cell r="C286" t="str">
            <v>TGSL</v>
          </cell>
          <cell r="H286">
            <v>1.1514832216359844E-2</v>
          </cell>
          <cell r="I286">
            <v>6.3358454819268106E-3</v>
          </cell>
          <cell r="J286">
            <v>1.0078977921990141E-3</v>
          </cell>
        </row>
        <row r="287">
          <cell r="A287" t="str">
            <v>T_TW-ICEGSL-S4</v>
          </cell>
          <cell r="B287" t="str">
            <v>VAR_ncap</v>
          </cell>
          <cell r="C287" t="str">
            <v>-</v>
          </cell>
          <cell r="H287">
            <v>4.2795906171671397E-5</v>
          </cell>
          <cell r="I287">
            <v>3.3564909488199202E-5</v>
          </cell>
          <cell r="J287">
            <v>2.7825104011342601E-5</v>
          </cell>
        </row>
        <row r="288">
          <cell r="A288" t="str">
            <v>T_TW-ICEGSL-S4</v>
          </cell>
          <cell r="B288" t="str">
            <v>VAR_cap</v>
          </cell>
          <cell r="C288" t="str">
            <v>-</v>
          </cell>
          <cell r="H288">
            <v>3.3867473760650982E-3</v>
          </cell>
          <cell r="I288">
            <v>1.9395629255881883E-3</v>
          </cell>
          <cell r="J288">
            <v>2.901712943944321E-4</v>
          </cell>
        </row>
        <row r="289">
          <cell r="A289" t="str">
            <v>T_C-ICEDSLEXT</v>
          </cell>
          <cell r="B289" t="str">
            <v>VAR_fout</v>
          </cell>
          <cell r="C289" t="str">
            <v>CO2_T</v>
          </cell>
        </row>
        <row r="290">
          <cell r="A290" t="str">
            <v>T_C-ICEDSLEXT</v>
          </cell>
          <cell r="B290" t="str">
            <v>VAR_fout</v>
          </cell>
          <cell r="C290" t="str">
            <v>TPCAR</v>
          </cell>
        </row>
        <row r="291">
          <cell r="A291" t="str">
            <v>T_C-ICEDSLEXT</v>
          </cell>
          <cell r="B291" t="str">
            <v>VAR_fin</v>
          </cell>
          <cell r="C291" t="str">
            <v>TDSL</v>
          </cell>
        </row>
        <row r="292">
          <cell r="A292" t="str">
            <v>T_C-ICEDSLEXT</v>
          </cell>
          <cell r="B292" t="str">
            <v>VAR_cap</v>
          </cell>
          <cell r="C292" t="str">
            <v>-</v>
          </cell>
        </row>
        <row r="293">
          <cell r="A293" t="str">
            <v>T-Plg-ELC-GSL_S1</v>
          </cell>
          <cell r="B293" t="str">
            <v>VAR_fout</v>
          </cell>
          <cell r="C293" t="str">
            <v>T-PEVmix-ELC_GSL_S1</v>
          </cell>
          <cell r="H293">
            <v>2.484687200194474E-3</v>
          </cell>
          <cell r="I293">
            <v>1.9794897056226637E-3</v>
          </cell>
          <cell r="J293">
            <v>4.3451780890114749E-4</v>
          </cell>
        </row>
        <row r="294">
          <cell r="A294" t="str">
            <v>T-Plg-ELC-GSL_S1</v>
          </cell>
          <cell r="B294" t="str">
            <v>VAR_fin</v>
          </cell>
          <cell r="C294" t="str">
            <v>T-ELC-car-PlgSTGOut_S1</v>
          </cell>
          <cell r="H294">
            <v>1.3314734825175321E-3</v>
          </cell>
          <cell r="I294">
            <v>1.033913634233701E-3</v>
          </cell>
          <cell r="J294">
            <v>2.1359551673571272E-4</v>
          </cell>
        </row>
        <row r="295">
          <cell r="A295" t="str">
            <v>T-Plg-ELC-GSL_S2</v>
          </cell>
          <cell r="B295" t="str">
            <v>VAR_fout</v>
          </cell>
          <cell r="C295" t="str">
            <v>T-PEVmix-ELC_GSL_S2</v>
          </cell>
          <cell r="H295">
            <v>1.1651334508294774E-2</v>
          </cell>
          <cell r="I295">
            <v>8.9688446668888151E-3</v>
          </cell>
          <cell r="J295">
            <v>3.2257186996918659E-3</v>
          </cell>
        </row>
        <row r="296">
          <cell r="A296" t="str">
            <v>T-Plg-ELC-GSL_S2</v>
          </cell>
          <cell r="B296" t="str">
            <v>VAR_fin</v>
          </cell>
          <cell r="C296" t="str">
            <v>T-ELC-car-PlgSTGOut_S2</v>
          </cell>
          <cell r="H296">
            <v>7.4953676317156921E-3</v>
          </cell>
          <cell r="I296">
            <v>5.5720605550252386E-3</v>
          </cell>
          <cell r="J296">
            <v>1.863520678927627E-3</v>
          </cell>
        </row>
        <row r="297">
          <cell r="A297" t="str">
            <v>T-Plg-ELC-DSL_S1</v>
          </cell>
          <cell r="B297" t="str">
            <v>VAR_fout</v>
          </cell>
          <cell r="C297" t="str">
            <v>T-PEVmix-ELC_DSL_S1</v>
          </cell>
          <cell r="H297">
            <v>2.638649177550688E-3</v>
          </cell>
          <cell r="I297">
            <v>2.0841232538211076E-3</v>
          </cell>
          <cell r="J297">
            <v>4.3717726202145241E-4</v>
          </cell>
        </row>
        <row r="298">
          <cell r="A298" t="str">
            <v>T-Plg-ELC-DSL_S1</v>
          </cell>
          <cell r="B298" t="str">
            <v>VAR_fin</v>
          </cell>
          <cell r="C298" t="str">
            <v>T-ELC-car-PlgSTGOut_S1</v>
          </cell>
          <cell r="H298">
            <v>1.4138298413646064E-3</v>
          </cell>
          <cell r="I298">
            <v>1.0882608742111698E-3</v>
          </cell>
          <cell r="J298">
            <v>2.1492402166246484E-4</v>
          </cell>
        </row>
        <row r="299">
          <cell r="A299" t="str">
            <v>T_TRM_ELC</v>
          </cell>
          <cell r="B299" t="str">
            <v>VAR_fout</v>
          </cell>
          <cell r="C299" t="str">
            <v>TPTRM</v>
          </cell>
          <cell r="H299">
            <v>4.0928719476428004E-2</v>
          </cell>
          <cell r="I299">
            <v>4.2119135360366218E-2</v>
          </cell>
          <cell r="J299">
            <v>4.4155096622090266E-2</v>
          </cell>
        </row>
        <row r="300">
          <cell r="A300" t="str">
            <v>T_TRM_ELC</v>
          </cell>
          <cell r="B300" t="str">
            <v>VAR_fin</v>
          </cell>
          <cell r="C300" t="str">
            <v>TELC</v>
          </cell>
          <cell r="H300">
            <v>0.81049220903668817</v>
          </cell>
          <cell r="I300">
            <v>0.83406545569057244</v>
          </cell>
          <cell r="J300">
            <v>0.87438264033834123</v>
          </cell>
        </row>
        <row r="301">
          <cell r="A301" t="str">
            <v>T-Plg-ELC-GSL_S3</v>
          </cell>
          <cell r="B301" t="str">
            <v>VAR_fout</v>
          </cell>
          <cell r="C301" t="str">
            <v>T-PEVmix-ELC_GSL_S3</v>
          </cell>
          <cell r="H301">
            <v>3.608170615218997</v>
          </cell>
          <cell r="I301">
            <v>2.7925370006763601</v>
          </cell>
          <cell r="J301">
            <v>0.98556907082411549</v>
          </cell>
        </row>
        <row r="302">
          <cell r="A302" t="str">
            <v>T-Plg-ELC-GSL_S3</v>
          </cell>
          <cell r="B302" t="str">
            <v>VAR_fin</v>
          </cell>
          <cell r="C302" t="str">
            <v>T-ELC-car-PlgSTGOut_S3</v>
          </cell>
          <cell r="H302">
            <v>2.4540086152834593</v>
          </cell>
          <cell r="I302">
            <v>1.8137086346750932</v>
          </cell>
          <cell r="J302">
            <v>0.58129868991594891</v>
          </cell>
        </row>
        <row r="303">
          <cell r="A303" t="str">
            <v>T-Plg-ELC-DSL_S2</v>
          </cell>
          <cell r="B303" t="str">
            <v>VAR_fout</v>
          </cell>
          <cell r="C303" t="str">
            <v>T-PEVmix-ELC_DSL_S2</v>
          </cell>
          <cell r="H303">
            <v>1.0189187275433931E-2</v>
          </cell>
          <cell r="I303">
            <v>1.0008660318778543E-2</v>
          </cell>
          <cell r="J303">
            <v>3.5106166117104308E-3</v>
          </cell>
        </row>
        <row r="304">
          <cell r="A304" t="str">
            <v>T-Plg-ELC-DSL_S2</v>
          </cell>
          <cell r="B304" t="str">
            <v>VAR_fin</v>
          </cell>
          <cell r="C304" t="str">
            <v>T-ELC-car-PlgSTGOut_S2</v>
          </cell>
          <cell r="H304">
            <v>6.5612731194272323E-3</v>
          </cell>
          <cell r="I304">
            <v>6.2074876456189127E-3</v>
          </cell>
          <cell r="J304">
            <v>2.0261858553222681E-3</v>
          </cell>
        </row>
        <row r="305">
          <cell r="A305" t="str">
            <v>T_TW-ICEGSLEXT</v>
          </cell>
          <cell r="B305" t="str">
            <v>VAR_fout</v>
          </cell>
          <cell r="C305" t="str">
            <v>CO2_T</v>
          </cell>
        </row>
        <row r="306">
          <cell r="A306" t="str">
            <v>T_TW-ICEGSLEXT</v>
          </cell>
          <cell r="B306" t="str">
            <v>VAR_fout</v>
          </cell>
          <cell r="C306" t="str">
            <v>TPTWL</v>
          </cell>
        </row>
        <row r="307">
          <cell r="A307" t="str">
            <v>T_TW-ICEGSLEXT</v>
          </cell>
          <cell r="B307" t="str">
            <v>VAR_fin</v>
          </cell>
          <cell r="C307" t="str">
            <v>TGSL</v>
          </cell>
        </row>
        <row r="308">
          <cell r="A308" t="str">
            <v>T_TW-ICEGSLEXT</v>
          </cell>
          <cell r="B308" t="str">
            <v>VAR_cap</v>
          </cell>
          <cell r="C308" t="str">
            <v>-</v>
          </cell>
        </row>
        <row r="309">
          <cell r="A309" t="str">
            <v>T-Plg-ELC-GSL_S4</v>
          </cell>
          <cell r="B309" t="str">
            <v>VAR_fout</v>
          </cell>
          <cell r="C309" t="str">
            <v>T-PEVmix-ELC_GSL_S4</v>
          </cell>
          <cell r="H309">
            <v>1.7951613184518503E-2</v>
          </cell>
          <cell r="I309">
            <v>6.774526082439003E-3</v>
          </cell>
          <cell r="J309">
            <v>1.9188653564614212E-3</v>
          </cell>
        </row>
        <row r="310">
          <cell r="A310" t="str">
            <v>T-Plg-ELC-GSL_S4</v>
          </cell>
          <cell r="B310" t="str">
            <v>VAR_fin</v>
          </cell>
          <cell r="C310" t="str">
            <v>T-ELC-car-PlgSTGOut_S4</v>
          </cell>
          <cell r="H310">
            <v>1.2982761972230392E-2</v>
          </cell>
          <cell r="I310">
            <v>4.7681521953987643E-3</v>
          </cell>
          <cell r="J310">
            <v>1.2664191307447501E-3</v>
          </cell>
        </row>
        <row r="311">
          <cell r="A311" t="str">
            <v>T-Plg-ELC-DSL_S3</v>
          </cell>
          <cell r="B311" t="str">
            <v>VAR_fout</v>
          </cell>
          <cell r="C311" t="str">
            <v>T-PEVmix-ELC_DSL_S3</v>
          </cell>
          <cell r="H311">
            <v>2.8647230032023456</v>
          </cell>
          <cell r="I311">
            <v>1.9986808086629164</v>
          </cell>
          <cell r="J311">
            <v>0.68563500251492093</v>
          </cell>
        </row>
        <row r="312">
          <cell r="A312" t="str">
            <v>T-Plg-ELC-DSL_S3</v>
          </cell>
          <cell r="B312" t="str">
            <v>VAR_fin</v>
          </cell>
          <cell r="C312" t="str">
            <v>T-ELC-car-PlgSTGOut_S3</v>
          </cell>
          <cell r="H312">
            <v>1.9484664006688019</v>
          </cell>
          <cell r="I312">
            <v>1.2982472598262371</v>
          </cell>
          <cell r="J312">
            <v>0.40456525942880017</v>
          </cell>
        </row>
        <row r="313">
          <cell r="A313" t="str">
            <v>T-Plg-ELC-DSL_S4</v>
          </cell>
          <cell r="B313" t="str">
            <v>VAR_fout</v>
          </cell>
          <cell r="C313" t="str">
            <v>T-PEVmix-ELC_DSL_S4</v>
          </cell>
          <cell r="H313">
            <v>1.300448710182216E-2</v>
          </cell>
          <cell r="I313">
            <v>7.5775596917428412E-3</v>
          </cell>
          <cell r="J313">
            <v>1.9714904705404632E-3</v>
          </cell>
        </row>
        <row r="314">
          <cell r="A314" t="str">
            <v>T-Plg-ELC-DSL_S4</v>
          </cell>
          <cell r="B314" t="str">
            <v>VAR_fin</v>
          </cell>
          <cell r="C314" t="str">
            <v>T-ELC-car-PlgSTGOut_S4</v>
          </cell>
          <cell r="H314">
            <v>9.42931187447788E-3</v>
          </cell>
          <cell r="I314">
            <v>5.325941537029007E-3</v>
          </cell>
          <cell r="J314">
            <v>1.3008995197422953E-3</v>
          </cell>
        </row>
        <row r="315">
          <cell r="A315" t="str">
            <v>TFLGV-ICENGA</v>
          </cell>
          <cell r="B315" t="str">
            <v>VAR_fout</v>
          </cell>
          <cell r="C315" t="str">
            <v>CO2_T</v>
          </cell>
          <cell r="H315">
            <v>0.1822907366634505</v>
          </cell>
          <cell r="I315">
            <v>2.242639737793E-2</v>
          </cell>
        </row>
        <row r="316">
          <cell r="A316" t="str">
            <v>TFLGV-ICENGA</v>
          </cell>
          <cell r="B316" t="str">
            <v>VAR_fout</v>
          </cell>
          <cell r="C316" t="str">
            <v>TFLGV</v>
          </cell>
          <cell r="H316">
            <v>1.0361383733947605E-3</v>
          </cell>
          <cell r="I316">
            <v>1.2747137526342514E-4</v>
          </cell>
        </row>
        <row r="317">
          <cell r="A317" t="str">
            <v>TFLGV-ICENGA</v>
          </cell>
          <cell r="B317" t="str">
            <v>VAR_fin</v>
          </cell>
          <cell r="C317" t="str">
            <v>TNGA</v>
          </cell>
          <cell r="H317">
            <v>3.2321052599902601E-3</v>
          </cell>
          <cell r="I317">
            <v>3.976311591831562E-4</v>
          </cell>
        </row>
        <row r="318">
          <cell r="A318" t="str">
            <v>TFLGV-ICENGA</v>
          </cell>
          <cell r="B318" t="str">
            <v>VAR_ncap</v>
          </cell>
          <cell r="C318" t="str">
            <v>-</v>
          </cell>
        </row>
        <row r="319">
          <cell r="A319" t="str">
            <v>TFLGV-ICENGA</v>
          </cell>
          <cell r="B319" t="str">
            <v>VAR_cap</v>
          </cell>
          <cell r="C319" t="str">
            <v>-</v>
          </cell>
          <cell r="H319">
            <v>7.9078672389954103E-5</v>
          </cell>
          <cell r="I319">
            <v>1.118260264772969E-5</v>
          </cell>
        </row>
        <row r="320">
          <cell r="A320" t="str">
            <v>TFLGV-BEVELC</v>
          </cell>
          <cell r="B320" t="str">
            <v>VAR_fout</v>
          </cell>
          <cell r="C320" t="str">
            <v>TFLGV</v>
          </cell>
          <cell r="H320">
            <v>3.9667659459648736</v>
          </cell>
          <cell r="I320">
            <v>4.9732702382724163</v>
          </cell>
          <cell r="J320">
            <v>5.5179251859646747</v>
          </cell>
        </row>
        <row r="321">
          <cell r="A321" t="str">
            <v>TFLGV-BEVELC</v>
          </cell>
          <cell r="B321" t="str">
            <v>VAR_fin</v>
          </cell>
          <cell r="C321" t="str">
            <v>T-ELC-LGV_BatSTGout</v>
          </cell>
          <cell r="H321">
            <v>5.8218564244233733</v>
          </cell>
          <cell r="I321">
            <v>7.2990606659141255</v>
          </cell>
          <cell r="J321">
            <v>8.0984279463410651</v>
          </cell>
        </row>
        <row r="322">
          <cell r="A322" t="str">
            <v>TFLGV-BEVELC</v>
          </cell>
          <cell r="B322" t="str">
            <v>VAR_ncap</v>
          </cell>
          <cell r="C322" t="str">
            <v>-</v>
          </cell>
          <cell r="H322">
            <v>0.24472046539768399</v>
          </cell>
          <cell r="I322">
            <v>0.198648411439178</v>
          </cell>
          <cell r="J322">
            <v>0.372476354666398</v>
          </cell>
        </row>
        <row r="323">
          <cell r="A323" t="str">
            <v>TFLGV-BEVELC</v>
          </cell>
          <cell r="B323" t="str">
            <v>VAR_cap</v>
          </cell>
          <cell r="C323" t="str">
            <v>-</v>
          </cell>
          <cell r="H323">
            <v>0.35986884051908535</v>
          </cell>
          <cell r="I323">
            <v>0.46357219145368644</v>
          </cell>
          <cell r="J323">
            <v>0.51504521152672422</v>
          </cell>
        </row>
        <row r="324">
          <cell r="A324" t="str">
            <v>T_B_c-BEVELC-S1</v>
          </cell>
          <cell r="B324" t="str">
            <v>VAR_fout</v>
          </cell>
          <cell r="C324" t="str">
            <v>TPBSc</v>
          </cell>
          <cell r="H324">
            <v>6.1915921735966897E-2</v>
          </cell>
          <cell r="I324">
            <v>6.0506745117693883E-2</v>
          </cell>
          <cell r="J324">
            <v>6.1318896577778996E-2</v>
          </cell>
        </row>
        <row r="325">
          <cell r="A325" t="str">
            <v>T_B_c-BEVELC-S1</v>
          </cell>
          <cell r="B325" t="str">
            <v>VAR_fin</v>
          </cell>
          <cell r="C325" t="str">
            <v>T-ELC-Bus_c_BatSTGout_S1</v>
          </cell>
          <cell r="H325">
            <v>0.13189737013442801</v>
          </cell>
          <cell r="I325">
            <v>0.1282122043210551</v>
          </cell>
          <cell r="J325">
            <v>0.11610651561796345</v>
          </cell>
        </row>
        <row r="326">
          <cell r="A326" t="str">
            <v>T_B_c-BEVELC-S1</v>
          </cell>
          <cell r="B326" t="str">
            <v>VAR_ncap</v>
          </cell>
          <cell r="C326" t="str">
            <v>-</v>
          </cell>
          <cell r="H326">
            <v>1.2603840824609799E-3</v>
          </cell>
          <cell r="I326">
            <v>5.1750722400116097E-5</v>
          </cell>
          <cell r="J326">
            <v>1.0858036850203299E-3</v>
          </cell>
        </row>
        <row r="327">
          <cell r="A327" t="str">
            <v>T_B_c-BEVELC-S1</v>
          </cell>
          <cell r="B327" t="str">
            <v>VAR_cap</v>
          </cell>
          <cell r="C327" t="str">
            <v>-</v>
          </cell>
          <cell r="H327">
            <v>1.347253565794983E-3</v>
          </cell>
          <cell r="I327">
            <v>1.315433861801215E-3</v>
          </cell>
          <cell r="J327">
            <v>1.3328937847190009E-3</v>
          </cell>
        </row>
        <row r="328">
          <cell r="A328" t="str">
            <v>T_B_c-BEVELC-S2</v>
          </cell>
          <cell r="B328" t="str">
            <v>VAR_fout</v>
          </cell>
          <cell r="C328" t="str">
            <v>TPBSc</v>
          </cell>
          <cell r="H328">
            <v>3.1622240166635306E-2</v>
          </cell>
          <cell r="I328">
            <v>5.4749116365302129E-2</v>
          </cell>
          <cell r="J328">
            <v>5.59204230216011E-2</v>
          </cell>
        </row>
        <row r="329">
          <cell r="A329" t="str">
            <v>T_B_c-BEVELC-S2</v>
          </cell>
          <cell r="B329" t="str">
            <v>VAR_fin</v>
          </cell>
          <cell r="C329" t="str">
            <v>T-ELC-Bus_c_BatSTGout_S2</v>
          </cell>
          <cell r="H329">
            <v>9.3043102297146366E-2</v>
          </cell>
          <cell r="I329">
            <v>0.15693992616354457</v>
          </cell>
          <cell r="J329">
            <v>0.14750828673600461</v>
          </cell>
        </row>
        <row r="330">
          <cell r="A330" t="str">
            <v>T_B_c-BEVELC-S2</v>
          </cell>
          <cell r="B330" t="str">
            <v>VAR_ncap</v>
          </cell>
          <cell r="C330" t="str">
            <v>-</v>
          </cell>
          <cell r="H330">
            <v>6.3251183292893903E-4</v>
          </cell>
          <cell r="I330">
            <v>5.4808052196058895E-4</v>
          </cell>
          <cell r="J330">
            <v>8.2947303974238902E-4</v>
          </cell>
        </row>
        <row r="331">
          <cell r="A331" t="str">
            <v>T_B_c-BEVELC-S2</v>
          </cell>
          <cell r="B331" t="str">
            <v>VAR_cap</v>
          </cell>
          <cell r="C331" t="str">
            <v>-</v>
          </cell>
          <cell r="H331">
            <v>6.8788106797949128E-4</v>
          </cell>
          <cell r="I331">
            <v>1.1900214078923424E-3</v>
          </cell>
          <cell r="J331">
            <v>1.2153311119262678E-3</v>
          </cell>
        </row>
        <row r="332">
          <cell r="A332" t="str">
            <v>T_B_c-BEVELC-S3</v>
          </cell>
          <cell r="B332" t="str">
            <v>VAR_fout</v>
          </cell>
          <cell r="C332" t="str">
            <v>TPBSc</v>
          </cell>
          <cell r="H332">
            <v>6.3053048618387612E-3</v>
          </cell>
          <cell r="I332">
            <v>1.2091621900753269E-2</v>
          </cell>
          <cell r="J332">
            <v>1.195093195817915E-2</v>
          </cell>
        </row>
        <row r="333">
          <cell r="A333" t="str">
            <v>T_B_c-BEVELC-S3</v>
          </cell>
          <cell r="B333" t="str">
            <v>VAR_fin</v>
          </cell>
          <cell r="C333" t="str">
            <v>T-ELC-Bus_c_BatSTGout_S3</v>
          </cell>
          <cell r="H333">
            <v>2.7753548700279573E-2</v>
          </cell>
          <cell r="I333">
            <v>5.1873717631265283E-2</v>
          </cell>
          <cell r="J333">
            <v>4.6341630076280463E-2</v>
          </cell>
        </row>
        <row r="334">
          <cell r="A334" t="str">
            <v>T_B_c-BEVELC-S3</v>
          </cell>
          <cell r="B334" t="str">
            <v>VAR_ncap</v>
          </cell>
          <cell r="C334" t="str">
            <v>-</v>
          </cell>
          <cell r="H334">
            <v>1.3312718754774101E-4</v>
          </cell>
          <cell r="I334">
            <v>1.2980871630986499E-4</v>
          </cell>
          <cell r="J334">
            <v>2.1531948157815699E-4</v>
          </cell>
        </row>
        <row r="335">
          <cell r="A335" t="str">
            <v>T_B_c-BEVELC-S3</v>
          </cell>
          <cell r="B335" t="str">
            <v>VAR_cap</v>
          </cell>
          <cell r="C335" t="str">
            <v>-</v>
          </cell>
          <cell r="H335">
            <v>1.3728346449452301E-4</v>
          </cell>
          <cell r="I335">
            <v>2.6292406518848378E-4</v>
          </cell>
          <cell r="J335">
            <v>2.5978172492689499E-4</v>
          </cell>
        </row>
        <row r="336">
          <cell r="A336" t="str">
            <v>T_B_c-BEVELC-S4</v>
          </cell>
          <cell r="B336" t="str">
            <v>VAR_fout</v>
          </cell>
          <cell r="C336" t="str">
            <v>TPBSc</v>
          </cell>
          <cell r="H336">
            <v>4.3708252607324309E-5</v>
          </cell>
          <cell r="I336">
            <v>6.0449319017119996E-5</v>
          </cell>
          <cell r="J336">
            <v>2.4474187050157809E-5</v>
          </cell>
        </row>
        <row r="337">
          <cell r="A337" t="str">
            <v>T_B_c-BEVELC-S4</v>
          </cell>
          <cell r="B337" t="str">
            <v>VAR_fin</v>
          </cell>
          <cell r="C337" t="str">
            <v>T-ELC-Bus_c_BatSTGout_S4</v>
          </cell>
          <cell r="H337">
            <v>2.8966829574276917E-4</v>
          </cell>
          <cell r="I337">
            <v>3.8420994490900428E-4</v>
          </cell>
          <cell r="J337">
            <v>1.4332701610773443E-4</v>
          </cell>
        </row>
        <row r="338">
          <cell r="A338" t="str">
            <v>T_B_c-BEVELC-S4</v>
          </cell>
          <cell r="B338" t="str">
            <v>VAR_ncap</v>
          </cell>
          <cell r="C338" t="str">
            <v>-</v>
          </cell>
          <cell r="H338">
            <v>9.5504042641268596E-7</v>
          </cell>
          <cell r="I338">
            <v>9.8597825951775098E-7</v>
          </cell>
          <cell r="J338">
            <v>4.1234798801268301E-7</v>
          </cell>
        </row>
        <row r="339">
          <cell r="A339" t="str">
            <v>T_B_c-BEVELC-S4</v>
          </cell>
          <cell r="B339" t="str">
            <v>VAR_cap</v>
          </cell>
          <cell r="C339" t="str">
            <v>-</v>
          </cell>
          <cell r="H339">
            <v>1.1133057231996199E-6</v>
          </cell>
          <cell r="I339">
            <v>1.4361072808674511E-6</v>
          </cell>
          <cell r="J339">
            <v>5.85375968220022E-7</v>
          </cell>
        </row>
        <row r="340">
          <cell r="A340" t="str">
            <v>T_C-BAT-ELC-S1</v>
          </cell>
          <cell r="B340" t="str">
            <v>VAR_fout</v>
          </cell>
          <cell r="C340" t="str">
            <v>TPCAR</v>
          </cell>
          <cell r="H340">
            <v>2.0054755611195692</v>
          </cell>
          <cell r="I340">
            <v>2.4741238533792398</v>
          </cell>
          <cell r="J340">
            <v>2.6536776875661188</v>
          </cell>
        </row>
        <row r="341">
          <cell r="A341" t="str">
            <v>T_C-BAT-ELC-S1</v>
          </cell>
          <cell r="B341" t="str">
            <v>VAR_fin</v>
          </cell>
          <cell r="C341" t="str">
            <v>T-ELC-car-BatSTGOut_S1</v>
          </cell>
          <cell r="H341">
            <v>1.0710367263518026</v>
          </cell>
          <cell r="I341">
            <v>1.2852511800920516</v>
          </cell>
          <cell r="J341">
            <v>1.2542640385322856</v>
          </cell>
        </row>
        <row r="342">
          <cell r="A342" t="str">
            <v>T_C-BAT-ELC-S1</v>
          </cell>
          <cell r="B342" t="str">
            <v>VAR_ncap</v>
          </cell>
          <cell r="C342" t="str">
            <v>-</v>
          </cell>
          <cell r="H342">
            <v>0.210880820901333</v>
          </cell>
          <cell r="I342">
            <v>0.15406555511586301</v>
          </cell>
          <cell r="J342">
            <v>0.319557469293414</v>
          </cell>
        </row>
        <row r="343">
          <cell r="A343" t="str">
            <v>T_C-BAT-ELC-S1</v>
          </cell>
          <cell r="B343" t="str">
            <v>VAR_cap</v>
          </cell>
          <cell r="C343" t="str">
            <v>-</v>
          </cell>
          <cell r="H343">
            <v>0.30474621909297389</v>
          </cell>
          <cell r="I343">
            <v>0.375986888934214</v>
          </cell>
          <cell r="J343">
            <v>0.40328633042223255</v>
          </cell>
        </row>
        <row r="344">
          <cell r="A344" t="str">
            <v>D-TNGA</v>
          </cell>
          <cell r="B344" t="str">
            <v>VAR_fout</v>
          </cell>
          <cell r="C344" t="str">
            <v>CO2</v>
          </cell>
          <cell r="H344">
            <v>3.7828719793230201</v>
          </cell>
          <cell r="I344">
            <v>1.76139750870274</v>
          </cell>
          <cell r="J344">
            <v>0.113768860253014</v>
          </cell>
        </row>
        <row r="345">
          <cell r="A345" t="str">
            <v>D-TNGA</v>
          </cell>
          <cell r="B345" t="str">
            <v>VAR_fout</v>
          </cell>
          <cell r="C345" t="str">
            <v>TNGA</v>
          </cell>
          <cell r="H345">
            <v>8.4820544238295811E-2</v>
          </cell>
          <cell r="I345">
            <v>4.6209018055798301E-2</v>
          </cell>
          <cell r="J345">
            <v>3.9323888035991952E-3</v>
          </cell>
        </row>
        <row r="346">
          <cell r="A346" t="str">
            <v>D-TNGA</v>
          </cell>
          <cell r="B346" t="str">
            <v>VAR_fin</v>
          </cell>
          <cell r="C346" t="str">
            <v>NGA</v>
          </cell>
          <cell r="H346">
            <v>6.7072198214947254E-2</v>
          </cell>
          <cell r="I346">
            <v>3.1230452281963417E-2</v>
          </cell>
          <cell r="J346">
            <v>2.0171783732803954E-3</v>
          </cell>
        </row>
        <row r="347">
          <cell r="A347" t="str">
            <v>D-TNGA</v>
          </cell>
          <cell r="B347" t="str">
            <v>VAR_fin</v>
          </cell>
          <cell r="C347" t="str">
            <v>BNGA</v>
          </cell>
          <cell r="H347">
            <v>1.8130510307059346E-2</v>
          </cell>
          <cell r="I347">
            <v>1.4835657037975397E-2</v>
          </cell>
          <cell r="J347">
            <v>2.0143903565109727E-3</v>
          </cell>
        </row>
        <row r="348">
          <cell r="A348" t="str">
            <v>D-TNGA</v>
          </cell>
          <cell r="B348" t="str">
            <v>VAR_fin</v>
          </cell>
          <cell r="C348" t="str">
            <v>H2</v>
          </cell>
          <cell r="H348">
            <v>2.6841122611281931E-4</v>
          </cell>
          <cell r="I348">
            <v>8.4244116989231634E-4</v>
          </cell>
          <cell r="J348">
            <v>7.3592562079156124E-5</v>
          </cell>
        </row>
        <row r="349">
          <cell r="A349" t="str">
            <v>D-TNGA</v>
          </cell>
          <cell r="B349" t="str">
            <v>VAR_ncap</v>
          </cell>
          <cell r="C349" t="str">
            <v>-</v>
          </cell>
          <cell r="H349">
            <v>4.9132780699720895E-7</v>
          </cell>
          <cell r="I349">
            <v>5.6498218539353305E-7</v>
          </cell>
          <cell r="J349">
            <v>1.07284632601583E-6</v>
          </cell>
        </row>
        <row r="350">
          <cell r="A350" t="str">
            <v>D-TNGA</v>
          </cell>
          <cell r="B350" t="str">
            <v>VAR_cap</v>
          </cell>
          <cell r="C350" t="str">
            <v>-</v>
          </cell>
          <cell r="H350">
            <v>0.95961980035025085</v>
          </cell>
          <cell r="I350">
            <v>0.95962036533243622</v>
          </cell>
          <cell r="J350">
            <v>0.48125709453270626</v>
          </cell>
        </row>
        <row r="351">
          <cell r="A351" t="str">
            <v>T_C-BAT-ELC-S2</v>
          </cell>
          <cell r="B351" t="str">
            <v>VAR_fout</v>
          </cell>
          <cell r="C351" t="str">
            <v>TPCAR</v>
          </cell>
          <cell r="H351">
            <v>17.037069560058313</v>
          </cell>
          <cell r="I351">
            <v>19.451390349187449</v>
          </cell>
          <cell r="J351">
            <v>19.567117038193768</v>
          </cell>
        </row>
        <row r="352">
          <cell r="A352" t="str">
            <v>T_C-BAT-ELC-S2</v>
          </cell>
          <cell r="B352" t="str">
            <v>VAR_fin</v>
          </cell>
          <cell r="C352" t="str">
            <v>T-ELC-car-BatSTGOut_S2</v>
          </cell>
          <cell r="H352">
            <v>11.203566283247536</v>
          </cell>
          <cell r="I352">
            <v>12.461166446676474</v>
          </cell>
          <cell r="J352">
            <v>11.393765570007103</v>
          </cell>
        </row>
        <row r="353">
          <cell r="A353" t="str">
            <v>T_C-BAT-ELC-S2</v>
          </cell>
          <cell r="B353" t="str">
            <v>VAR_ncap</v>
          </cell>
          <cell r="C353" t="str">
            <v>-</v>
          </cell>
          <cell r="H353">
            <v>1.22126480393667</v>
          </cell>
          <cell r="I353">
            <v>0.81667077166909396</v>
          </cell>
          <cell r="J353">
            <v>1.57706841446529</v>
          </cell>
        </row>
        <row r="354">
          <cell r="A354" t="str">
            <v>T_C-BAT-ELC-S2</v>
          </cell>
          <cell r="B354" t="str">
            <v>VAR_cap</v>
          </cell>
          <cell r="C354" t="str">
            <v>-</v>
          </cell>
          <cell r="H354">
            <v>1.6574203572341586</v>
          </cell>
          <cell r="I354">
            <v>2.0514624718842858</v>
          </cell>
          <cell r="J354">
            <v>2.0638390712007859</v>
          </cell>
        </row>
        <row r="355">
          <cell r="A355" t="str">
            <v>TFLGV-BeVELCExt</v>
          </cell>
          <cell r="B355" t="str">
            <v>VAR_fout</v>
          </cell>
          <cell r="C355" t="str">
            <v>TFLGV</v>
          </cell>
        </row>
        <row r="356">
          <cell r="A356" t="str">
            <v>TFLGV-BeVELCExt</v>
          </cell>
          <cell r="B356" t="str">
            <v>VAR_fin</v>
          </cell>
          <cell r="C356" t="str">
            <v>TELC</v>
          </cell>
        </row>
        <row r="357">
          <cell r="A357" t="str">
            <v>TFLGV-BeVELCExt</v>
          </cell>
          <cell r="B357" t="str">
            <v>VAR_cap</v>
          </cell>
          <cell r="C357" t="str">
            <v>-</v>
          </cell>
        </row>
        <row r="358">
          <cell r="A358" t="str">
            <v>T_C-BAT-ELC-S3</v>
          </cell>
          <cell r="B358" t="str">
            <v>VAR_fout</v>
          </cell>
          <cell r="C358" t="str">
            <v>TPCAR</v>
          </cell>
          <cell r="H358">
            <v>2.0274126848543133</v>
          </cell>
          <cell r="I358">
            <v>10.06554001572327</v>
          </cell>
          <cell r="J358">
            <v>16.000689832032666</v>
          </cell>
        </row>
        <row r="359">
          <cell r="A359" t="str">
            <v>T_C-BAT-ELC-S3</v>
          </cell>
          <cell r="B359" t="str">
            <v>VAR_fin</v>
          </cell>
          <cell r="C359" t="str">
            <v>T-ELC-car-BatSTGOut_S3</v>
          </cell>
          <cell r="H359">
            <v>1.4583482419267124</v>
          </cell>
          <cell r="I359">
            <v>6.8470812875921148</v>
          </cell>
          <cell r="J359">
            <v>10.072481802982541</v>
          </cell>
        </row>
        <row r="360">
          <cell r="A360" t="str">
            <v>T_C-BAT-ELC-S3</v>
          </cell>
          <cell r="B360" t="str">
            <v>VAR_ncap</v>
          </cell>
          <cell r="C360" t="str">
            <v>-</v>
          </cell>
          <cell r="H360">
            <v>0.106182134734836</v>
          </cell>
          <cell r="I360">
            <v>0.62192214819487301</v>
          </cell>
          <cell r="J360">
            <v>0.88954260347951897</v>
          </cell>
        </row>
        <row r="361">
          <cell r="A361" t="str">
            <v>T_C-BAT-ELC-S3</v>
          </cell>
          <cell r="B361" t="str">
            <v>VAR_cap</v>
          </cell>
          <cell r="C361" t="str">
            <v>-</v>
          </cell>
          <cell r="H361">
            <v>0.13946256564093781</v>
          </cell>
          <cell r="I361">
            <v>0.69212569310782102</v>
          </cell>
          <cell r="J361">
            <v>1.100208623055682</v>
          </cell>
        </row>
        <row r="362">
          <cell r="A362" t="str">
            <v>T_C-BAT-ELC-S4</v>
          </cell>
          <cell r="B362" t="str">
            <v>VAR_fout</v>
          </cell>
          <cell r="C362" t="str">
            <v>TPCAR</v>
          </cell>
          <cell r="H362">
            <v>22.621636690561974</v>
          </cell>
          <cell r="I362">
            <v>24.289687436827002</v>
          </cell>
          <cell r="J362">
            <v>25.569425354339621</v>
          </cell>
        </row>
        <row r="363">
          <cell r="A363" t="str">
            <v>T_C-BAT-ELC-S4</v>
          </cell>
          <cell r="B363" t="str">
            <v>VAR_fin</v>
          </cell>
          <cell r="C363" t="str">
            <v>T-ELC-car-BatSTGOut_S4</v>
          </cell>
          <cell r="H363">
            <v>17.008955546367968</v>
          </cell>
          <cell r="I363">
            <v>17.722073117396214</v>
          </cell>
          <cell r="J363">
            <v>16.745995533240237</v>
          </cell>
        </row>
        <row r="364">
          <cell r="A364" t="str">
            <v>T_C-BAT-ELC-S4</v>
          </cell>
          <cell r="B364" t="str">
            <v>VAR_ncap</v>
          </cell>
          <cell r="C364" t="str">
            <v>-</v>
          </cell>
          <cell r="H364">
            <v>1.0150364855951799</v>
          </cell>
          <cell r="I364">
            <v>0.74814075641727695</v>
          </cell>
          <cell r="J364">
            <v>2.1723428345852702</v>
          </cell>
        </row>
        <row r="365">
          <cell r="A365" t="str">
            <v>T_C-BAT-ELC-S4</v>
          </cell>
          <cell r="B365" t="str">
            <v>VAR_cap</v>
          </cell>
          <cell r="C365" t="str">
            <v>-</v>
          </cell>
          <cell r="H365">
            <v>1.7814391055683536</v>
          </cell>
          <cell r="I365">
            <v>1.9128889637339703</v>
          </cell>
          <cell r="J365">
            <v>2.4857487733770207</v>
          </cell>
        </row>
        <row r="366">
          <cell r="A366" t="str">
            <v>T_B_c-ICENGA-S1</v>
          </cell>
          <cell r="B366" t="str">
            <v>VAR_fout</v>
          </cell>
          <cell r="C366" t="str">
            <v>CO2_T</v>
          </cell>
          <cell r="H366">
            <v>4.4122071616657724E-2</v>
          </cell>
          <cell r="I366">
            <v>5.5266787944216342E-2</v>
          </cell>
          <cell r="J366">
            <v>2.9993824454163601E-3</v>
          </cell>
        </row>
        <row r="367">
          <cell r="A367" t="str">
            <v>T_B_c-ICENGA-S1</v>
          </cell>
          <cell r="B367" t="str">
            <v>VAR_fout</v>
          </cell>
          <cell r="C367" t="str">
            <v>TPBSc</v>
          </cell>
          <cell r="H367">
            <v>1.0976935164460063E-4</v>
          </cell>
          <cell r="I367">
            <v>1.4583387447165085E-4</v>
          </cell>
          <cell r="J367">
            <v>7.9042026420133625E-6</v>
          </cell>
        </row>
        <row r="368">
          <cell r="A368" t="str">
            <v>T_B_c-ICENGA-S1</v>
          </cell>
          <cell r="B368" t="str">
            <v>VAR_fin</v>
          </cell>
          <cell r="C368" t="str">
            <v>TNGA</v>
          </cell>
          <cell r="H368">
            <v>7.8230623433790301E-4</v>
          </cell>
          <cell r="I368">
            <v>9.799075876634109E-4</v>
          </cell>
          <cell r="J368">
            <v>5.3180539812346952E-5</v>
          </cell>
        </row>
        <row r="369">
          <cell r="A369" t="str">
            <v>T_B_c-ICENGA-S1</v>
          </cell>
          <cell r="B369" t="str">
            <v>VAR_ncap</v>
          </cell>
          <cell r="C369" t="str">
            <v>-</v>
          </cell>
          <cell r="H369">
            <v>1.4957400125358199E-6</v>
          </cell>
          <cell r="I369">
            <v>1.7333632950724001E-6</v>
          </cell>
        </row>
        <row r="370">
          <cell r="A370" t="str">
            <v>T_B_c-ICENGA-S1</v>
          </cell>
          <cell r="B370" t="str">
            <v>VAR_cap</v>
          </cell>
          <cell r="C370" t="str">
            <v>-</v>
          </cell>
          <cell r="H370">
            <v>2.5714903017679804E-6</v>
          </cell>
          <cell r="I370">
            <v>3.3458341180348623E-6</v>
          </cell>
          <cell r="J370">
            <v>1.8023770903325502E-7</v>
          </cell>
        </row>
        <row r="371">
          <cell r="A371" t="str">
            <v>TFLGV-FCLH2O</v>
          </cell>
          <cell r="B371" t="str">
            <v>VAR_fout</v>
          </cell>
          <cell r="C371" t="str">
            <v>TFLGV</v>
          </cell>
          <cell r="H371">
            <v>2.3139350908410802E-5</v>
          </cell>
          <cell r="I371">
            <v>2.1544325498454097E-5</v>
          </cell>
          <cell r="J371">
            <v>1.8228807101330091E-5</v>
          </cell>
        </row>
        <row r="372">
          <cell r="A372" t="str">
            <v>TFLGV-FCLH2O</v>
          </cell>
          <cell r="B372" t="str">
            <v>VAR_fin</v>
          </cell>
          <cell r="C372" t="str">
            <v>TH2O</v>
          </cell>
          <cell r="H372">
            <v>4.3680957161048393E-5</v>
          </cell>
          <cell r="I372">
            <v>3.8234041632905612E-5</v>
          </cell>
          <cell r="J372">
            <v>3.0843875872310724E-5</v>
          </cell>
        </row>
        <row r="373">
          <cell r="A373" t="str">
            <v>TFLGV-FCLH2O</v>
          </cell>
          <cell r="B373" t="str">
            <v>VAR_ncap</v>
          </cell>
          <cell r="C373" t="str">
            <v>-</v>
          </cell>
          <cell r="H373">
            <v>6.1659224066445401E-7</v>
          </cell>
          <cell r="I373">
            <v>7.0944929498604399E-7</v>
          </cell>
          <cell r="J373">
            <v>7.7737992549847803E-7</v>
          </cell>
        </row>
        <row r="374">
          <cell r="A374" t="str">
            <v>TFLGV-FCLH2O</v>
          </cell>
          <cell r="B374" t="str">
            <v>VAR_cap</v>
          </cell>
          <cell r="C374" t="str">
            <v>-</v>
          </cell>
          <cell r="H374">
            <v>1.3414129837193321E-6</v>
          </cell>
          <cell r="I374">
            <v>1.253577971196454E-6</v>
          </cell>
          <cell r="J374">
            <v>1.2413774313859801E-6</v>
          </cell>
        </row>
        <row r="375">
          <cell r="A375" t="str">
            <v>T_B_c-ICENGA-S2</v>
          </cell>
          <cell r="B375" t="str">
            <v>VAR_fout</v>
          </cell>
          <cell r="C375" t="str">
            <v>CO2_T</v>
          </cell>
          <cell r="H375">
            <v>6.76848596459389E-2</v>
          </cell>
          <cell r="I375">
            <v>4.424470993936748E-2</v>
          </cell>
          <cell r="J375">
            <v>5.4386675455328397E-3</v>
          </cell>
        </row>
        <row r="376">
          <cell r="A376" t="str">
            <v>T_B_c-ICENGA-S2</v>
          </cell>
          <cell r="B376" t="str">
            <v>VAR_fout</v>
          </cell>
          <cell r="C376" t="str">
            <v>TPBSc</v>
          </cell>
          <cell r="H376">
            <v>1.1595035304273034E-4</v>
          </cell>
          <cell r="I376">
            <v>8.0838888093692161E-5</v>
          </cell>
          <cell r="J376">
            <v>1.0045556792079813E-5</v>
          </cell>
        </row>
        <row r="377">
          <cell r="A377" t="str">
            <v>T_B_c-ICENGA-S2</v>
          </cell>
          <cell r="B377" t="str">
            <v>VAR_fin</v>
          </cell>
          <cell r="C377" t="str">
            <v>TNGA</v>
          </cell>
          <cell r="H377">
            <v>1.2000861639350875E-3</v>
          </cell>
          <cell r="I377">
            <v>7.8448067268382081E-4</v>
          </cell>
          <cell r="J377">
            <v>9.6430275630014943E-5</v>
          </cell>
        </row>
        <row r="378">
          <cell r="A378" t="str">
            <v>T_B_c-ICENGA-S2</v>
          </cell>
          <cell r="B378" t="str">
            <v>VAR_ncap</v>
          </cell>
          <cell r="C378" t="str">
            <v>-</v>
          </cell>
          <cell r="H378">
            <v>9.6676187971249499E-7</v>
          </cell>
          <cell r="I378">
            <v>6.2866677537535299E-7</v>
          </cell>
        </row>
        <row r="379">
          <cell r="A379" t="str">
            <v>T_B_c-ICENGA-S2</v>
          </cell>
          <cell r="B379" t="str">
            <v>VAR_cap</v>
          </cell>
          <cell r="C379" t="str">
            <v>-</v>
          </cell>
          <cell r="H379">
            <v>2.5939935342341717E-6</v>
          </cell>
          <cell r="I379">
            <v>1.7697272328088001E-6</v>
          </cell>
          <cell r="J379">
            <v>1.8863088979921795E-7</v>
          </cell>
        </row>
        <row r="380">
          <cell r="A380" t="str">
            <v>T_B_u-ICEDSL-S1</v>
          </cell>
          <cell r="B380" t="str">
            <v>VAR_fout</v>
          </cell>
          <cell r="C380" t="str">
            <v>CO2_T</v>
          </cell>
          <cell r="H380">
            <v>0.44146444171183075</v>
          </cell>
          <cell r="I380">
            <v>17.582190757688039</v>
          </cell>
          <cell r="J380">
            <v>8.8022966690854609</v>
          </cell>
        </row>
        <row r="381">
          <cell r="A381" t="str">
            <v>T_B_u-ICEDSL-S1</v>
          </cell>
          <cell r="B381" t="str">
            <v>VAR_fout</v>
          </cell>
          <cell r="C381" t="str">
            <v>TPBSu</v>
          </cell>
          <cell r="H381">
            <v>8.6028341101198594E-4</v>
          </cell>
          <cell r="I381">
            <v>3.9035971126447154E-2</v>
          </cell>
          <cell r="J381">
            <v>1.9546008456817907E-2</v>
          </cell>
        </row>
        <row r="382">
          <cell r="A382" t="str">
            <v>T_B_u-ICEDSL-S1</v>
          </cell>
          <cell r="B382" t="str">
            <v>VAR_fin</v>
          </cell>
          <cell r="C382" t="str">
            <v>TDSL</v>
          </cell>
          <cell r="H382">
            <v>6.022707253913101E-3</v>
          </cell>
          <cell r="I382">
            <v>0.23986617677609937</v>
          </cell>
          <cell r="J382">
            <v>0.12008590271603629</v>
          </cell>
        </row>
        <row r="383">
          <cell r="A383" t="str">
            <v>T_B_u-ICEDSL-S1</v>
          </cell>
          <cell r="B383" t="str">
            <v>VAR_ncap</v>
          </cell>
          <cell r="C383" t="str">
            <v>-</v>
          </cell>
          <cell r="H383">
            <v>4.25969719913774E-6</v>
          </cell>
          <cell r="I383">
            <v>1.04753703037916E-3</v>
          </cell>
        </row>
        <row r="384">
          <cell r="A384" t="str">
            <v>T_B_u-ICEDSL-S1</v>
          </cell>
          <cell r="B384" t="str">
            <v>VAR_cap</v>
          </cell>
          <cell r="C384" t="str">
            <v>-</v>
          </cell>
          <cell r="H384">
            <v>1.9732517908113998E-5</v>
          </cell>
          <cell r="I384">
            <v>1.0506135485444867E-3</v>
          </cell>
          <cell r="J384">
            <v>5.257914940465405E-4</v>
          </cell>
        </row>
        <row r="385">
          <cell r="A385" t="str">
            <v>T_B_c-ICENGA-S3</v>
          </cell>
          <cell r="B385" t="str">
            <v>VAR_fout</v>
          </cell>
          <cell r="C385" t="str">
            <v>CO2_T</v>
          </cell>
          <cell r="H385">
            <v>7.3943478153698297E-2</v>
          </cell>
          <cell r="I385">
            <v>6.0307869609481798E-2</v>
          </cell>
          <cell r="J385">
            <v>5.1514372346637702E-3</v>
          </cell>
        </row>
        <row r="386">
          <cell r="A386" t="str">
            <v>T_B_c-ICENGA-S3</v>
          </cell>
          <cell r="B386" t="str">
            <v>VAR_fout</v>
          </cell>
          <cell r="C386" t="str">
            <v>TPBSc</v>
          </cell>
          <cell r="H386">
            <v>8.685360418499933E-5</v>
          </cell>
          <cell r="I386">
            <v>7.3239886144842978E-5</v>
          </cell>
          <cell r="J386">
            <v>6.4811349702596801E-6</v>
          </cell>
        </row>
        <row r="387">
          <cell r="A387" t="str">
            <v>T_B_c-ICENGA-S3</v>
          </cell>
          <cell r="B387" t="str">
            <v>VAR_fin</v>
          </cell>
          <cell r="C387" t="str">
            <v>TNGA</v>
          </cell>
          <cell r="H387">
            <v>1.3110545771932314E-3</v>
          </cell>
          <cell r="I387">
            <v>1.0692884682532234E-3</v>
          </cell>
          <cell r="J387">
            <v>9.1337539621698017E-5</v>
          </cell>
        </row>
        <row r="388">
          <cell r="A388" t="str">
            <v>T_B_c-ICENGA-S3</v>
          </cell>
          <cell r="B388" t="str">
            <v>VAR_ncap</v>
          </cell>
          <cell r="C388" t="str">
            <v>-</v>
          </cell>
          <cell r="H388">
            <v>1.18652644272609E-6</v>
          </cell>
          <cell r="I388">
            <v>4.5209840696630198E-7</v>
          </cell>
        </row>
        <row r="389">
          <cell r="A389" t="str">
            <v>T_B_c-ICENGA-S3</v>
          </cell>
          <cell r="B389" t="str">
            <v>VAR_cap</v>
          </cell>
          <cell r="C389" t="str">
            <v>-</v>
          </cell>
          <cell r="H389">
            <v>1.95605783539368E-6</v>
          </cell>
          <cell r="I389">
            <v>1.63862484969239E-6</v>
          </cell>
          <cell r="J389">
            <v>1.5056847342065241E-7</v>
          </cell>
        </row>
        <row r="390">
          <cell r="A390" t="str">
            <v>T_B_u-ICEDSL-S2</v>
          </cell>
          <cell r="B390" t="str">
            <v>VAR_fout</v>
          </cell>
          <cell r="C390" t="str">
            <v>CO2_T</v>
          </cell>
          <cell r="H390">
            <v>3.5538286480095076</v>
          </cell>
          <cell r="I390">
            <v>9.2532092107918101E-2</v>
          </cell>
          <cell r="J390">
            <v>3.2984172155294589E-2</v>
          </cell>
        </row>
        <row r="391">
          <cell r="A391" t="str">
            <v>T_B_u-ICEDSL-S2</v>
          </cell>
          <cell r="B391" t="str">
            <v>VAR_fout</v>
          </cell>
          <cell r="C391" t="str">
            <v>TPBSu</v>
          </cell>
          <cell r="H391">
            <v>4.6328359917148345E-3</v>
          </cell>
          <cell r="I391">
            <v>1.390639027504654E-4</v>
          </cell>
          <cell r="J391">
            <v>5.0528520831455039E-5</v>
          </cell>
        </row>
        <row r="392">
          <cell r="A392" t="str">
            <v>T_B_u-ICEDSL-S2</v>
          </cell>
          <cell r="B392" t="str">
            <v>VAR_fin</v>
          </cell>
          <cell r="C392" t="str">
            <v>TDSL</v>
          </cell>
          <cell r="H392">
            <v>4.8483337626323508E-2</v>
          </cell>
          <cell r="I392">
            <v>1.2623750628638212E-3</v>
          </cell>
          <cell r="J392">
            <v>4.4998870607496045E-4</v>
          </cell>
        </row>
        <row r="393">
          <cell r="A393" t="str">
            <v>T_B_u-ICEDSL-S2</v>
          </cell>
          <cell r="B393" t="str">
            <v>VAR_ncap</v>
          </cell>
          <cell r="C393" t="str">
            <v>-</v>
          </cell>
          <cell r="H393">
            <v>1.21545857941102E-6</v>
          </cell>
          <cell r="I393">
            <v>1.74755096789221E-6</v>
          </cell>
        </row>
        <row r="394">
          <cell r="A394" t="str">
            <v>T_B_u-ICEDSL-S2</v>
          </cell>
          <cell r="B394" t="str">
            <v>VAR_cap</v>
          </cell>
          <cell r="C394" t="str">
            <v>-</v>
          </cell>
          <cell r="H394">
            <v>8.8331240998135868E-5</v>
          </cell>
          <cell r="I394">
            <v>3.1704645411288307E-6</v>
          </cell>
          <cell r="J394">
            <v>1.0834917514830573E-6</v>
          </cell>
        </row>
        <row r="395">
          <cell r="A395" t="str">
            <v>T_B_c-ICENGA-S4</v>
          </cell>
          <cell r="B395" t="str">
            <v>VAR_fout</v>
          </cell>
          <cell r="C395" t="str">
            <v>CO2_T</v>
          </cell>
          <cell r="H395">
            <v>4.9602803215620774E-3</v>
          </cell>
          <cell r="I395">
            <v>6.91579202683876E-3</v>
          </cell>
          <cell r="J395">
            <v>1.0464072571645601E-4</v>
          </cell>
        </row>
        <row r="396">
          <cell r="A396" t="str">
            <v>T_B_c-ICENGA-S4</v>
          </cell>
          <cell r="B396" t="str">
            <v>VAR_fout</v>
          </cell>
          <cell r="C396" t="str">
            <v>TPBSc</v>
          </cell>
          <cell r="H396">
            <v>3.9546849938483557E-6</v>
          </cell>
          <cell r="I396">
            <v>5.6695692589068063E-6</v>
          </cell>
          <cell r="J396">
            <v>8.8126735281514296E-8</v>
          </cell>
        </row>
        <row r="397">
          <cell r="A397" t="str">
            <v>T_B_c-ICENGA-S4</v>
          </cell>
          <cell r="B397" t="str">
            <v>VAR_fin</v>
          </cell>
          <cell r="C397" t="str">
            <v>TNGA</v>
          </cell>
          <cell r="H397">
            <v>8.7948232651809905E-5</v>
          </cell>
          <cell r="I397">
            <v>1.2262042600777944E-4</v>
          </cell>
          <cell r="J397">
            <v>1.8553320162492222E-6</v>
          </cell>
        </row>
        <row r="398">
          <cell r="A398" t="str">
            <v>T_B_c-ICENGA-S4</v>
          </cell>
          <cell r="B398" t="str">
            <v>VAR_ncap</v>
          </cell>
          <cell r="C398" t="str">
            <v>-</v>
          </cell>
          <cell r="H398">
            <v>7.4713942261502197E-8</v>
          </cell>
          <cell r="I398">
            <v>4.1560982654533697E-8</v>
          </cell>
        </row>
        <row r="399">
          <cell r="A399" t="str">
            <v>T_B_c-ICENGA-S4</v>
          </cell>
          <cell r="B399" t="str">
            <v>VAR_cap</v>
          </cell>
          <cell r="C399" t="str">
            <v>-</v>
          </cell>
          <cell r="H399">
            <v>8.7859223023015494E-8</v>
          </cell>
          <cell r="I399">
            <v>9.2589582359551394E-8</v>
          </cell>
          <cell r="J399">
            <v>7.2934801703066996E-9</v>
          </cell>
        </row>
        <row r="400">
          <cell r="A400" t="str">
            <v>T_B_u-ICEDSL-S3</v>
          </cell>
          <cell r="B400" t="str">
            <v>VAR_fout</v>
          </cell>
          <cell r="C400" t="str">
            <v>CO2_T</v>
          </cell>
          <cell r="H400">
            <v>90.930944901138915</v>
          </cell>
          <cell r="I400">
            <v>5.7848643270790895E-2</v>
          </cell>
          <cell r="J400">
            <v>1.4299101397870599E-2</v>
          </cell>
        </row>
        <row r="401">
          <cell r="A401" t="str">
            <v>T_B_u-ICEDSL-S3</v>
          </cell>
          <cell r="B401" t="str">
            <v>VAR_fout</v>
          </cell>
          <cell r="C401" t="str">
            <v>TPBSu</v>
          </cell>
          <cell r="H401">
            <v>8.457556946176048E-2</v>
          </cell>
          <cell r="I401">
            <v>5.8199200373324449E-5</v>
          </cell>
          <cell r="J401">
            <v>1.4663999122243755E-5</v>
          </cell>
        </row>
        <row r="402">
          <cell r="A402" t="str">
            <v>T_B_u-ICEDSL-S3</v>
          </cell>
          <cell r="B402" t="str">
            <v>VAR_fin</v>
          </cell>
          <cell r="C402" t="str">
            <v>TDSL</v>
          </cell>
          <cell r="H402">
            <v>1.2405313083375016</v>
          </cell>
          <cell r="I402">
            <v>7.8920386454012074E-4</v>
          </cell>
          <cell r="J402">
            <v>1.9507641743343274E-4</v>
          </cell>
        </row>
        <row r="403">
          <cell r="A403" t="str">
            <v>T_B_u-ICEDSL-S3</v>
          </cell>
          <cell r="B403" t="str">
            <v>VAR_ncap</v>
          </cell>
          <cell r="C403" t="str">
            <v>-</v>
          </cell>
          <cell r="H403">
            <v>7.0761243425873205E-7</v>
          </cell>
          <cell r="I403">
            <v>7.0983546802996102E-7</v>
          </cell>
        </row>
        <row r="404">
          <cell r="A404" t="str">
            <v>T_B_u-ICEDSL-S3</v>
          </cell>
          <cell r="B404" t="str">
            <v>VAR_cap</v>
          </cell>
          <cell r="C404" t="str">
            <v>-</v>
          </cell>
          <cell r="H404">
            <v>1.5950663437158E-3</v>
          </cell>
          <cell r="I404">
            <v>1.142888348777094E-6</v>
          </cell>
          <cell r="J404">
            <v>2.43133729492977E-7</v>
          </cell>
        </row>
        <row r="405">
          <cell r="A405" t="str">
            <v>T_B_u-ICEDSL-S4</v>
          </cell>
          <cell r="B405" t="str">
            <v>VAR_fout</v>
          </cell>
          <cell r="C405" t="str">
            <v>CO2_T</v>
          </cell>
          <cell r="H405">
            <v>9.3503592518179406E-3</v>
          </cell>
          <cell r="I405">
            <v>7.6329607603536397E-3</v>
          </cell>
          <cell r="J405">
            <v>2.66750524499592E-3</v>
          </cell>
        </row>
        <row r="406">
          <cell r="A406" t="str">
            <v>T_B_u-ICEDSL-S4</v>
          </cell>
          <cell r="B406" t="str">
            <v>VAR_fout</v>
          </cell>
          <cell r="C406" t="str">
            <v>TPBSu</v>
          </cell>
          <cell r="H406">
            <v>6.0524817518140161E-6</v>
          </cell>
          <cell r="I406">
            <v>5.0877083075748221E-6</v>
          </cell>
          <cell r="J406">
            <v>1.8296304655809144E-6</v>
          </cell>
        </row>
        <row r="407">
          <cell r="A407" t="str">
            <v>T_B_u-ICEDSL-S4</v>
          </cell>
          <cell r="B407" t="str">
            <v>VAR_fin</v>
          </cell>
          <cell r="C407" t="str">
            <v>TDSL</v>
          </cell>
          <cell r="H407">
            <v>1.2756288201661587E-4</v>
          </cell>
          <cell r="I407">
            <v>1.0413316180564293E-4</v>
          </cell>
          <cell r="J407">
            <v>3.6391613165019394E-5</v>
          </cell>
        </row>
        <row r="408">
          <cell r="A408" t="str">
            <v>T_B_u-ICEDSL-S4</v>
          </cell>
          <cell r="B408" t="str">
            <v>VAR_ncap</v>
          </cell>
          <cell r="C408" t="str">
            <v>-</v>
          </cell>
          <cell r="H408">
            <v>6.7825037174375406E-8</v>
          </cell>
          <cell r="I408">
            <v>4.6546429385153597E-8</v>
          </cell>
        </row>
        <row r="409">
          <cell r="A409" t="str">
            <v>T_B_u-ICEDSL-S4</v>
          </cell>
          <cell r="B409" t="str">
            <v>VAR_cap</v>
          </cell>
          <cell r="C409" t="str">
            <v>-</v>
          </cell>
          <cell r="H409">
            <v>7.9651450659768303E-8</v>
          </cell>
          <cell r="I409">
            <v>9.2870001227145703E-8</v>
          </cell>
          <cell r="J409">
            <v>8.1683694185263801E-9</v>
          </cell>
        </row>
        <row r="410">
          <cell r="A410" t="str">
            <v>D-TBDS1intl</v>
          </cell>
          <cell r="B410" t="str">
            <v>VAR_fout</v>
          </cell>
          <cell r="C410" t="str">
            <v>TKERintl_SAF</v>
          </cell>
          <cell r="H410">
            <v>17.0069526290381</v>
          </cell>
          <cell r="I410">
            <v>27.086681469222299</v>
          </cell>
          <cell r="J410">
            <v>76.982102000350906</v>
          </cell>
        </row>
        <row r="411">
          <cell r="A411" t="str">
            <v>D-TBDS1intl</v>
          </cell>
          <cell r="B411" t="str">
            <v>VAR_fin</v>
          </cell>
          <cell r="C411" t="str">
            <v>BDS1</v>
          </cell>
          <cell r="H411">
            <v>17.0069526290381</v>
          </cell>
          <cell r="I411">
            <v>27.086681469222299</v>
          </cell>
          <cell r="J411">
            <v>76.982102000350906</v>
          </cell>
        </row>
        <row r="412">
          <cell r="A412" t="str">
            <v>T_B_c-ICENGAEXT</v>
          </cell>
          <cell r="B412" t="str">
            <v>VAR_fout</v>
          </cell>
          <cell r="C412" t="str">
            <v>CO2_T</v>
          </cell>
        </row>
        <row r="413">
          <cell r="A413" t="str">
            <v>T_B_c-ICENGAEXT</v>
          </cell>
          <cell r="B413" t="str">
            <v>VAR_fout</v>
          </cell>
          <cell r="C413" t="str">
            <v>TPBSc</v>
          </cell>
        </row>
        <row r="414">
          <cell r="A414" t="str">
            <v>T_B_c-ICENGAEXT</v>
          </cell>
          <cell r="B414" t="str">
            <v>VAR_fin</v>
          </cell>
          <cell r="C414" t="str">
            <v>TNGA</v>
          </cell>
        </row>
        <row r="415">
          <cell r="A415" t="str">
            <v>T_B_c-ICENGAEXT</v>
          </cell>
          <cell r="B415" t="str">
            <v>VAR_cap</v>
          </cell>
          <cell r="C415" t="str">
            <v>-</v>
          </cell>
        </row>
        <row r="416">
          <cell r="A416" t="str">
            <v>T_B_u-ICEDSLEXT</v>
          </cell>
          <cell r="B416" t="str">
            <v>VAR_fout</v>
          </cell>
          <cell r="C416" t="str">
            <v>CO2_T</v>
          </cell>
        </row>
        <row r="417">
          <cell r="A417" t="str">
            <v>T_B_u-ICEDSLEXT</v>
          </cell>
          <cell r="B417" t="str">
            <v>VAR_fout</v>
          </cell>
          <cell r="C417" t="str">
            <v>TPBSu</v>
          </cell>
        </row>
        <row r="418">
          <cell r="A418" t="str">
            <v>T_B_u-ICEDSLEXT</v>
          </cell>
          <cell r="B418" t="str">
            <v>VAR_fin</v>
          </cell>
          <cell r="C418" t="str">
            <v>TDSL</v>
          </cell>
        </row>
        <row r="419">
          <cell r="A419" t="str">
            <v>T_B_u-ICEDSLEXT</v>
          </cell>
          <cell r="B419" t="str">
            <v>VAR_cap</v>
          </cell>
          <cell r="C419" t="str">
            <v>-</v>
          </cell>
        </row>
        <row r="420">
          <cell r="A420" t="str">
            <v>D-T-ELC-LGV</v>
          </cell>
          <cell r="B420" t="str">
            <v>VAR_fout</v>
          </cell>
          <cell r="C420" t="str">
            <v>T-ELC-LGV_BatSTGin</v>
          </cell>
          <cell r="H420">
            <v>5.8239326169412857</v>
          </cell>
          <cell r="I420">
            <v>7.3010686893869661</v>
          </cell>
          <cell r="J420">
            <v>8.0999632687923153</v>
          </cell>
        </row>
        <row r="421">
          <cell r="A421" t="str">
            <v>D-T-ELC-LGV</v>
          </cell>
          <cell r="B421" t="str">
            <v>VAR_fin</v>
          </cell>
          <cell r="C421" t="str">
            <v>TELC</v>
          </cell>
          <cell r="H421">
            <v>5.8239326169412857</v>
          </cell>
          <cell r="I421">
            <v>7.3010686893869661</v>
          </cell>
          <cell r="J421">
            <v>8.0999632687923153</v>
          </cell>
        </row>
        <row r="422">
          <cell r="A422" t="str">
            <v>D-T-ELC-LGV</v>
          </cell>
          <cell r="B422" t="str">
            <v>VAR_ncap</v>
          </cell>
          <cell r="C422" t="str">
            <v>-</v>
          </cell>
          <cell r="H422">
            <v>0.35974752098676599</v>
          </cell>
          <cell r="I422">
            <v>0.36707748145527103</v>
          </cell>
          <cell r="J422">
            <v>0.60893719625782206</v>
          </cell>
        </row>
        <row r="423">
          <cell r="A423" t="str">
            <v>D-T-ELC-LGV</v>
          </cell>
          <cell r="B423" t="str">
            <v>VAR_cap</v>
          </cell>
          <cell r="C423" t="str">
            <v>-</v>
          </cell>
          <cell r="H423">
            <v>0.61558755410038102</v>
          </cell>
          <cell r="I423">
            <v>0.77171904134292202</v>
          </cell>
          <cell r="J423">
            <v>0.85616009691763795</v>
          </cell>
        </row>
        <row r="424">
          <cell r="A424" t="str">
            <v>T_B_c-FCLH2O-S1</v>
          </cell>
          <cell r="B424" t="str">
            <v>VAR_fout</v>
          </cell>
          <cell r="C424" t="str">
            <v>TPBSc</v>
          </cell>
        </row>
        <row r="425">
          <cell r="A425" t="str">
            <v>T_B_c-FCLH2O-S1</v>
          </cell>
          <cell r="B425" t="str">
            <v>VAR_fin</v>
          </cell>
          <cell r="C425" t="str">
            <v>TH2O</v>
          </cell>
        </row>
        <row r="426">
          <cell r="A426" t="str">
            <v>T_B_c-FCLH2O-S1</v>
          </cell>
          <cell r="B426" t="str">
            <v>VAR_ncap</v>
          </cell>
          <cell r="C426" t="str">
            <v>-</v>
          </cell>
          <cell r="H426">
            <v>3.1777298536744201E-8</v>
          </cell>
          <cell r="I426">
            <v>1.97459047894077E-8</v>
          </cell>
          <cell r="J426">
            <v>2.3557459475012902E-8</v>
          </cell>
        </row>
        <row r="427">
          <cell r="A427" t="str">
            <v>T_B_c-FCLH2O-S1</v>
          </cell>
          <cell r="B427" t="str">
            <v>VAR_cap</v>
          </cell>
          <cell r="C427" t="str">
            <v>-</v>
          </cell>
          <cell r="H427">
            <v>4.5549859639518305E-8</v>
          </cell>
          <cell r="I427">
            <v>2.8887422113991604E-8</v>
          </cell>
          <cell r="J427">
            <v>3.9036689968531602E-8</v>
          </cell>
        </row>
        <row r="428">
          <cell r="A428" t="str">
            <v>T_B_c-FCLH2O-S2</v>
          </cell>
          <cell r="B428" t="str">
            <v>VAR_fout</v>
          </cell>
          <cell r="C428" t="str">
            <v>TPBSc</v>
          </cell>
        </row>
        <row r="429">
          <cell r="A429" t="str">
            <v>T_B_c-FCLH2O-S2</v>
          </cell>
          <cell r="B429" t="str">
            <v>VAR_fin</v>
          </cell>
          <cell r="C429" t="str">
            <v>TH2O</v>
          </cell>
        </row>
        <row r="430">
          <cell r="A430" t="str">
            <v>T_B_c-FCLH2O-S2</v>
          </cell>
          <cell r="B430" t="str">
            <v>VAR_ncap</v>
          </cell>
          <cell r="C430" t="str">
            <v>-</v>
          </cell>
        </row>
        <row r="431">
          <cell r="A431" t="str">
            <v>T_B_c-FCLH2O-S2</v>
          </cell>
          <cell r="B431" t="str">
            <v>VAR_cap</v>
          </cell>
          <cell r="C431" t="str">
            <v>-</v>
          </cell>
          <cell r="H431">
            <v>2.1747362293225038E-9</v>
          </cell>
          <cell r="I431">
            <v>-8.4396512348006409E-9</v>
          </cell>
        </row>
        <row r="432">
          <cell r="A432" t="str">
            <v>T_B_c-FCLH2O-S3</v>
          </cell>
          <cell r="B432" t="str">
            <v>VAR_fout</v>
          </cell>
          <cell r="C432" t="str">
            <v>TPBSc</v>
          </cell>
          <cell r="H432">
            <v>4.2520037949873821E-7</v>
          </cell>
          <cell r="I432">
            <v>8.1764300147395704E-8</v>
          </cell>
          <cell r="J432">
            <v>3.6686215577675814E-7</v>
          </cell>
        </row>
        <row r="433">
          <cell r="A433" t="str">
            <v>T_B_c-FCLH2O-S3</v>
          </cell>
          <cell r="B433" t="str">
            <v>VAR_fin</v>
          </cell>
          <cell r="C433" t="str">
            <v>TH2O</v>
          </cell>
          <cell r="H433">
            <v>3.7327560591072369E-6</v>
          </cell>
          <cell r="I433">
            <v>6.2968696972772236E-7</v>
          </cell>
          <cell r="J433">
            <v>2.5026435954228958E-6</v>
          </cell>
        </row>
        <row r="434">
          <cell r="A434" t="str">
            <v>T_B_c-FCLH2O-S3</v>
          </cell>
          <cell r="B434" t="str">
            <v>VAR_ncap</v>
          </cell>
          <cell r="C434" t="str">
            <v>-</v>
          </cell>
          <cell r="H434">
            <v>2.3454509889160299E-8</v>
          </cell>
          <cell r="I434">
            <v>2.3960321750604901E-8</v>
          </cell>
          <cell r="J434">
            <v>2.8586720617079801E-8</v>
          </cell>
        </row>
        <row r="435">
          <cell r="A435" t="str">
            <v>T_B_c-FCLH2O-S3</v>
          </cell>
          <cell r="B435" t="str">
            <v>VAR_cap</v>
          </cell>
          <cell r="C435" t="str">
            <v>-</v>
          </cell>
          <cell r="H435">
            <v>4.5160904240414201E-8</v>
          </cell>
          <cell r="I435">
            <v>3.7361772020205403E-8</v>
          </cell>
          <cell r="J435">
            <v>3.6793639895492601E-8</v>
          </cell>
        </row>
        <row r="436">
          <cell r="A436" t="str">
            <v>T_C-HYBGSLEXT</v>
          </cell>
          <cell r="B436" t="str">
            <v>VAR_fout</v>
          </cell>
          <cell r="C436" t="str">
            <v>CO2_T</v>
          </cell>
        </row>
        <row r="437">
          <cell r="A437" t="str">
            <v>T_C-HYBGSLEXT</v>
          </cell>
          <cell r="B437" t="str">
            <v>VAR_fout</v>
          </cell>
          <cell r="C437" t="str">
            <v>TPCAR</v>
          </cell>
        </row>
        <row r="438">
          <cell r="A438" t="str">
            <v>T_C-HYBGSLEXT</v>
          </cell>
          <cell r="B438" t="str">
            <v>VAR_fin</v>
          </cell>
          <cell r="C438" t="str">
            <v>TGSL</v>
          </cell>
        </row>
        <row r="439">
          <cell r="A439" t="str">
            <v>T_C-HYBGSLEXT</v>
          </cell>
          <cell r="B439" t="str">
            <v>VAR_cap</v>
          </cell>
          <cell r="C439" t="str">
            <v>-</v>
          </cell>
        </row>
        <row r="440">
          <cell r="A440" t="str">
            <v>T_B_c-FCLH2O-S4</v>
          </cell>
          <cell r="B440" t="str">
            <v>VAR_fout</v>
          </cell>
          <cell r="C440" t="str">
            <v>TPBSc</v>
          </cell>
          <cell r="H440">
            <v>8.1899124367863005E-8</v>
          </cell>
        </row>
        <row r="441">
          <cell r="A441" t="str">
            <v>T_B_c-FCLH2O-S4</v>
          </cell>
          <cell r="B441" t="str">
            <v>VAR_fin</v>
          </cell>
          <cell r="C441" t="str">
            <v>TH2O</v>
          </cell>
          <cell r="H441">
            <v>1.07908747182976E-6</v>
          </cell>
        </row>
        <row r="442">
          <cell r="A442" t="str">
            <v>T_B_c-FCLH2O-S4</v>
          </cell>
          <cell r="B442" t="str">
            <v>VAR_ncap</v>
          </cell>
          <cell r="C442" t="str">
            <v>-</v>
          </cell>
        </row>
        <row r="443">
          <cell r="A443" t="str">
            <v>T_B_c-FCLH2O-S4</v>
          </cell>
          <cell r="B443" t="str">
            <v>VAR_cap</v>
          </cell>
          <cell r="C443" t="str">
            <v>-</v>
          </cell>
          <cell r="H443">
            <v>5.7778813810010501E-9</v>
          </cell>
          <cell r="I443">
            <v>-6.9443590500363003E-9</v>
          </cell>
        </row>
        <row r="444">
          <cell r="A444" t="str">
            <v>TPAVDKEREXT</v>
          </cell>
          <cell r="B444" t="str">
            <v>VAR_fout</v>
          </cell>
          <cell r="C444" t="str">
            <v>CO2_T</v>
          </cell>
          <cell r="H444">
            <v>185.675788544743</v>
          </cell>
          <cell r="I444">
            <v>154.38211110512901</v>
          </cell>
          <cell r="J444">
            <v>123.088433665514</v>
          </cell>
        </row>
        <row r="445">
          <cell r="A445" t="str">
            <v>TPAVDKEREXT</v>
          </cell>
          <cell r="B445" t="str">
            <v>VAR_fout</v>
          </cell>
          <cell r="C445" t="str">
            <v>TPAVD</v>
          </cell>
          <cell r="H445">
            <v>2.5504916008893299</v>
          </cell>
          <cell r="I445">
            <v>2.1206333943012199</v>
          </cell>
          <cell r="J445">
            <v>1.6907751877131001</v>
          </cell>
        </row>
        <row r="446">
          <cell r="A446" t="str">
            <v>TPAVDKEREXT</v>
          </cell>
          <cell r="B446" t="str">
            <v>VAR_fin</v>
          </cell>
          <cell r="C446" t="str">
            <v>TKER</v>
          </cell>
          <cell r="H446">
            <v>2.5504916008893299</v>
          </cell>
          <cell r="I446">
            <v>2.1206333943012199</v>
          </cell>
          <cell r="J446">
            <v>1.6907751877131001</v>
          </cell>
        </row>
        <row r="447">
          <cell r="A447" t="str">
            <v>TPAVDKEREXT</v>
          </cell>
          <cell r="B447" t="str">
            <v>VAR_ncap</v>
          </cell>
          <cell r="C447" t="str">
            <v>-</v>
          </cell>
          <cell r="H447">
            <v>1.3766377041697899</v>
          </cell>
          <cell r="I447">
            <v>1.1505854784082299</v>
          </cell>
          <cell r="J447">
            <v>1.1505045805571299</v>
          </cell>
        </row>
        <row r="448">
          <cell r="A448" t="str">
            <v>TPAVDKEREXT</v>
          </cell>
          <cell r="B448" t="str">
            <v>VAR_cap</v>
          </cell>
          <cell r="C448" t="str">
            <v>-</v>
          </cell>
          <cell r="H448">
            <v>5.14377190346754</v>
          </cell>
          <cell r="I448">
            <v>3.523121079002995</v>
          </cell>
          <cell r="J448">
            <v>2.2183570658735898</v>
          </cell>
        </row>
        <row r="449">
          <cell r="A449" t="str">
            <v>T_C-ICE-GSL-S1</v>
          </cell>
          <cell r="B449" t="str">
            <v>VAR_fout</v>
          </cell>
          <cell r="C449" t="str">
            <v>CO2_T</v>
          </cell>
          <cell r="H449">
            <v>47.253294885255109</v>
          </cell>
          <cell r="I449">
            <v>6.2443033215630805</v>
          </cell>
        </row>
        <row r="450">
          <cell r="A450" t="str">
            <v>T_C-ICE-GSL-S1</v>
          </cell>
          <cell r="B450" t="str">
            <v>VAR_fout</v>
          </cell>
          <cell r="C450" t="str">
            <v>TPCAR</v>
          </cell>
          <cell r="H450">
            <v>0.38377240648897099</v>
          </cell>
          <cell r="I450">
            <v>5.0677016340294881E-2</v>
          </cell>
        </row>
        <row r="451">
          <cell r="A451" t="str">
            <v>T_C-ICE-GSL-S1</v>
          </cell>
          <cell r="B451" t="str">
            <v>VAR_fin</v>
          </cell>
          <cell r="C451" t="str">
            <v>TGSL</v>
          </cell>
          <cell r="H451">
            <v>0.64028854858069184</v>
          </cell>
          <cell r="I451">
            <v>8.4611156118741024E-2</v>
          </cell>
        </row>
        <row r="452">
          <cell r="A452" t="str">
            <v>T_C-ICE-GSL-S1</v>
          </cell>
          <cell r="B452" t="str">
            <v>VAR_ncap</v>
          </cell>
          <cell r="C452" t="str">
            <v>-</v>
          </cell>
        </row>
        <row r="453">
          <cell r="A453" t="str">
            <v>T_C-ICE-GSL-S1</v>
          </cell>
          <cell r="B453" t="str">
            <v>VAR_cap</v>
          </cell>
          <cell r="C453" t="str">
            <v>-</v>
          </cell>
          <cell r="H453">
            <v>5.8297984051936889E-2</v>
          </cell>
          <cell r="I453">
            <v>7.6958584711251925E-3</v>
          </cell>
        </row>
        <row r="454">
          <cell r="A454" t="str">
            <v>V2G</v>
          </cell>
          <cell r="B454" t="str">
            <v>VAR_fout</v>
          </cell>
          <cell r="C454" t="str">
            <v>ELC35</v>
          </cell>
          <cell r="H454">
            <v>0.24981989070259805</v>
          </cell>
          <cell r="I454">
            <v>1.5751240901093928</v>
          </cell>
          <cell r="J454">
            <v>1.6308057406185585</v>
          </cell>
        </row>
        <row r="455">
          <cell r="A455" t="str">
            <v>V2G</v>
          </cell>
          <cell r="B455" t="str">
            <v>VAR_fin</v>
          </cell>
          <cell r="C455" t="str">
            <v>T-ELC-Bus_c_BatSTGout_S1</v>
          </cell>
          <cell r="H455">
            <v>4.4705743383262409E-3</v>
          </cell>
          <cell r="I455">
            <v>1.9647686580786584E-3</v>
          </cell>
          <cell r="J455">
            <v>9.2937810528920836E-4</v>
          </cell>
        </row>
        <row r="456">
          <cell r="A456" t="str">
            <v>V2G</v>
          </cell>
          <cell r="B456" t="str">
            <v>VAR_fin</v>
          </cell>
          <cell r="C456" t="str">
            <v>T-ELC-Bus_c_BatSTGout_S2</v>
          </cell>
          <cell r="H456">
            <v>4.0000222286128619E-3</v>
          </cell>
          <cell r="I456">
            <v>2.5639074039475397E-3</v>
          </cell>
          <cell r="J456">
            <v>9.4256498100283594E-4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T-ELC-Bus_c_BatSTGout_S3</v>
          </cell>
          <cell r="H457">
            <v>1.9426325073980055E-3</v>
          </cell>
          <cell r="I457">
            <v>1.5541734323943014E-3</v>
          </cell>
          <cell r="J457">
            <v>8.0789874865061593E-4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T-ELC-Bus_c_BatSTGout_S4</v>
          </cell>
          <cell r="H458">
            <v>6.7883629863161482E-4</v>
          </cell>
          <cell r="I458">
            <v>9.1985846624122289E-4</v>
          </cell>
          <cell r="J458">
            <v>5.3242068160482274E-4</v>
          </cell>
        </row>
        <row r="459">
          <cell r="A459" t="str">
            <v>V2G</v>
          </cell>
          <cell r="B459" t="str">
            <v>VAR_fin</v>
          </cell>
          <cell r="C459" t="str">
            <v>T-ELC-car-BatSTGOut_S1</v>
          </cell>
          <cell r="H459">
            <v>4.5369515283998317E-2</v>
          </cell>
          <cell r="I459">
            <v>0.58280522051216344</v>
          </cell>
          <cell r="J459">
            <v>0.51771614975394786</v>
          </cell>
        </row>
        <row r="460">
          <cell r="A460" t="str">
            <v>V2G</v>
          </cell>
          <cell r="B460" t="str">
            <v>VAR_fin</v>
          </cell>
          <cell r="C460" t="str">
            <v>T-ELC-car-BatSTGOut_S2</v>
          </cell>
          <cell r="H460">
            <v>2.3002653568990575E-2</v>
          </cell>
          <cell r="I460">
            <v>0.19108652209159147</v>
          </cell>
          <cell r="J460">
            <v>0.17172312778638102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T-ELC-car-BatSTGOut_S3</v>
          </cell>
          <cell r="H461">
            <v>2.8068385462244421E-2</v>
          </cell>
          <cell r="I461">
            <v>0.18966405737341233</v>
          </cell>
          <cell r="J461">
            <v>0.1697759680582028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T-ELC-car-BatSTGOut_S4</v>
          </cell>
          <cell r="H462">
            <v>2.2219215699756167E-2</v>
          </cell>
          <cell r="I462">
            <v>0.19344733975789291</v>
          </cell>
          <cell r="J462">
            <v>0.16418072673858872</v>
          </cell>
        </row>
        <row r="463">
          <cell r="A463" t="str">
            <v>V2G</v>
          </cell>
          <cell r="B463" t="str">
            <v>VAR_fin</v>
          </cell>
          <cell r="C463" t="str">
            <v>T-ELC-car-PlgSTGOut_S1</v>
          </cell>
          <cell r="H463">
            <v>7.9883858355160493E-3</v>
          </cell>
          <cell r="I463">
            <v>6.0757682984112129E-3</v>
          </cell>
          <cell r="J463">
            <v>1.0993969728342373E-3</v>
          </cell>
        </row>
        <row r="464">
          <cell r="A464" t="str">
            <v>V2G</v>
          </cell>
          <cell r="B464" t="str">
            <v>VAR_fin</v>
          </cell>
          <cell r="C464" t="str">
            <v>T-ELC-car-PlgSTGOut_S2</v>
          </cell>
          <cell r="H464">
            <v>8.9561103656128605E-4</v>
          </cell>
          <cell r="I464">
            <v>9.3613576206754378E-4</v>
          </cell>
          <cell r="J464">
            <v>2.9313657587210066E-3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T-ELC-car-PlgSTGOut_S3</v>
          </cell>
          <cell r="H465">
            <v>3.7107183221493013E-2</v>
          </cell>
          <cell r="I465">
            <v>0.26768378984851238</v>
          </cell>
          <cell r="J465">
            <v>0.50945584940391919</v>
          </cell>
        </row>
        <row r="466">
          <cell r="A466" t="str">
            <v>V2G</v>
          </cell>
          <cell r="B466" t="str">
            <v>VAR_fin</v>
          </cell>
          <cell r="C466" t="str">
            <v>T-ELC-TWSTGout_S1</v>
          </cell>
          <cell r="H466">
            <v>5.2168833767053243E-3</v>
          </cell>
          <cell r="I466">
            <v>3.5581897931973141E-3</v>
          </cell>
          <cell r="J466">
            <v>2.1821214029162351E-3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T-ELC-car-PlgSTGOut_S4</v>
          </cell>
          <cell r="H467">
            <v>7.356784448326905E-3</v>
          </cell>
          <cell r="I467">
            <v>1.2449028657926804E-2</v>
          </cell>
          <cell r="J467">
            <v>3.3232445752770451E-3</v>
          </cell>
        </row>
        <row r="468">
          <cell r="A468" t="str">
            <v>V2G</v>
          </cell>
          <cell r="B468" t="str">
            <v>VAR_fin</v>
          </cell>
          <cell r="C468" t="str">
            <v>T-ELC-TWSTGout_S2</v>
          </cell>
          <cell r="H468">
            <v>1.0919815824367043E-2</v>
          </cell>
          <cell r="I468">
            <v>9.5125428806802515E-3</v>
          </cell>
          <cell r="J468">
            <v>6.2361618887076618E-3</v>
          </cell>
        </row>
        <row r="469">
          <cell r="A469" t="str">
            <v>V2G</v>
          </cell>
          <cell r="B469" t="str">
            <v>VAR_fin</v>
          </cell>
          <cell r="C469" t="str">
            <v>T-ELC-TWSTGout_S3</v>
          </cell>
          <cell r="H469">
            <v>1.6228800600503964E-2</v>
          </cell>
          <cell r="I469">
            <v>1.5560504958130104E-2</v>
          </cell>
          <cell r="J469">
            <v>1.0259305615834373E-2</v>
          </cell>
        </row>
        <row r="470">
          <cell r="A470" t="str">
            <v>V2G</v>
          </cell>
          <cell r="B470" t="str">
            <v>VAR_fin</v>
          </cell>
          <cell r="C470" t="str">
            <v>T-ELC-TWSTGout_S4</v>
          </cell>
          <cell r="H470">
            <v>1.642711376620265E-2</v>
          </cell>
          <cell r="I470">
            <v>1.8307897136372014E-2</v>
          </cell>
          <cell r="J470">
            <v>1.5110482189310317E-2</v>
          </cell>
        </row>
        <row r="471">
          <cell r="A471" t="str">
            <v>V2G</v>
          </cell>
          <cell r="B471" t="str">
            <v>VAR_fin</v>
          </cell>
          <cell r="C471" t="str">
            <v>T-ELC-Bus_u_BatSTGout_S1</v>
          </cell>
          <cell r="H471">
            <v>6.4060124974292141E-4</v>
          </cell>
          <cell r="I471">
            <v>5.6622707482247405E-4</v>
          </cell>
          <cell r="J471">
            <v>3.5254338146081002E-4</v>
          </cell>
        </row>
        <row r="472">
          <cell r="A472" t="str">
            <v>V2G</v>
          </cell>
          <cell r="B472" t="str">
            <v>VAR_fin</v>
          </cell>
          <cell r="C472" t="str">
            <v>T-ELC-Bus_u_BatSTGout_S2</v>
          </cell>
          <cell r="H472">
            <v>6.1116205457061664E-4</v>
          </cell>
          <cell r="I472">
            <v>4.9113629689061917E-4</v>
          </cell>
          <cell r="J472">
            <v>3.2733970711251254E-4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T-ELC-Bus_u_BatSTGout_S3</v>
          </cell>
          <cell r="H473">
            <v>2.4275390955236703E-4</v>
          </cell>
          <cell r="I473">
            <v>2.1239926686976925E-4</v>
          </cell>
          <cell r="J473">
            <v>1.6626995627142124E-4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T-ELC-Bus_u_BatSTGout_S4</v>
          </cell>
          <cell r="H474">
            <v>5.1500713847258187E-4</v>
          </cell>
          <cell r="I474">
            <v>6.0870394363885492E-4</v>
          </cell>
          <cell r="J474">
            <v>3.5683279716733574E-4</v>
          </cell>
        </row>
        <row r="475">
          <cell r="A475" t="str">
            <v>V2G</v>
          </cell>
          <cell r="B475" t="str">
            <v>VAR_fin</v>
          </cell>
          <cell r="C475" t="str">
            <v>T-ELC-LGV_BatSTGout</v>
          </cell>
          <cell r="H475">
            <v>1.4972647486602116E-3</v>
          </cell>
          <cell r="I475">
            <v>1.2778344020701808E-3</v>
          </cell>
          <cell r="J475">
            <v>7.2196530115750061E-4</v>
          </cell>
        </row>
        <row r="476">
          <cell r="A476" t="str">
            <v>V2G</v>
          </cell>
          <cell r="B476" t="str">
            <v>VAR_fin</v>
          </cell>
          <cell r="C476" t="str">
            <v>T-ELC-HGV_BatSTGout</v>
          </cell>
          <cell r="H476">
            <v>1.4661453544524621E-2</v>
          </cell>
          <cell r="I476">
            <v>7.4101011974625181E-2</v>
          </cell>
          <cell r="J476">
            <v>5.1857966334489407E-2</v>
          </cell>
        </row>
        <row r="477">
          <cell r="A477" t="str">
            <v>V2G</v>
          </cell>
          <cell r="B477" t="str">
            <v>VAR_ncap</v>
          </cell>
          <cell r="C477" t="str">
            <v>-</v>
          </cell>
          <cell r="H477">
            <v>0.79276774803176397</v>
          </cell>
          <cell r="I477">
            <v>4.3250148270047397</v>
          </cell>
          <cell r="J477">
            <v>2.51461890218558</v>
          </cell>
        </row>
        <row r="478">
          <cell r="A478" t="str">
            <v>V2G</v>
          </cell>
          <cell r="B478" t="str">
            <v>VAR_cap</v>
          </cell>
          <cell r="C478" t="str">
            <v>-</v>
          </cell>
          <cell r="H478">
            <v>0.8077182541225838</v>
          </cell>
          <cell r="I478">
            <v>5.1279715372192669</v>
          </cell>
          <cell r="J478">
            <v>5.9887484433774638</v>
          </cell>
        </row>
        <row r="479">
          <cell r="A479" t="str">
            <v>TPSHPELCEXT</v>
          </cell>
          <cell r="B479" t="str">
            <v>VAR_fout</v>
          </cell>
          <cell r="C479" t="str">
            <v>TPSHP</v>
          </cell>
          <cell r="H479">
            <v>2.9556855775167099</v>
          </cell>
          <cell r="I479">
            <v>8.5438562435498007</v>
          </cell>
          <cell r="J479">
            <v>13.9685225174468</v>
          </cell>
        </row>
        <row r="480">
          <cell r="A480" t="str">
            <v>TPSHPELCEXT</v>
          </cell>
          <cell r="B480" t="str">
            <v>VAR_fin</v>
          </cell>
          <cell r="C480" t="str">
            <v>TELC</v>
          </cell>
          <cell r="H480">
            <v>1.1978990005794579</v>
          </cell>
          <cell r="I480">
            <v>3.4627082572977219</v>
          </cell>
          <cell r="J480">
            <v>5.6612514167625543</v>
          </cell>
        </row>
        <row r="481">
          <cell r="A481" t="str">
            <v>TPSHPELCEXT</v>
          </cell>
          <cell r="B481" t="str">
            <v>VAR_ncap</v>
          </cell>
          <cell r="C481" t="str">
            <v>-</v>
          </cell>
          <cell r="H481">
            <v>3.3804692876143799E-5</v>
          </cell>
          <cell r="I481">
            <v>5.6312457664635103</v>
          </cell>
          <cell r="J481">
            <v>7.6129222421971399</v>
          </cell>
        </row>
        <row r="482">
          <cell r="A482" t="str">
            <v>TPSHPELCEXT</v>
          </cell>
          <cell r="B482" t="str">
            <v>VAR_cap</v>
          </cell>
          <cell r="C482" t="str">
            <v>-</v>
          </cell>
          <cell r="H482">
            <v>2.9556507192006172</v>
          </cell>
          <cell r="I482">
            <v>8.5437969123781397</v>
          </cell>
          <cell r="J482">
            <v>13.968485633915963</v>
          </cell>
        </row>
        <row r="483">
          <cell r="A483" t="str">
            <v>TFLGV-ICEGSL</v>
          </cell>
          <cell r="B483" t="str">
            <v>VAR_fout</v>
          </cell>
          <cell r="C483" t="str">
            <v>CO2_T</v>
          </cell>
          <cell r="H483">
            <v>75.32733240656691</v>
          </cell>
          <cell r="I483">
            <v>10.8782849627893</v>
          </cell>
        </row>
        <row r="484">
          <cell r="A484" t="str">
            <v>TFLGV-ICEGSL</v>
          </cell>
          <cell r="B484" t="str">
            <v>VAR_fout</v>
          </cell>
          <cell r="C484" t="str">
            <v>TFLGV</v>
          </cell>
          <cell r="H484">
            <v>0.358498506042293</v>
          </cell>
          <cell r="I484">
            <v>5.1772029924191533E-2</v>
          </cell>
        </row>
        <row r="485">
          <cell r="A485" t="str">
            <v>TFLGV-ICEGSL</v>
          </cell>
          <cell r="B485" t="str">
            <v>VAR_fin</v>
          </cell>
          <cell r="C485" t="str">
            <v>TGSL</v>
          </cell>
          <cell r="H485">
            <v>1.0206955610645925</v>
          </cell>
          <cell r="I485">
            <v>0.1474022352681478</v>
          </cell>
        </row>
        <row r="486">
          <cell r="A486" t="str">
            <v>TFLGV-ICEGSL</v>
          </cell>
          <cell r="B486" t="str">
            <v>VAR_ncap</v>
          </cell>
          <cell r="C486" t="str">
            <v>-</v>
          </cell>
        </row>
        <row r="487">
          <cell r="A487" t="str">
            <v>TFLGV-ICEGSL</v>
          </cell>
          <cell r="B487" t="str">
            <v>VAR_cap</v>
          </cell>
          <cell r="C487" t="str">
            <v>-</v>
          </cell>
          <cell r="H487">
            <v>3.5622484692563232E-2</v>
          </cell>
          <cell r="I487">
            <v>5.1502700560400383E-3</v>
          </cell>
        </row>
        <row r="488">
          <cell r="A488" t="str">
            <v>T_C-ICE-GSL-S2</v>
          </cell>
          <cell r="B488" t="str">
            <v>VAR_fout</v>
          </cell>
          <cell r="C488" t="str">
            <v>CO2_T</v>
          </cell>
          <cell r="H488">
            <v>44.015981487269464</v>
          </cell>
          <cell r="I488">
            <v>4.356428470478237</v>
          </cell>
        </row>
        <row r="489">
          <cell r="A489" t="str">
            <v>T_C-ICE-GSL-S2</v>
          </cell>
          <cell r="B489" t="str">
            <v>VAR_fout</v>
          </cell>
          <cell r="C489" t="str">
            <v>TPCAR</v>
          </cell>
          <cell r="H489">
            <v>0.33883816203480999</v>
          </cell>
          <cell r="I489">
            <v>3.2653733939749484E-2</v>
          </cell>
        </row>
        <row r="490">
          <cell r="A490" t="str">
            <v>T_C-ICE-GSL-S2</v>
          </cell>
          <cell r="B490" t="str">
            <v>VAR_fin</v>
          </cell>
          <cell r="C490" t="str">
            <v>TGSL</v>
          </cell>
          <cell r="H490">
            <v>0.59642251337763663</v>
          </cell>
          <cell r="I490">
            <v>5.9030196076940877E-2</v>
          </cell>
        </row>
        <row r="491">
          <cell r="A491" t="str">
            <v>T_C-ICE-GSL-S2</v>
          </cell>
          <cell r="B491" t="str">
            <v>VAR_ncap</v>
          </cell>
          <cell r="C491" t="str">
            <v>-</v>
          </cell>
        </row>
        <row r="492">
          <cell r="A492" t="str">
            <v>T_C-ICE-GSL-S2</v>
          </cell>
          <cell r="B492" t="str">
            <v>VAR_cap</v>
          </cell>
          <cell r="C492" t="str">
            <v>-</v>
          </cell>
          <cell r="H492">
            <v>3.5623723389859287E-2</v>
          </cell>
          <cell r="I492">
            <v>3.4356837546552009E-3</v>
          </cell>
        </row>
        <row r="493">
          <cell r="A493" t="str">
            <v>T_C-ICE-DSL-S1</v>
          </cell>
          <cell r="B493" t="str">
            <v>VAR_fout</v>
          </cell>
          <cell r="C493" t="str">
            <v>CO2_T</v>
          </cell>
          <cell r="H493">
            <v>0.1272253578659297</v>
          </cell>
          <cell r="I493">
            <v>2.4020321448046562E-2</v>
          </cell>
        </row>
        <row r="494">
          <cell r="A494" t="str">
            <v>T_C-ICE-DSL-S1</v>
          </cell>
          <cell r="B494" t="str">
            <v>VAR_fout</v>
          </cell>
          <cell r="C494" t="str">
            <v>TPCAR</v>
          </cell>
          <cell r="H494">
            <v>1.4012709079375238E-3</v>
          </cell>
          <cell r="I494">
            <v>2.2277909850754792E-4</v>
          </cell>
        </row>
        <row r="495">
          <cell r="A495" t="str">
            <v>T_C-ICE-DSL-S1</v>
          </cell>
          <cell r="B495" t="str">
            <v>VAR_fin</v>
          </cell>
          <cell r="C495" t="str">
            <v>TDSL</v>
          </cell>
          <cell r="H495">
            <v>1.7356801891668461E-3</v>
          </cell>
          <cell r="I495">
            <v>3.2769879192423682E-4</v>
          </cell>
        </row>
        <row r="496">
          <cell r="A496" t="str">
            <v>T_C-ICE-DSL-S1</v>
          </cell>
          <cell r="B496" t="str">
            <v>VAR_ncap</v>
          </cell>
          <cell r="C496" t="str">
            <v>-</v>
          </cell>
        </row>
        <row r="497">
          <cell r="A497" t="str">
            <v>T_C-ICE-DSL-S1</v>
          </cell>
          <cell r="B497" t="str">
            <v>VAR_cap</v>
          </cell>
          <cell r="C497" t="str">
            <v>-</v>
          </cell>
          <cell r="H497">
            <v>1.9870648416778146E-4</v>
          </cell>
          <cell r="I497">
            <v>3.0591120202568824E-5</v>
          </cell>
        </row>
        <row r="498">
          <cell r="A498" t="str">
            <v>T_C-ICE-GSL-S3</v>
          </cell>
          <cell r="B498" t="str">
            <v>VAR_fout</v>
          </cell>
          <cell r="C498" t="str">
            <v>CO2_T</v>
          </cell>
          <cell r="H498">
            <v>21.186604582006211</v>
          </cell>
          <cell r="I498">
            <v>0.24025757491377869</v>
          </cell>
        </row>
        <row r="499">
          <cell r="A499" t="str">
            <v>T_C-ICE-GSL-S3</v>
          </cell>
          <cell r="B499" t="str">
            <v>VAR_fout</v>
          </cell>
          <cell r="C499" t="str">
            <v>TPCAR</v>
          </cell>
          <cell r="H499">
            <v>0.14778447516399404</v>
          </cell>
          <cell r="I499">
            <v>1.5541863583897083E-3</v>
          </cell>
        </row>
        <row r="500">
          <cell r="A500" t="str">
            <v>T_C-ICE-GSL-S3</v>
          </cell>
          <cell r="B500" t="str">
            <v>VAR_fin</v>
          </cell>
          <cell r="C500" t="str">
            <v>TGSL</v>
          </cell>
          <cell r="H500">
            <v>0.28708136289981395</v>
          </cell>
          <cell r="I500">
            <v>3.2555226953086594E-3</v>
          </cell>
        </row>
        <row r="501">
          <cell r="A501" t="str">
            <v>T_C-ICE-GSL-S3</v>
          </cell>
          <cell r="B501" t="str">
            <v>VAR_ncap</v>
          </cell>
          <cell r="C501" t="str">
            <v>-</v>
          </cell>
        </row>
        <row r="502">
          <cell r="A502" t="str">
            <v>T_C-ICE-GSL-S3</v>
          </cell>
          <cell r="B502" t="str">
            <v>VAR_cap</v>
          </cell>
          <cell r="C502" t="str">
            <v>-</v>
          </cell>
          <cell r="H502">
            <v>1.0234719336098394E-2</v>
          </cell>
          <cell r="I502">
            <v>1.4355553182628219E-4</v>
          </cell>
        </row>
        <row r="503">
          <cell r="A503" t="str">
            <v>T_C-ICE-DSL-S2</v>
          </cell>
          <cell r="B503" t="str">
            <v>VAR_fout</v>
          </cell>
          <cell r="C503" t="str">
            <v>CO2_T</v>
          </cell>
          <cell r="H503">
            <v>1.6469112481543491</v>
          </cell>
          <cell r="I503">
            <v>2.2664461350538088E-2</v>
          </cell>
        </row>
        <row r="504">
          <cell r="A504" t="str">
            <v>T_C-ICE-DSL-S2</v>
          </cell>
          <cell r="B504" t="str">
            <v>VAR_fout</v>
          </cell>
          <cell r="C504" t="str">
            <v>TPCAR</v>
          </cell>
          <cell r="H504">
            <v>1.8435863318368974E-2</v>
          </cell>
          <cell r="I504">
            <v>1.742064177855379E-4</v>
          </cell>
        </row>
        <row r="505">
          <cell r="A505" t="str">
            <v>T_C-ICE-DSL-S2</v>
          </cell>
          <cell r="B505" t="str">
            <v>VAR_fin</v>
          </cell>
          <cell r="C505" t="str">
            <v>TDSL</v>
          </cell>
          <cell r="H505">
            <v>2.2468093426389474E-2</v>
          </cell>
          <cell r="I505">
            <v>3.0920138268128379E-4</v>
          </cell>
        </row>
        <row r="506">
          <cell r="A506" t="str">
            <v>T_C-ICE-DSL-S2</v>
          </cell>
          <cell r="B506" t="str">
            <v>VAR_ncap</v>
          </cell>
          <cell r="C506" t="str">
            <v>-</v>
          </cell>
        </row>
        <row r="507">
          <cell r="A507" t="str">
            <v>T_C-ICE-DSL-S2</v>
          </cell>
          <cell r="B507" t="str">
            <v>VAR_cap</v>
          </cell>
          <cell r="C507" t="str">
            <v>-</v>
          </cell>
          <cell r="H507">
            <v>1.8477339012461724E-3</v>
          </cell>
          <cell r="I507">
            <v>1.5377975608029522E-5</v>
          </cell>
        </row>
        <row r="508">
          <cell r="A508" t="str">
            <v>TPRLPH2OFCL</v>
          </cell>
          <cell r="B508" t="str">
            <v>VAR_fout</v>
          </cell>
          <cell r="C508" t="str">
            <v>TPRLP</v>
          </cell>
          <cell r="I508">
            <v>3.6645252248232256E-6</v>
          </cell>
          <cell r="J508">
            <v>6.342239166343305E-6</v>
          </cell>
        </row>
        <row r="509">
          <cell r="A509" t="str">
            <v>TPRLPH2OFCL</v>
          </cell>
          <cell r="B509" t="str">
            <v>VAR_fin</v>
          </cell>
          <cell r="C509" t="str">
            <v>TH2O</v>
          </cell>
          <cell r="I509">
            <v>2.0424417327744113E-4</v>
          </cell>
          <cell r="J509">
            <v>3.2827193399950078E-4</v>
          </cell>
        </row>
        <row r="510">
          <cell r="A510" t="str">
            <v>TPRLPH2OFCL</v>
          </cell>
          <cell r="B510" t="str">
            <v>VAR_ncap</v>
          </cell>
          <cell r="C510" t="str">
            <v>-</v>
          </cell>
          <cell r="I510">
            <v>1.20026258151279E-7</v>
          </cell>
        </row>
        <row r="511">
          <cell r="A511" t="str">
            <v>TPRLPH2OFCL</v>
          </cell>
          <cell r="B511" t="str">
            <v>VAR_cap</v>
          </cell>
          <cell r="C511" t="str">
            <v>-</v>
          </cell>
          <cell r="I511">
            <v>1.20026258151279E-7</v>
          </cell>
          <cell r="J511">
            <v>1.20026258151279E-7</v>
          </cell>
        </row>
        <row r="512">
          <cell r="A512" t="str">
            <v>T_C-ICE-GSL-S4</v>
          </cell>
          <cell r="B512" t="str">
            <v>VAR_fout</v>
          </cell>
          <cell r="C512" t="str">
            <v>CO2_T</v>
          </cell>
          <cell r="H512">
            <v>168.28863037098347</v>
          </cell>
          <cell r="I512">
            <v>20.897744925217498</v>
          </cell>
        </row>
        <row r="513">
          <cell r="A513" t="str">
            <v>T_C-ICE-GSL-S4</v>
          </cell>
          <cell r="B513" t="str">
            <v>VAR_fout</v>
          </cell>
          <cell r="C513" t="str">
            <v>TPCAR</v>
          </cell>
          <cell r="H513">
            <v>0.98988430550696493</v>
          </cell>
          <cell r="I513">
            <v>0.12302258860626833</v>
          </cell>
        </row>
        <row r="514">
          <cell r="A514" t="str">
            <v>T_C-ICE-GSL-S4</v>
          </cell>
          <cell r="B514" t="str">
            <v>VAR_fin</v>
          </cell>
          <cell r="C514" t="str">
            <v>TGSL</v>
          </cell>
          <cell r="H514">
            <v>2.2803337448642615</v>
          </cell>
          <cell r="I514">
            <v>0.28316727540945108</v>
          </cell>
        </row>
        <row r="515">
          <cell r="A515" t="str">
            <v>T_C-ICE-GSL-S4</v>
          </cell>
          <cell r="B515" t="str">
            <v>VAR_ncap</v>
          </cell>
          <cell r="C515" t="str">
            <v>-</v>
          </cell>
        </row>
        <row r="516">
          <cell r="A516" t="str">
            <v>T_C-ICE-GSL-S4</v>
          </cell>
          <cell r="B516" t="str">
            <v>VAR_cap</v>
          </cell>
          <cell r="C516" t="str">
            <v>-</v>
          </cell>
          <cell r="H516">
            <v>0.11116469948440806</v>
          </cell>
          <cell r="I516">
            <v>1.3828214187797045E-2</v>
          </cell>
        </row>
        <row r="517">
          <cell r="A517" t="str">
            <v>T_C-ICE-DSL-S3</v>
          </cell>
          <cell r="B517" t="str">
            <v>VAR_fout</v>
          </cell>
          <cell r="C517" t="str">
            <v>CO2_T</v>
          </cell>
          <cell r="H517">
            <v>10.165296881215555</v>
          </cell>
          <cell r="I517">
            <v>2.126862062746283E-2</v>
          </cell>
        </row>
        <row r="518">
          <cell r="A518" t="str">
            <v>T_C-ICE-DSL-S3</v>
          </cell>
          <cell r="B518" t="str">
            <v>VAR_fout</v>
          </cell>
          <cell r="C518" t="str">
            <v>TPCAR</v>
          </cell>
          <cell r="H518">
            <v>8.1942363559152964E-2</v>
          </cell>
          <cell r="I518">
            <v>1.4151094650298492E-4</v>
          </cell>
        </row>
        <row r="519">
          <cell r="A519" t="str">
            <v>T_C-ICE-DSL-S3</v>
          </cell>
          <cell r="B519" t="str">
            <v>VAR_fin</v>
          </cell>
          <cell r="C519" t="str">
            <v>TDSL</v>
          </cell>
          <cell r="H519">
            <v>0.13868072143541063</v>
          </cell>
          <cell r="I519">
            <v>2.9015853516320362E-4</v>
          </cell>
        </row>
        <row r="520">
          <cell r="A520" t="str">
            <v>T_C-ICE-DSL-S3</v>
          </cell>
          <cell r="B520" t="str">
            <v>VAR_ncap</v>
          </cell>
          <cell r="C520" t="str">
            <v>-</v>
          </cell>
        </row>
        <row r="521">
          <cell r="A521" t="str">
            <v>T_C-ICE-DSL-S3</v>
          </cell>
          <cell r="B521" t="str">
            <v>VAR_cap</v>
          </cell>
          <cell r="C521" t="str">
            <v>-</v>
          </cell>
          <cell r="H521">
            <v>5.6722497635903514E-3</v>
          </cell>
          <cell r="I521">
            <v>1.1224221090026193E-5</v>
          </cell>
        </row>
        <row r="522">
          <cell r="A522" t="str">
            <v>T_C-ICE-DSL-S4</v>
          </cell>
          <cell r="B522" t="str">
            <v>VAR_fout</v>
          </cell>
          <cell r="C522" t="str">
            <v>CO2_T</v>
          </cell>
          <cell r="H522">
            <v>5.8009130279228645</v>
          </cell>
          <cell r="I522">
            <v>1.6192542004796581E-2</v>
          </cell>
        </row>
        <row r="523">
          <cell r="A523" t="str">
            <v>T_C-ICE-DSL-S4</v>
          </cell>
          <cell r="B523" t="str">
            <v>VAR_fout</v>
          </cell>
          <cell r="C523" t="str">
            <v>TPCAR</v>
          </cell>
          <cell r="H523">
            <v>3.0928091782177713E-2</v>
          </cell>
          <cell r="I523">
            <v>9.3220738523213469E-5</v>
          </cell>
        </row>
        <row r="524">
          <cell r="A524" t="str">
            <v>T_C-ICE-DSL-S4</v>
          </cell>
          <cell r="B524" t="str">
            <v>VAR_fin</v>
          </cell>
          <cell r="C524" t="str">
            <v>TDSL</v>
          </cell>
          <cell r="H524">
            <v>7.9139331895264009E-2</v>
          </cell>
          <cell r="I524">
            <v>2.2090780361250443E-4</v>
          </cell>
        </row>
        <row r="525">
          <cell r="A525" t="str">
            <v>T_C-ICE-DSL-S4</v>
          </cell>
          <cell r="B525" t="str">
            <v>VAR_ncap</v>
          </cell>
          <cell r="C525" t="str">
            <v>-</v>
          </cell>
        </row>
        <row r="526">
          <cell r="A526" t="str">
            <v>T_C-ICE-DSL-S4</v>
          </cell>
          <cell r="B526" t="str">
            <v>VAR_cap</v>
          </cell>
          <cell r="C526" t="str">
            <v>-</v>
          </cell>
          <cell r="H526">
            <v>3.4015238299269991E-3</v>
          </cell>
          <cell r="I526">
            <v>8.5548761899483101E-6</v>
          </cell>
        </row>
        <row r="527">
          <cell r="A527" t="str">
            <v>TFLGV-ICENGAExt</v>
          </cell>
          <cell r="B527" t="str">
            <v>VAR_fout</v>
          </cell>
          <cell r="C527" t="str">
            <v>CO2_T</v>
          </cell>
        </row>
        <row r="528">
          <cell r="A528" t="str">
            <v>TFLGV-ICENGAExt</v>
          </cell>
          <cell r="B528" t="str">
            <v>VAR_fout</v>
          </cell>
          <cell r="C528" t="str">
            <v>TFLGV</v>
          </cell>
        </row>
        <row r="529">
          <cell r="A529" t="str">
            <v>TFLGV-ICENGAExt</v>
          </cell>
          <cell r="B529" t="str">
            <v>VAR_fin</v>
          </cell>
          <cell r="C529" t="str">
            <v>TNGA</v>
          </cell>
        </row>
        <row r="530">
          <cell r="A530" t="str">
            <v>TFLGV-ICENGAExt</v>
          </cell>
          <cell r="B530" t="str">
            <v>VAR_cap</v>
          </cell>
          <cell r="C530" t="str">
            <v>-</v>
          </cell>
        </row>
        <row r="531">
          <cell r="A531" t="str">
            <v>D-TGSL</v>
          </cell>
          <cell r="B531" t="str">
            <v>VAR_fout</v>
          </cell>
          <cell r="C531" t="str">
            <v>CO2</v>
          </cell>
          <cell r="H531">
            <v>1263.14422559339</v>
          </cell>
          <cell r="I531">
            <v>272.27414972503101</v>
          </cell>
          <cell r="J531">
            <v>59.381002432548598</v>
          </cell>
        </row>
        <row r="532">
          <cell r="A532" t="str">
            <v>D-TGSL</v>
          </cell>
          <cell r="B532" t="str">
            <v>VAR_fout</v>
          </cell>
          <cell r="C532" t="str">
            <v>TGSL</v>
          </cell>
          <cell r="H532">
            <v>18.181612400804326</v>
          </cell>
          <cell r="I532">
            <v>6.3661282043351308</v>
          </cell>
          <cell r="J532">
            <v>0.90413504206703721</v>
          </cell>
        </row>
        <row r="533">
          <cell r="A533" t="str">
            <v>D-TGSL</v>
          </cell>
          <cell r="B533" t="str">
            <v>VAR_fin</v>
          </cell>
          <cell r="C533" t="str">
            <v>GSL</v>
          </cell>
          <cell r="H533">
            <v>17.115775414544544</v>
          </cell>
          <cell r="I533">
            <v>3.6893516222904008</v>
          </cell>
          <cell r="J533">
            <v>0.80462062916732524</v>
          </cell>
        </row>
        <row r="534">
          <cell r="A534" t="str">
            <v>D-TGSL</v>
          </cell>
          <cell r="B534" t="str">
            <v>VAR_fin</v>
          </cell>
          <cell r="C534" t="str">
            <v>ETH</v>
          </cell>
          <cell r="H534">
            <v>1.337021218131424</v>
          </cell>
          <cell r="I534">
            <v>2.7717333516918043</v>
          </cell>
          <cell r="J534">
            <v>0.11300227959609364</v>
          </cell>
        </row>
        <row r="535">
          <cell r="A535" t="str">
            <v>T_TW-BEVELC-S1</v>
          </cell>
          <cell r="B535" t="str">
            <v>VAR_fout</v>
          </cell>
          <cell r="C535" t="str">
            <v>TPTWL</v>
          </cell>
          <cell r="H535">
            <v>0.21249227196753728</v>
          </cell>
          <cell r="I535">
            <v>1.1315035786841321</v>
          </cell>
          <cell r="J535">
            <v>1.8675413467677875</v>
          </cell>
        </row>
        <row r="536">
          <cell r="A536" t="str">
            <v>T_TW-BEVELC-S1</v>
          </cell>
          <cell r="B536" t="str">
            <v>VAR_fin</v>
          </cell>
          <cell r="C536" t="str">
            <v>T-ELC-TWSTGout_S1</v>
          </cell>
          <cell r="H536">
            <v>1.8459928793207677E-2</v>
          </cell>
          <cell r="I536">
            <v>9.7339723368157785E-2</v>
          </cell>
          <cell r="J536">
            <v>0.15755083245681761</v>
          </cell>
        </row>
        <row r="537">
          <cell r="A537" t="str">
            <v>T_TW-BEVELC-S1</v>
          </cell>
          <cell r="B537" t="str">
            <v>VAR_ncap</v>
          </cell>
          <cell r="C537" t="str">
            <v>-</v>
          </cell>
          <cell r="H537">
            <v>7.0964927870508801E-2</v>
          </cell>
          <cell r="I537">
            <v>0.31952901377859999</v>
          </cell>
          <cell r="J537">
            <v>0.60017068203541102</v>
          </cell>
        </row>
        <row r="538">
          <cell r="A538" t="str">
            <v>T_TW-BEVELC-S1</v>
          </cell>
          <cell r="B538" t="str">
            <v>VAR_cap</v>
          </cell>
          <cell r="C538" t="str">
            <v>-</v>
          </cell>
          <cell r="H538">
            <v>7.3283780875165072E-2</v>
          </cell>
          <cell r="I538">
            <v>0.39081607786315375</v>
          </cell>
          <cell r="J538">
            <v>0.77286939378964548</v>
          </cell>
        </row>
        <row r="539">
          <cell r="A539" t="str">
            <v>T_TW-BEVELC-S2</v>
          </cell>
          <cell r="B539" t="str">
            <v>VAR_fout</v>
          </cell>
          <cell r="C539" t="str">
            <v>TPTWL</v>
          </cell>
          <cell r="H539">
            <v>4.3436405055478165E-3</v>
          </cell>
          <cell r="I539">
            <v>3.8196293349402814E-3</v>
          </cell>
          <cell r="J539">
            <v>2.5004860204470656E-3</v>
          </cell>
        </row>
        <row r="540">
          <cell r="A540" t="str">
            <v>T_TW-BEVELC-S2</v>
          </cell>
          <cell r="B540" t="str">
            <v>VAR_fin</v>
          </cell>
          <cell r="C540" t="str">
            <v>T-ELC-TWSTGout_S2</v>
          </cell>
          <cell r="H540">
            <v>6.7217186668020834E-4</v>
          </cell>
          <cell r="I540">
            <v>5.8432882985059986E-4</v>
          </cell>
          <cell r="J540">
            <v>3.7691939182369098E-4</v>
          </cell>
        </row>
        <row r="541">
          <cell r="A541" t="str">
            <v>T_TW-BEVELC-S2</v>
          </cell>
          <cell r="B541" t="str">
            <v>VAR_ncap</v>
          </cell>
          <cell r="C541" t="str">
            <v>-</v>
          </cell>
          <cell r="H541">
            <v>8.2555640222185399E-4</v>
          </cell>
          <cell r="I541">
            <v>4.7737446934786702E-4</v>
          </cell>
          <cell r="J541">
            <v>3.9094442956371398E-4</v>
          </cell>
        </row>
        <row r="542">
          <cell r="A542" t="str">
            <v>T_TW-BEVELC-S2</v>
          </cell>
          <cell r="B542" t="str">
            <v>VAR_cap</v>
          </cell>
          <cell r="C542" t="str">
            <v>-</v>
          </cell>
          <cell r="H542">
            <v>1.6352455940094243E-3</v>
          </cell>
          <cell r="I542">
            <v>1.5002269283733219E-3</v>
          </cell>
          <cell r="J542">
            <v>9.8515139977882991E-4</v>
          </cell>
        </row>
        <row r="543">
          <cell r="A543" t="str">
            <v>TFRLFH2OFCL</v>
          </cell>
          <cell r="B543" t="str">
            <v>VAR_fout</v>
          </cell>
          <cell r="C543" t="str">
            <v>TFRLF</v>
          </cell>
          <cell r="I543">
            <v>1.4483244541093182E-6</v>
          </cell>
          <cell r="J543">
            <v>1.4800437596216538E-6</v>
          </cell>
        </row>
        <row r="544">
          <cell r="A544" t="str">
            <v>TFRLFH2OFCL</v>
          </cell>
          <cell r="B544" t="str">
            <v>VAR_fin</v>
          </cell>
          <cell r="C544" t="str">
            <v>TH2O</v>
          </cell>
          <cell r="I544">
            <v>1.9848563284954385E-4</v>
          </cell>
          <cell r="J544">
            <v>2.4941335722141161E-4</v>
          </cell>
        </row>
        <row r="545">
          <cell r="A545" t="str">
            <v>TFRLFH2OFCL</v>
          </cell>
          <cell r="B545" t="str">
            <v>VAR_ncap</v>
          </cell>
          <cell r="C545" t="str">
            <v>-</v>
          </cell>
          <cell r="I545">
            <v>2.2609656165162E-7</v>
          </cell>
        </row>
        <row r="546">
          <cell r="A546" t="str">
            <v>TFRLFH2OFCL</v>
          </cell>
          <cell r="B546" t="str">
            <v>VAR_cap</v>
          </cell>
          <cell r="C546" t="str">
            <v>-</v>
          </cell>
          <cell r="I546">
            <v>2.2609656165162E-7</v>
          </cell>
          <cell r="J546">
            <v>2.2609656165162E-7</v>
          </cell>
        </row>
        <row r="547">
          <cell r="A547" t="str">
            <v>T_TW-BEVELC-S3</v>
          </cell>
          <cell r="B547" t="str">
            <v>VAR_fout</v>
          </cell>
          <cell r="C547" t="str">
            <v>TPTWL</v>
          </cell>
          <cell r="H547">
            <v>2.7134434618542522E-3</v>
          </cell>
          <cell r="I547">
            <v>2.3266234055866965E-3</v>
          </cell>
          <cell r="J547">
            <v>1.3094384548065353E-3</v>
          </cell>
        </row>
        <row r="548">
          <cell r="A548" t="str">
            <v>T_TW-BEVELC-S3</v>
          </cell>
          <cell r="B548" t="str">
            <v>VAR_fin</v>
          </cell>
          <cell r="C548" t="str">
            <v>T-ELC-TWSTGout_S3</v>
          </cell>
          <cell r="H548">
            <v>6.5219684727558093E-4</v>
          </cell>
          <cell r="I548">
            <v>5.5263933730107092E-4</v>
          </cell>
          <cell r="J548">
            <v>3.0236962079715465E-4</v>
          </cell>
        </row>
        <row r="549">
          <cell r="A549" t="str">
            <v>T_TW-BEVELC-S3</v>
          </cell>
          <cell r="B549" t="str">
            <v>VAR_ncap</v>
          </cell>
          <cell r="C549" t="str">
            <v>-</v>
          </cell>
          <cell r="H549">
            <v>2.0400951670662701E-4</v>
          </cell>
          <cell r="I549">
            <v>1.6093051494760701E-4</v>
          </cell>
          <cell r="J549">
            <v>1.4453416131144601E-4</v>
          </cell>
        </row>
        <row r="550">
          <cell r="A550" t="str">
            <v>T_TW-BEVELC-S3</v>
          </cell>
          <cell r="B550" t="str">
            <v>VAR_cap</v>
          </cell>
          <cell r="C550" t="str">
            <v>-</v>
          </cell>
          <cell r="H550">
            <v>1.0343360535239438E-3</v>
          </cell>
          <cell r="I550">
            <v>9.0763202425717853E-4</v>
          </cell>
          <cell r="J550">
            <v>5.128669869860703E-4</v>
          </cell>
        </row>
        <row r="551">
          <cell r="A551" t="str">
            <v>T_TW-BEVELC-S4</v>
          </cell>
          <cell r="B551" t="str">
            <v>VAR_fout</v>
          </cell>
          <cell r="C551" t="str">
            <v>TPTWL</v>
          </cell>
          <cell r="H551">
            <v>2.7111687058005533E-3</v>
          </cell>
          <cell r="I551">
            <v>3.0650778287799846E-3</v>
          </cell>
          <cell r="J551">
            <v>1.9019318708795845E-3</v>
          </cell>
        </row>
        <row r="552">
          <cell r="A552" t="str">
            <v>T_TW-BEVELC-S4</v>
          </cell>
          <cell r="B552" t="str">
            <v>VAR_fin</v>
          </cell>
          <cell r="C552" t="str">
            <v>T-ELC-TWSTGout_S4</v>
          </cell>
          <cell r="H552">
            <v>7.068253712253055E-4</v>
          </cell>
          <cell r="I552">
            <v>7.9423637617413495E-4</v>
          </cell>
          <cell r="J552">
            <v>4.8055123976666731E-4</v>
          </cell>
        </row>
        <row r="553">
          <cell r="A553" t="str">
            <v>T_TW-BEVELC-S4</v>
          </cell>
          <cell r="B553" t="str">
            <v>VAR_ncap</v>
          </cell>
          <cell r="C553" t="str">
            <v>-</v>
          </cell>
          <cell r="H553">
            <v>2.0474457195574601E-4</v>
          </cell>
          <cell r="I553">
            <v>1.6713126595479901E-4</v>
          </cell>
          <cell r="J553">
            <v>1.3459956395439499E-4</v>
          </cell>
        </row>
        <row r="554">
          <cell r="A554" t="str">
            <v>T_TW-BEVELC-S4</v>
          </cell>
          <cell r="B554" t="str">
            <v>VAR_cap</v>
          </cell>
          <cell r="C554" t="str">
            <v>-</v>
          </cell>
          <cell r="H554">
            <v>1.032903501647714E-3</v>
          </cell>
          <cell r="I554">
            <v>1.1991102152890457E-3</v>
          </cell>
          <cell r="J554">
            <v>7.4641196167025547E-4</v>
          </cell>
        </row>
        <row r="555">
          <cell r="A555" t="str">
            <v>T_B_u-BeVELCEXT</v>
          </cell>
          <cell r="B555" t="str">
            <v>VAR_fout</v>
          </cell>
          <cell r="C555" t="str">
            <v>TPBSu</v>
          </cell>
        </row>
        <row r="556">
          <cell r="A556" t="str">
            <v>T_B_u-BeVELCEXT</v>
          </cell>
          <cell r="B556" t="str">
            <v>VAR_fin</v>
          </cell>
          <cell r="C556" t="str">
            <v>TELC</v>
          </cell>
        </row>
        <row r="557">
          <cell r="A557" t="str">
            <v>T_B_u-BeVELCEXT</v>
          </cell>
          <cell r="B557" t="str">
            <v>VAR_cap</v>
          </cell>
          <cell r="C557" t="str">
            <v>-</v>
          </cell>
        </row>
        <row r="558">
          <cell r="A558" t="str">
            <v>T_B_u-HYBDSL-S1</v>
          </cell>
          <cell r="B558" t="str">
            <v>VAR_fout</v>
          </cell>
          <cell r="C558" t="str">
            <v>CO2_T</v>
          </cell>
          <cell r="H558">
            <v>1.5629674586292038E-3</v>
          </cell>
          <cell r="I558">
            <v>1.68032554525734E-3</v>
          </cell>
          <cell r="J558">
            <v>6.9861335340145757E-4</v>
          </cell>
        </row>
        <row r="559">
          <cell r="A559" t="str">
            <v>T_B_u-HYBDSL-S1</v>
          </cell>
          <cell r="B559" t="str">
            <v>VAR_fout</v>
          </cell>
          <cell r="C559" t="str">
            <v>TPBSu</v>
          </cell>
          <cell r="H559">
            <v>4.1273112138917328E-6</v>
          </cell>
          <cell r="I559">
            <v>4.6913501165340919E-6</v>
          </cell>
          <cell r="J559">
            <v>1.9482236682852135E-6</v>
          </cell>
        </row>
        <row r="560">
          <cell r="A560" t="str">
            <v>T_B_u-HYBDSL-S1</v>
          </cell>
          <cell r="B560" t="str">
            <v>VAR_fin</v>
          </cell>
          <cell r="C560" t="str">
            <v>TDSL</v>
          </cell>
          <cell r="H560">
            <v>2.1322884838051815E-5</v>
          </cell>
          <cell r="I560">
            <v>2.2923950139936395E-5</v>
          </cell>
          <cell r="J560">
            <v>9.5308779454496233E-6</v>
          </cell>
        </row>
        <row r="561">
          <cell r="A561" t="str">
            <v>T_B_u-HYBDSL-S1</v>
          </cell>
          <cell r="B561" t="str">
            <v>VAR_ncap</v>
          </cell>
          <cell r="C561" t="str">
            <v>-</v>
          </cell>
          <cell r="H561">
            <v>8.4076774373205396E-8</v>
          </cell>
          <cell r="I561">
            <v>9.8739308096299997E-8</v>
          </cell>
        </row>
        <row r="562">
          <cell r="A562" t="str">
            <v>T_B_u-HYBDSL-S1</v>
          </cell>
          <cell r="B562" t="str">
            <v>VAR_cap</v>
          </cell>
          <cell r="C562" t="str">
            <v>-</v>
          </cell>
          <cell r="H562">
            <v>1.1355206637849967E-7</v>
          </cell>
          <cell r="I562">
            <v>1.107142749568857E-7</v>
          </cell>
          <cell r="J562">
            <v>6.42728038201523E-8</v>
          </cell>
        </row>
        <row r="563">
          <cell r="A563" t="str">
            <v>T_B_u-HYBDSL-S2</v>
          </cell>
          <cell r="B563" t="str">
            <v>VAR_fout</v>
          </cell>
          <cell r="C563" t="str">
            <v>CO2_T</v>
          </cell>
          <cell r="H563">
            <v>1.4897486590287399E-3</v>
          </cell>
          <cell r="I563">
            <v>1.49173614731442E-3</v>
          </cell>
          <cell r="J563">
            <v>6.96572263649631E-4</v>
          </cell>
        </row>
        <row r="564">
          <cell r="A564" t="str">
            <v>T_B_u-HYBDSL-S2</v>
          </cell>
          <cell r="B564" t="str">
            <v>VAR_fout</v>
          </cell>
          <cell r="C564" t="str">
            <v>TPBSu</v>
          </cell>
          <cell r="H564">
            <v>2.8331391797913972E-6</v>
          </cell>
          <cell r="I564">
            <v>2.9849402310493955E-6</v>
          </cell>
          <cell r="J564">
            <v>1.3938299861836654E-6</v>
          </cell>
        </row>
        <row r="565">
          <cell r="A565" t="str">
            <v>T_B_u-HYBDSL-S2</v>
          </cell>
          <cell r="B565" t="str">
            <v>VAR_fin</v>
          </cell>
          <cell r="C565" t="str">
            <v>TDSL</v>
          </cell>
          <cell r="H565">
            <v>2.0323992619764526E-5</v>
          </cell>
          <cell r="I565">
            <v>2.03511070574955E-5</v>
          </cell>
          <cell r="J565">
            <v>9.5030322462432719E-6</v>
          </cell>
        </row>
        <row r="566">
          <cell r="A566" t="str">
            <v>T_B_u-HYBDSL-S2</v>
          </cell>
          <cell r="B566" t="str">
            <v>VAR_ncap</v>
          </cell>
          <cell r="C566" t="str">
            <v>-</v>
          </cell>
          <cell r="H566">
            <v>3.0639278196329197E-8</v>
          </cell>
          <cell r="I566">
            <v>5.5468109383441898E-8</v>
          </cell>
        </row>
        <row r="567">
          <cell r="A567" t="str">
            <v>T_B_u-HYBDSL-S2</v>
          </cell>
          <cell r="B567" t="str">
            <v>VAR_cap</v>
          </cell>
          <cell r="C567" t="str">
            <v>-</v>
          </cell>
          <cell r="H567">
            <v>6.0801642974510495E-9</v>
          </cell>
          <cell r="I567">
            <v>3.7666551014327901E-8</v>
          </cell>
          <cell r="J567">
            <v>3.3194395429405599E-8</v>
          </cell>
        </row>
        <row r="568">
          <cell r="A568" t="str">
            <v>T_B_u-HYBDSL-S3</v>
          </cell>
          <cell r="B568" t="str">
            <v>VAR_fout</v>
          </cell>
          <cell r="C568" t="str">
            <v>CO2_T</v>
          </cell>
          <cell r="H568">
            <v>2.2400202213429098E-3</v>
          </cell>
          <cell r="J568">
            <v>2.23580014409821E-3</v>
          </cell>
        </row>
        <row r="569">
          <cell r="A569" t="str">
            <v>T_B_u-HYBDSL-S3</v>
          </cell>
          <cell r="B569" t="str">
            <v>VAR_fout</v>
          </cell>
          <cell r="C569" t="str">
            <v>TPBSu</v>
          </cell>
          <cell r="H569">
            <v>2.8656719425217266E-6</v>
          </cell>
          <cell r="J569">
            <v>3.0115280106458377E-6</v>
          </cell>
        </row>
        <row r="570">
          <cell r="A570" t="str">
            <v>T_B_u-HYBDSL-S3</v>
          </cell>
          <cell r="B570" t="str">
            <v>VAR_fin</v>
          </cell>
          <cell r="C570" t="str">
            <v>TDSL</v>
          </cell>
          <cell r="H570">
            <v>3.0559621027870578E-5</v>
          </cell>
          <cell r="J570">
            <v>3.0502048350589473E-5</v>
          </cell>
        </row>
        <row r="571">
          <cell r="A571" t="str">
            <v>T_B_u-HYBDSL-S3</v>
          </cell>
          <cell r="B571" t="str">
            <v>VAR_ncap</v>
          </cell>
          <cell r="C571" t="str">
            <v>-</v>
          </cell>
        </row>
        <row r="572">
          <cell r="A572" t="str">
            <v>T_B_u-HYBDSL-S3</v>
          </cell>
          <cell r="B572" t="str">
            <v>VAR_cap</v>
          </cell>
          <cell r="C572" t="str">
            <v>-</v>
          </cell>
          <cell r="H572">
            <v>-2.0489687535270801E-8</v>
          </cell>
          <cell r="I572">
            <v>-2.91088156833461E-8</v>
          </cell>
        </row>
        <row r="573">
          <cell r="A573" t="str">
            <v>T_C-HY-GSL-S1</v>
          </cell>
          <cell r="B573" t="str">
            <v>VAR_fout</v>
          </cell>
          <cell r="C573" t="str">
            <v>CO2_T</v>
          </cell>
          <cell r="H573">
            <v>0.2498752678002869</v>
          </cell>
          <cell r="I573">
            <v>3.2729341239468523E-2</v>
          </cell>
        </row>
        <row r="574">
          <cell r="A574" t="str">
            <v>T_C-HY-GSL-S1</v>
          </cell>
          <cell r="B574" t="str">
            <v>VAR_fout</v>
          </cell>
          <cell r="C574" t="str">
            <v>TPCAR</v>
          </cell>
          <cell r="H574">
            <v>4.1933832404249484E-3</v>
          </cell>
          <cell r="I574">
            <v>4.1224448033088659E-4</v>
          </cell>
        </row>
        <row r="575">
          <cell r="A575" t="str">
            <v>T_C-HY-GSL-S1</v>
          </cell>
          <cell r="B575" t="str">
            <v>VAR_fin</v>
          </cell>
          <cell r="C575" t="str">
            <v>TGSL</v>
          </cell>
          <cell r="H575">
            <v>3.3858437371312583E-3</v>
          </cell>
          <cell r="I575">
            <v>4.4348700866488517E-4</v>
          </cell>
        </row>
        <row r="576">
          <cell r="A576" t="str">
            <v>T_C-HY-GSL-S1</v>
          </cell>
          <cell r="B576" t="str">
            <v>VAR_ncap</v>
          </cell>
          <cell r="C576" t="str">
            <v>-</v>
          </cell>
        </row>
        <row r="577">
          <cell r="A577" t="str">
            <v>T_C-HY-GSL-S1</v>
          </cell>
          <cell r="B577" t="str">
            <v>VAR_cap</v>
          </cell>
          <cell r="C577" t="str">
            <v>-</v>
          </cell>
          <cell r="H577">
            <v>6.1465704025579024E-4</v>
          </cell>
          <cell r="I577">
            <v>5.8424216576625267E-5</v>
          </cell>
        </row>
        <row r="578">
          <cell r="A578" t="str">
            <v>T_B_u-HYBDSL-S4</v>
          </cell>
          <cell r="B578" t="str">
            <v>VAR_fout</v>
          </cell>
          <cell r="C578" t="str">
            <v>CO2_T</v>
          </cell>
          <cell r="J578">
            <v>1.42374318140775E-3</v>
          </cell>
        </row>
        <row r="579">
          <cell r="A579" t="str">
            <v>T_B_u-HYBDSL-S4</v>
          </cell>
          <cell r="B579" t="str">
            <v>VAR_fout</v>
          </cell>
          <cell r="C579" t="str">
            <v>TPBSu</v>
          </cell>
          <cell r="J579">
            <v>1.2950967262803527E-6</v>
          </cell>
        </row>
        <row r="580">
          <cell r="A580" t="str">
            <v>T_B_u-HYBDSL-S4</v>
          </cell>
          <cell r="B580" t="str">
            <v>VAR_fin</v>
          </cell>
          <cell r="C580" t="str">
            <v>TDSL</v>
          </cell>
          <cell r="J580">
            <v>1.9423508614021163E-5</v>
          </cell>
        </row>
        <row r="581">
          <cell r="A581" t="str">
            <v>T_B_u-HYBDSL-S4</v>
          </cell>
          <cell r="B581" t="str">
            <v>VAR_ncap</v>
          </cell>
          <cell r="C581" t="str">
            <v>-</v>
          </cell>
        </row>
        <row r="582">
          <cell r="A582" t="str">
            <v>T_B_u-HYBDSL-S4</v>
          </cell>
          <cell r="B582" t="str">
            <v>VAR_cap</v>
          </cell>
          <cell r="C582" t="str">
            <v>-</v>
          </cell>
          <cell r="H582">
            <v>-7.4460746266358203E-9</v>
          </cell>
          <cell r="I582">
            <v>-2.0671477565842302E-8</v>
          </cell>
        </row>
        <row r="583">
          <cell r="A583" t="str">
            <v>TFRLFDSLEXT</v>
          </cell>
          <cell r="B583" t="str">
            <v>VAR_fout</v>
          </cell>
          <cell r="C583" t="str">
            <v>CO2_T</v>
          </cell>
          <cell r="H583">
            <v>3.3982996036750701E-2</v>
          </cell>
          <cell r="I583">
            <v>2.4467534516671802E-2</v>
          </cell>
        </row>
        <row r="584">
          <cell r="A584" t="str">
            <v>TFRLFDSLEXT</v>
          </cell>
          <cell r="B584" t="str">
            <v>VAR_fout</v>
          </cell>
          <cell r="C584" t="str">
            <v>TFRLF</v>
          </cell>
          <cell r="H584">
            <v>1.8790667644105012E-6</v>
          </cell>
          <cell r="I584">
            <v>1.3529157602120833E-6</v>
          </cell>
        </row>
        <row r="585">
          <cell r="A585" t="str">
            <v>TFRLFDSLEXT</v>
          </cell>
          <cell r="B585" t="str">
            <v>VAR_fin</v>
          </cell>
          <cell r="C585" t="str">
            <v>TDSL</v>
          </cell>
          <cell r="H585">
            <v>4.6361522560369324E-4</v>
          </cell>
          <cell r="I585">
            <v>3.3379992519334004E-4</v>
          </cell>
        </row>
        <row r="586">
          <cell r="A586" t="str">
            <v>TFRLFDSLEXT</v>
          </cell>
          <cell r="B586" t="str">
            <v>VAR_ncap</v>
          </cell>
          <cell r="C586" t="str">
            <v>-</v>
          </cell>
        </row>
        <row r="587">
          <cell r="A587" t="str">
            <v>TFRLFDSLEXT</v>
          </cell>
          <cell r="B587" t="str">
            <v>VAR_cap</v>
          </cell>
          <cell r="C587" t="str">
            <v>-</v>
          </cell>
          <cell r="H587">
            <v>3.0526491675601721E-7</v>
          </cell>
          <cell r="I587">
            <v>2.3458647095201388E-7</v>
          </cell>
          <cell r="J587">
            <v>1.1815204443981094E-7</v>
          </cell>
        </row>
        <row r="588">
          <cell r="A588" t="str">
            <v>T_C-HY-GSL-S2</v>
          </cell>
          <cell r="B588" t="str">
            <v>VAR_fout</v>
          </cell>
          <cell r="C588" t="str">
            <v>CO2_T</v>
          </cell>
          <cell r="H588">
            <v>35.881073966295453</v>
          </cell>
          <cell r="I588">
            <v>3.3612108686357418</v>
          </cell>
        </row>
        <row r="589">
          <cell r="A589" t="str">
            <v>T_C-HY-GSL-S2</v>
          </cell>
          <cell r="B589" t="str">
            <v>VAR_fout</v>
          </cell>
          <cell r="C589" t="str">
            <v>TPCAR</v>
          </cell>
          <cell r="H589">
            <v>0.91846490130651004</v>
          </cell>
          <cell r="I589">
            <v>8.4342434267456107E-2</v>
          </cell>
        </row>
        <row r="590">
          <cell r="A590" t="str">
            <v>T_C-HY-GSL-S2</v>
          </cell>
          <cell r="B590" t="str">
            <v>VAR_fin</v>
          </cell>
          <cell r="C590" t="str">
            <v>TGSL</v>
          </cell>
          <cell r="H590">
            <v>0.48619341417744505</v>
          </cell>
          <cell r="I590">
            <v>4.5544862718641416E-2</v>
          </cell>
        </row>
        <row r="591">
          <cell r="A591" t="str">
            <v>T_C-HY-GSL-S2</v>
          </cell>
          <cell r="B591" t="str">
            <v>VAR_ncap</v>
          </cell>
          <cell r="C591" t="str">
            <v>-</v>
          </cell>
        </row>
        <row r="592">
          <cell r="A592" t="str">
            <v>T_C-HY-GSL-S2</v>
          </cell>
          <cell r="B592" t="str">
            <v>VAR_cap</v>
          </cell>
          <cell r="C592" t="str">
            <v>-</v>
          </cell>
          <cell r="H592">
            <v>6.980287703052325E-2</v>
          </cell>
          <cell r="I592">
            <v>8.8618772774058923E-3</v>
          </cell>
        </row>
        <row r="593">
          <cell r="A593" t="str">
            <v>TPSHPNGAEXT</v>
          </cell>
          <cell r="B593" t="str">
            <v>VAR_ncap</v>
          </cell>
          <cell r="C593" t="str">
            <v>-</v>
          </cell>
          <cell r="H593">
            <v>3.1220908308752799E-5</v>
          </cell>
          <cell r="I593">
            <v>2.2743079551214001E-3</v>
          </cell>
          <cell r="J593">
            <v>4.9414459952080998E-6</v>
          </cell>
        </row>
        <row r="594">
          <cell r="A594" t="str">
            <v>TPSHPNGAEXT</v>
          </cell>
          <cell r="B594" t="str">
            <v>VAR_cap</v>
          </cell>
          <cell r="C594" t="str">
            <v>-</v>
          </cell>
          <cell r="H594">
            <v>4.0081740822936102E-5</v>
          </cell>
          <cell r="I594">
            <v>2.3070813900418863E-3</v>
          </cell>
          <cell r="J594">
            <v>1.8386162562627996E-4</v>
          </cell>
        </row>
        <row r="595">
          <cell r="A595" t="str">
            <v>T_C-HY-DSL-S1</v>
          </cell>
          <cell r="B595" t="str">
            <v>VAR_fout</v>
          </cell>
          <cell r="C595" t="str">
            <v>CO2_T</v>
          </cell>
          <cell r="H595">
            <v>2.2892823316601465</v>
          </cell>
          <cell r="I595">
            <v>2.2083626178778321E-2</v>
          </cell>
        </row>
        <row r="596">
          <cell r="A596" t="str">
            <v>T_C-HY-DSL-S1</v>
          </cell>
          <cell r="B596" t="str">
            <v>VAR_fout</v>
          </cell>
          <cell r="C596" t="str">
            <v>TPCAR</v>
          </cell>
          <cell r="H596">
            <v>5.2496359611720833E-2</v>
          </cell>
          <cell r="I596">
            <v>3.0216090074649887E-4</v>
          </cell>
        </row>
        <row r="597">
          <cell r="A597" t="str">
            <v>T_C-HY-DSL-S1</v>
          </cell>
          <cell r="B597" t="str">
            <v>VAR_fin</v>
          </cell>
          <cell r="C597" t="str">
            <v>TDSL</v>
          </cell>
          <cell r="H597">
            <v>3.123168256016572E-2</v>
          </cell>
          <cell r="I597">
            <v>3.0127730121116476E-4</v>
          </cell>
        </row>
        <row r="598">
          <cell r="A598" t="str">
            <v>T_C-HY-DSL-S1</v>
          </cell>
          <cell r="B598" t="str">
            <v>VAR_ncap</v>
          </cell>
          <cell r="C598" t="str">
            <v>-</v>
          </cell>
        </row>
        <row r="599">
          <cell r="A599" t="str">
            <v>T_C-HY-DSL-S1</v>
          </cell>
          <cell r="B599" t="str">
            <v>VAR_cap</v>
          </cell>
          <cell r="C599" t="str">
            <v>-</v>
          </cell>
          <cell r="H599">
            <v>7.9616821900218206E-3</v>
          </cell>
          <cell r="I599">
            <v>4.19534644946112E-5</v>
          </cell>
        </row>
        <row r="600">
          <cell r="A600" t="str">
            <v>T_C-HY-GSL-S3</v>
          </cell>
          <cell r="B600" t="str">
            <v>VAR_fout</v>
          </cell>
          <cell r="C600" t="str">
            <v>CO2_T</v>
          </cell>
          <cell r="H600">
            <v>20.173474753782134</v>
          </cell>
          <cell r="I600">
            <v>1.8751080109794139E-2</v>
          </cell>
        </row>
        <row r="601">
          <cell r="A601" t="str">
            <v>T_C-HY-GSL-S3</v>
          </cell>
          <cell r="B601" t="str">
            <v>VAR_fout</v>
          </cell>
          <cell r="C601" t="str">
            <v>TPCAR</v>
          </cell>
          <cell r="H601">
            <v>0.69590651294772754</v>
          </cell>
          <cell r="I601">
            <v>2.6060629013878098E-4</v>
          </cell>
        </row>
        <row r="602">
          <cell r="A602" t="str">
            <v>T_C-HY-GSL-S3</v>
          </cell>
          <cell r="B602" t="str">
            <v>VAR_fin</v>
          </cell>
          <cell r="C602" t="str">
            <v>TGSL</v>
          </cell>
          <cell r="H602">
            <v>0.27335331644691213</v>
          </cell>
          <cell r="I602">
            <v>2.5407967628447351E-4</v>
          </cell>
        </row>
        <row r="603">
          <cell r="A603" t="str">
            <v>T_C-HY-GSL-S3</v>
          </cell>
          <cell r="B603" t="str">
            <v>VAR_ncap</v>
          </cell>
          <cell r="C603" t="str">
            <v>-</v>
          </cell>
        </row>
        <row r="604">
          <cell r="A604" t="str">
            <v>T_C-HY-GSL-S3</v>
          </cell>
          <cell r="B604" t="str">
            <v>VAR_cap</v>
          </cell>
          <cell r="C604" t="str">
            <v>-</v>
          </cell>
          <cell r="H604">
            <v>4.7882278580535717E-2</v>
          </cell>
          <cell r="I604">
            <v>2.0329049944370794E-5</v>
          </cell>
        </row>
        <row r="605">
          <cell r="A605" t="str">
            <v>T_C-HY-DSL-S2</v>
          </cell>
          <cell r="B605" t="str">
            <v>VAR_fout</v>
          </cell>
          <cell r="C605" t="str">
            <v>CO2_T</v>
          </cell>
          <cell r="H605">
            <v>43.248144549048462</v>
          </cell>
          <cell r="I605">
            <v>3.0873950768974767</v>
          </cell>
        </row>
        <row r="606">
          <cell r="A606" t="str">
            <v>T_C-HY-DSL-S2</v>
          </cell>
          <cell r="B606" t="str">
            <v>VAR_fout</v>
          </cell>
          <cell r="C606" t="str">
            <v>TPCAR</v>
          </cell>
          <cell r="H606">
            <v>1.2689605581905024</v>
          </cell>
          <cell r="I606">
            <v>8.2020386683769986E-2</v>
          </cell>
        </row>
        <row r="607">
          <cell r="A607" t="str">
            <v>T_C-HY-DSL-S2</v>
          </cell>
          <cell r="B607" t="str">
            <v>VAR_fin</v>
          </cell>
          <cell r="C607" t="str">
            <v>TDSL</v>
          </cell>
          <cell r="H607">
            <v>0.59001561458456331</v>
          </cell>
          <cell r="I607">
            <v>4.2119987406514015E-2</v>
          </cell>
        </row>
        <row r="608">
          <cell r="A608" t="str">
            <v>T_C-HY-DSL-S2</v>
          </cell>
          <cell r="B608" t="str">
            <v>VAR_ncap</v>
          </cell>
          <cell r="C608" t="str">
            <v>-</v>
          </cell>
        </row>
        <row r="609">
          <cell r="A609" t="str">
            <v>T_C-HY-DSL-S2</v>
          </cell>
          <cell r="B609" t="str">
            <v>VAR_cap</v>
          </cell>
          <cell r="C609" t="str">
            <v>-</v>
          </cell>
          <cell r="H609">
            <v>9.6336858122513802E-2</v>
          </cell>
          <cell r="I609">
            <v>8.6163571077300643E-3</v>
          </cell>
        </row>
        <row r="610">
          <cell r="A610" t="str">
            <v>D-T-ELC-Bus_c_S1</v>
          </cell>
          <cell r="B610" t="str">
            <v>VAR_fout</v>
          </cell>
          <cell r="C610" t="str">
            <v>T-ELC-Bus_c_BatSTGin_S1</v>
          </cell>
          <cell r="H610">
            <v>0.13638076278673597</v>
          </cell>
          <cell r="I610">
            <v>0.13018714997983205</v>
          </cell>
          <cell r="J610">
            <v>0.11705005443788981</v>
          </cell>
        </row>
        <row r="611">
          <cell r="A611" t="str">
            <v>D-T-ELC-Bus_c_S1</v>
          </cell>
          <cell r="B611" t="str">
            <v>VAR_fin</v>
          </cell>
          <cell r="C611" t="str">
            <v>TELC</v>
          </cell>
          <cell r="H611">
            <v>0.13638076278673597</v>
          </cell>
          <cell r="I611">
            <v>0.13018714997983205</v>
          </cell>
          <cell r="J611">
            <v>0.11705005443788981</v>
          </cell>
        </row>
        <row r="612">
          <cell r="A612" t="str">
            <v>D-T-ELC-Bus_c_S1</v>
          </cell>
          <cell r="B612" t="str">
            <v>VAR_ncap</v>
          </cell>
          <cell r="C612" t="str">
            <v>-</v>
          </cell>
          <cell r="H612">
            <v>5.3536711384812898E-3</v>
          </cell>
          <cell r="I612">
            <v>9.0765145722424799E-3</v>
          </cell>
          <cell r="J612">
            <v>9.3951212701500701E-3</v>
          </cell>
        </row>
        <row r="613">
          <cell r="A613" t="str">
            <v>D-T-ELC-Bus_c_S1</v>
          </cell>
          <cell r="B613" t="str">
            <v>VAR_cap</v>
          </cell>
          <cell r="C613" t="str">
            <v>-</v>
          </cell>
          <cell r="H613">
            <v>1.68517298344435E-2</v>
          </cell>
          <cell r="I613">
            <v>1.6460721023111601E-2</v>
          </cell>
          <cell r="J613">
            <v>1.48865497900957E-2</v>
          </cell>
        </row>
        <row r="614">
          <cell r="A614" t="str">
            <v>T_C-HY-GSL-S4</v>
          </cell>
          <cell r="B614" t="str">
            <v>VAR_fout</v>
          </cell>
          <cell r="C614" t="str">
            <v>CO2_T</v>
          </cell>
          <cell r="H614">
            <v>1.2273793506370732</v>
          </cell>
          <cell r="I614">
            <v>1.9335351322411518E-2</v>
          </cell>
        </row>
        <row r="615">
          <cell r="A615" t="str">
            <v>T_C-HY-GSL-S4</v>
          </cell>
          <cell r="B615" t="str">
            <v>VAR_fout</v>
          </cell>
          <cell r="C615" t="str">
            <v>TPCAR</v>
          </cell>
          <cell r="H615">
            <v>2.6272629976928634E-2</v>
          </cell>
          <cell r="I615">
            <v>2.1968679880049745E-4</v>
          </cell>
        </row>
        <row r="616">
          <cell r="A616" t="str">
            <v>T_C-HY-GSL-S4</v>
          </cell>
          <cell r="B616" t="str">
            <v>VAR_fin</v>
          </cell>
          <cell r="C616" t="str">
            <v>TGSL</v>
          </cell>
          <cell r="H616">
            <v>1.6631156512697469E-2</v>
          </cell>
          <cell r="I616">
            <v>2.6199663038497996E-4</v>
          </cell>
        </row>
        <row r="617">
          <cell r="A617" t="str">
            <v>T_C-HY-GSL-S4</v>
          </cell>
          <cell r="B617" t="str">
            <v>VAR_ncap</v>
          </cell>
          <cell r="C617" t="str">
            <v>-</v>
          </cell>
        </row>
        <row r="618">
          <cell r="A618" t="str">
            <v>T_C-HY-GSL-S4</v>
          </cell>
          <cell r="B618" t="str">
            <v>VAR_cap</v>
          </cell>
          <cell r="C618" t="str">
            <v>-</v>
          </cell>
          <cell r="H618">
            <v>2.1188830049760528E-3</v>
          </cell>
          <cell r="I618">
            <v>2.0187969169349522E-5</v>
          </cell>
        </row>
        <row r="619">
          <cell r="A619" t="str">
            <v>T_C-HY-DSL-S3</v>
          </cell>
          <cell r="B619" t="str">
            <v>VAR_fout</v>
          </cell>
          <cell r="C619" t="str">
            <v>CO2_T</v>
          </cell>
          <cell r="H619">
            <v>0.52054346067557078</v>
          </cell>
          <cell r="I619">
            <v>1.5449543699046261E-2</v>
          </cell>
        </row>
        <row r="620">
          <cell r="A620" t="str">
            <v>T_C-HY-DSL-S3</v>
          </cell>
          <cell r="B620" t="str">
            <v>VAR_fout</v>
          </cell>
          <cell r="C620" t="str">
            <v>TPCAR</v>
          </cell>
          <cell r="H620">
            <v>1.0262939471706927E-2</v>
          </cell>
          <cell r="I620">
            <v>1.8332169617248223E-4</v>
          </cell>
        </row>
        <row r="621">
          <cell r="A621" t="str">
            <v>T_C-HY-DSL-S3</v>
          </cell>
          <cell r="B621" t="str">
            <v>VAR_fin</v>
          </cell>
          <cell r="C621" t="str">
            <v>TDSL</v>
          </cell>
          <cell r="H621">
            <v>7.1015478946189836E-3</v>
          </cell>
          <cell r="I621">
            <v>2.1077140107839441E-4</v>
          </cell>
        </row>
        <row r="622">
          <cell r="A622" t="str">
            <v>T_C-HY-DSL-S3</v>
          </cell>
          <cell r="B622" t="str">
            <v>VAR_ncap</v>
          </cell>
          <cell r="C622" t="str">
            <v>-</v>
          </cell>
        </row>
        <row r="623">
          <cell r="A623" t="str">
            <v>T_C-HY-DSL-S3</v>
          </cell>
          <cell r="B623" t="str">
            <v>VAR_cap</v>
          </cell>
          <cell r="C623" t="str">
            <v>-</v>
          </cell>
          <cell r="H623">
            <v>7.2650469659438709E-4</v>
          </cell>
          <cell r="I623">
            <v>1.4294160146954648E-5</v>
          </cell>
        </row>
        <row r="624">
          <cell r="A624" t="str">
            <v>D-T-ELC-Bus_c_S2</v>
          </cell>
          <cell r="B624" t="str">
            <v>VAR_fout</v>
          </cell>
          <cell r="C624" t="str">
            <v>T-ELC-Bus_c_BatSTGin_S2</v>
          </cell>
          <cell r="H624">
            <v>9.7044480653814783E-2</v>
          </cell>
          <cell r="I624">
            <v>0.15951234158008232</v>
          </cell>
          <cell r="J624">
            <v>0.14846202509010317</v>
          </cell>
        </row>
        <row r="625">
          <cell r="A625" t="str">
            <v>D-T-ELC-Bus_c_S2</v>
          </cell>
          <cell r="B625" t="str">
            <v>VAR_fin</v>
          </cell>
          <cell r="C625" t="str">
            <v>TELC</v>
          </cell>
          <cell r="H625">
            <v>9.7044480653814783E-2</v>
          </cell>
          <cell r="I625">
            <v>0.15951234158008232</v>
          </cell>
          <cell r="J625">
            <v>0.14846202509010317</v>
          </cell>
        </row>
        <row r="626">
          <cell r="A626" t="str">
            <v>D-T-ELC-Bus_c_S2</v>
          </cell>
          <cell r="B626" t="str">
            <v>VAR_ncap</v>
          </cell>
          <cell r="C626" t="str">
            <v>-</v>
          </cell>
          <cell r="H626">
            <v>1.0853575797267499E-2</v>
          </cell>
          <cell r="I626">
            <v>9.0789990177847103E-3</v>
          </cell>
          <cell r="J626">
            <v>1.24278328919902E-2</v>
          </cell>
        </row>
        <row r="627">
          <cell r="A627" t="str">
            <v>D-T-ELC-Bus_c_S2</v>
          </cell>
          <cell r="B627" t="str">
            <v>VAR_cap</v>
          </cell>
          <cell r="C627" t="str">
            <v>-</v>
          </cell>
          <cell r="H627">
            <v>1.18971788928034E-2</v>
          </cell>
          <cell r="I627">
            <v>2.0111431124599101E-2</v>
          </cell>
          <cell r="J627">
            <v>1.88856781429972E-2</v>
          </cell>
        </row>
        <row r="628">
          <cell r="A628" t="str">
            <v>T_C-HY-DSL-S4</v>
          </cell>
          <cell r="B628" t="str">
            <v>VAR_fout</v>
          </cell>
          <cell r="C628" t="str">
            <v>CO2_T</v>
          </cell>
          <cell r="H628">
            <v>0.97479633720926206</v>
          </cell>
          <cell r="I628">
            <v>1.6220480506050503E-2</v>
          </cell>
        </row>
        <row r="629">
          <cell r="A629" t="str">
            <v>T_C-HY-DSL-S4</v>
          </cell>
          <cell r="B629" t="str">
            <v>VAR_fout</v>
          </cell>
          <cell r="C629" t="str">
            <v>TPCAR</v>
          </cell>
          <cell r="H629">
            <v>2.0819875399509691E-2</v>
          </cell>
          <cell r="I629">
            <v>1.929983526211845E-4</v>
          </cell>
        </row>
        <row r="630">
          <cell r="A630" t="str">
            <v>T_C-HY-DSL-S4</v>
          </cell>
          <cell r="B630" t="str">
            <v>VAR_fin</v>
          </cell>
          <cell r="C630" t="str">
            <v>TDSL</v>
          </cell>
          <cell r="H630">
            <v>1.3298722199307811E-2</v>
          </cell>
          <cell r="I630">
            <v>2.2128895642633728E-4</v>
          </cell>
        </row>
        <row r="631">
          <cell r="A631" t="str">
            <v>T_C-HY-DSL-S4</v>
          </cell>
          <cell r="B631" t="str">
            <v>VAR_ncap</v>
          </cell>
          <cell r="C631" t="str">
            <v>-</v>
          </cell>
        </row>
        <row r="632">
          <cell r="A632" t="str">
            <v>T_C-HY-DSL-S4</v>
          </cell>
          <cell r="B632" t="str">
            <v>VAR_cap</v>
          </cell>
          <cell r="C632" t="str">
            <v>-</v>
          </cell>
          <cell r="H632">
            <v>1.6883564017709397E-3</v>
          </cell>
          <cell r="I632">
            <v>1.7638536140960366E-5</v>
          </cell>
        </row>
        <row r="633">
          <cell r="A633" t="str">
            <v>D-T-ELC-Bus_c_S3</v>
          </cell>
          <cell r="B633" t="str">
            <v>VAR_fout</v>
          </cell>
          <cell r="C633" t="str">
            <v>T-ELC-Bus_c_BatSTGin_S3</v>
          </cell>
          <cell r="H633">
            <v>2.9695339267530891E-2</v>
          </cell>
          <cell r="I633">
            <v>5.342855463301259E-2</v>
          </cell>
          <cell r="J633">
            <v>4.7154092180919267E-2</v>
          </cell>
        </row>
        <row r="634">
          <cell r="A634" t="str">
            <v>D-T-ELC-Bus_c_S3</v>
          </cell>
          <cell r="B634" t="str">
            <v>VAR_fin</v>
          </cell>
          <cell r="C634" t="str">
            <v>TELC</v>
          </cell>
          <cell r="H634">
            <v>2.9695339267530891E-2</v>
          </cell>
          <cell r="I634">
            <v>5.342855463301259E-2</v>
          </cell>
          <cell r="J634">
            <v>4.7154092180919267E-2</v>
          </cell>
        </row>
        <row r="635">
          <cell r="A635" t="str">
            <v>D-T-ELC-Bus_c_S3</v>
          </cell>
          <cell r="B635" t="str">
            <v>VAR_ncap</v>
          </cell>
          <cell r="C635" t="str">
            <v>-</v>
          </cell>
          <cell r="H635">
            <v>3.41539989085224E-3</v>
          </cell>
          <cell r="I635">
            <v>3.2919604204472699E-3</v>
          </cell>
          <cell r="J635">
            <v>4.84342793790644E-3</v>
          </cell>
        </row>
        <row r="636">
          <cell r="A636" t="str">
            <v>D-T-ELC-Bus_c_S3</v>
          </cell>
          <cell r="B636" t="str">
            <v>VAR_cap</v>
          </cell>
          <cell r="C636" t="str">
            <v>-</v>
          </cell>
          <cell r="H636">
            <v>3.58020385472333E-3</v>
          </cell>
          <cell r="I636">
            <v>6.7073603112995104E-3</v>
          </cell>
          <cell r="J636">
            <v>5.9709943253510702E-3</v>
          </cell>
        </row>
        <row r="637">
          <cell r="A637" t="str">
            <v>D-T-ELC-Bus_c_S4</v>
          </cell>
          <cell r="B637" t="str">
            <v>VAR_fout</v>
          </cell>
          <cell r="C637" t="str">
            <v>T-ELC-Bus_c_BatSTGin_S4</v>
          </cell>
          <cell r="H637">
            <v>9.6323082031552669E-4</v>
          </cell>
          <cell r="I637">
            <v>1.2911622791631396E-3</v>
          </cell>
          <cell r="J637">
            <v>6.7276528790360555E-4</v>
          </cell>
        </row>
        <row r="638">
          <cell r="A638" t="str">
            <v>D-T-ELC-Bus_c_S4</v>
          </cell>
          <cell r="B638" t="str">
            <v>VAR_fin</v>
          </cell>
          <cell r="C638" t="str">
            <v>TELC</v>
          </cell>
          <cell r="H638">
            <v>9.6323082031552669E-4</v>
          </cell>
          <cell r="I638">
            <v>1.2911622791631396E-3</v>
          </cell>
          <cell r="J638">
            <v>6.7276528790360555E-4</v>
          </cell>
        </row>
        <row r="639">
          <cell r="A639" t="str">
            <v>D-T-ELC-Bus_c_S4</v>
          </cell>
          <cell r="B639" t="str">
            <v>VAR_ncap</v>
          </cell>
          <cell r="C639" t="str">
            <v>-</v>
          </cell>
          <cell r="H639">
            <v>1.37340312311088E-4</v>
          </cell>
          <cell r="I639">
            <v>1.88742064813156E-4</v>
          </cell>
          <cell r="J639">
            <v>9.6496177568872196E-5</v>
          </cell>
        </row>
        <row r="640">
          <cell r="A640" t="str">
            <v>D-T-ELC-Bus_c_S4</v>
          </cell>
          <cell r="B640" t="str">
            <v>VAR_cap</v>
          </cell>
          <cell r="C640" t="str">
            <v>-</v>
          </cell>
          <cell r="H640">
            <v>1.67237339603805E-4</v>
          </cell>
          <cell r="I640">
            <v>2.82543617885477E-4</v>
          </cell>
          <cell r="J640">
            <v>1.2961826513980499E-4</v>
          </cell>
        </row>
        <row r="641">
          <cell r="A641" t="str">
            <v>D-TH2O</v>
          </cell>
          <cell r="B641" t="str">
            <v>VAR_fout</v>
          </cell>
          <cell r="C641" t="str">
            <v>TH2Ointl</v>
          </cell>
          <cell r="J641">
            <v>6.5781075455548603E-6</v>
          </cell>
        </row>
        <row r="642">
          <cell r="A642" t="str">
            <v>D-TH2O</v>
          </cell>
          <cell r="B642" t="str">
            <v>VAR_fout</v>
          </cell>
          <cell r="C642" t="str">
            <v>TH2O</v>
          </cell>
          <cell r="H642">
            <v>1.759819175111571E-3</v>
          </cell>
          <cell r="I642">
            <v>9.2312963325121247E-2</v>
          </cell>
          <cell r="J642">
            <v>9.2271447081583136E-2</v>
          </cell>
        </row>
        <row r="643">
          <cell r="A643" t="str">
            <v>D-TH2O</v>
          </cell>
          <cell r="B643" t="str">
            <v>VAR_fin</v>
          </cell>
          <cell r="C643" t="str">
            <v>H2</v>
          </cell>
          <cell r="H643">
            <v>1.759819175111571E-3</v>
          </cell>
          <cell r="I643">
            <v>9.2312963325121247E-2</v>
          </cell>
          <cell r="J643">
            <v>9.2278025189128629E-2</v>
          </cell>
        </row>
        <row r="644">
          <cell r="A644" t="str">
            <v>D-TH2O</v>
          </cell>
          <cell r="B644" t="str">
            <v>VAR_ncap</v>
          </cell>
          <cell r="C644" t="str">
            <v>-</v>
          </cell>
          <cell r="H644">
            <v>8.8629526922998399E-6</v>
          </cell>
          <cell r="I644">
            <v>9.1773480726921701E-3</v>
          </cell>
          <cell r="J644">
            <v>6.7929641109312503E-7</v>
          </cell>
        </row>
        <row r="645">
          <cell r="A645" t="str">
            <v>D-TH2O</v>
          </cell>
          <cell r="B645" t="str">
            <v>VAR_cap</v>
          </cell>
          <cell r="C645" t="str">
            <v>-</v>
          </cell>
          <cell r="H645">
            <v>1.02486780853759E-3</v>
          </cell>
          <cell r="I645">
            <v>1.02022158812298E-2</v>
          </cell>
          <cell r="J645">
            <v>1.02028951776409E-2</v>
          </cell>
        </row>
        <row r="646">
          <cell r="A646" t="str">
            <v>TFHGV-HYBDSL</v>
          </cell>
          <cell r="B646" t="str">
            <v>VAR_fout</v>
          </cell>
          <cell r="C646" t="str">
            <v>CO2_T</v>
          </cell>
          <cell r="H646">
            <v>734.38441694879032</v>
          </cell>
          <cell r="I646">
            <v>579.47199754329347</v>
          </cell>
          <cell r="J646">
            <v>12.7226425812442</v>
          </cell>
        </row>
        <row r="647">
          <cell r="A647" t="str">
            <v>TFHGV-HYBDSL</v>
          </cell>
          <cell r="B647" t="str">
            <v>VAR_fout</v>
          </cell>
          <cell r="C647" t="str">
            <v>TFHGV</v>
          </cell>
          <cell r="H647">
            <v>1.6377559190659168</v>
          </cell>
          <cell r="I647">
            <v>1.2922846291490104</v>
          </cell>
          <cell r="J647">
            <v>2.837285584049342E-2</v>
          </cell>
        </row>
        <row r="648">
          <cell r="A648" t="str">
            <v>TFHGV-HYBDSL</v>
          </cell>
          <cell r="B648" t="str">
            <v>VAR_fin</v>
          </cell>
          <cell r="C648" t="str">
            <v>TDSL</v>
          </cell>
          <cell r="H648">
            <v>10.018886997937102</v>
          </cell>
          <cell r="I648">
            <v>7.905484277534705</v>
          </cell>
          <cell r="J648">
            <v>0.17356947586963495</v>
          </cell>
        </row>
        <row r="649">
          <cell r="A649" t="str">
            <v>TFHGV-HYBDSL</v>
          </cell>
          <cell r="B649" t="str">
            <v>VAR_ncap</v>
          </cell>
          <cell r="C649" t="str">
            <v>-</v>
          </cell>
          <cell r="H649">
            <v>3.2068942456100001E-2</v>
          </cell>
          <cell r="I649">
            <v>4.3431864860398496E-3</v>
          </cell>
        </row>
        <row r="650">
          <cell r="A650" t="str">
            <v>TFHGV-HYBDSL</v>
          </cell>
          <cell r="B650" t="str">
            <v>VAR_cap</v>
          </cell>
          <cell r="C650" t="str">
            <v>-</v>
          </cell>
          <cell r="H650">
            <v>3.212870485874883E-2</v>
          </cell>
          <cell r="I650">
            <v>2.6245812163864898E-2</v>
          </cell>
          <cell r="J650">
            <v>7.6217987373357202E-4</v>
          </cell>
        </row>
        <row r="651">
          <cell r="A651" t="str">
            <v>D-TKER</v>
          </cell>
          <cell r="B651" t="str">
            <v>VAR_fout</v>
          </cell>
          <cell r="C651" t="str">
            <v>CO2</v>
          </cell>
          <cell r="H651">
            <v>188.07731900435601</v>
          </cell>
          <cell r="I651">
            <v>156.409924243098</v>
          </cell>
          <cell r="J651">
            <v>5.5380596509270799E-5</v>
          </cell>
        </row>
        <row r="652">
          <cell r="A652" t="str">
            <v>D-TKER</v>
          </cell>
          <cell r="B652" t="str">
            <v>VAR_fout</v>
          </cell>
          <cell r="C652" t="str">
            <v>TKER</v>
          </cell>
          <cell r="H652">
            <v>2.5455125690517502</v>
          </cell>
          <cell r="I652">
            <v>2.1169135661489</v>
          </cell>
          <cell r="J652">
            <v>7.4954282229356404E-7</v>
          </cell>
        </row>
        <row r="653">
          <cell r="A653" t="str">
            <v>D-TKER</v>
          </cell>
          <cell r="B653" t="str">
            <v>VAR_fin</v>
          </cell>
          <cell r="C653" t="str">
            <v>KER</v>
          </cell>
          <cell r="H653">
            <v>2.5834796566532492</v>
          </cell>
          <cell r="I653">
            <v>2.1484879703722282</v>
          </cell>
          <cell r="J653">
            <v>7.6072247952294702E-7</v>
          </cell>
        </row>
        <row r="654">
          <cell r="A654" t="str">
            <v>T_B_u-BEVELC-S1</v>
          </cell>
          <cell r="B654" t="str">
            <v>VAR_fout</v>
          </cell>
          <cell r="C654" t="str">
            <v>TPBSu</v>
          </cell>
          <cell r="H654">
            <v>0.1215301048026414</v>
          </cell>
          <cell r="I654">
            <v>8.9737044437420213E-2</v>
          </cell>
          <cell r="J654">
            <v>0.12032142136715002</v>
          </cell>
        </row>
        <row r="655">
          <cell r="A655" t="str">
            <v>T_B_u-BEVELC-S1</v>
          </cell>
          <cell r="B655" t="str">
            <v>VAR_fin</v>
          </cell>
          <cell r="C655" t="str">
            <v>T-ELC-Bus_u_BatSTGout_S1</v>
          </cell>
          <cell r="H655">
            <v>0.25810791625090868</v>
          </cell>
          <cell r="I655">
            <v>0.18988530614352353</v>
          </cell>
          <cell r="J655">
            <v>0.22744643291366456</v>
          </cell>
        </row>
        <row r="656">
          <cell r="A656" t="str">
            <v>T_B_u-BEVELC-S1</v>
          </cell>
          <cell r="B656" t="str">
            <v>VAR_ncap</v>
          </cell>
          <cell r="C656" t="str">
            <v>-</v>
          </cell>
          <cell r="H656">
            <v>2.5452821124563201E-3</v>
          </cell>
          <cell r="I656">
            <v>1.19691701706552E-4</v>
          </cell>
          <cell r="J656">
            <v>1.87145736054871E-3</v>
          </cell>
        </row>
        <row r="657">
          <cell r="A657" t="str">
            <v>T_B_u-BEVELC-S1</v>
          </cell>
          <cell r="B657" t="str">
            <v>VAR_cap</v>
          </cell>
          <cell r="C657" t="str">
            <v>-</v>
          </cell>
          <cell r="H657">
            <v>2.56705904631877E-3</v>
          </cell>
          <cell r="I657">
            <v>2.1472059992128107E-3</v>
          </cell>
          <cell r="J657">
            <v>2.2867870079375891E-3</v>
          </cell>
        </row>
        <row r="658">
          <cell r="A658" t="str">
            <v>TPSHPH2OEXT</v>
          </cell>
          <cell r="B658" t="str">
            <v>VAR_fout</v>
          </cell>
          <cell r="C658" t="str">
            <v>TPSHP</v>
          </cell>
          <cell r="H658">
            <v>2.5174253592382903E-4</v>
          </cell>
          <cell r="I658">
            <v>0.161507579581608</v>
          </cell>
          <cell r="J658">
            <v>0.1615109949247</v>
          </cell>
        </row>
        <row r="659">
          <cell r="A659" t="str">
            <v>TPSHPH2OEXT</v>
          </cell>
          <cell r="B659" t="str">
            <v>VAR_fin</v>
          </cell>
          <cell r="C659" t="str">
            <v>TH2O</v>
          </cell>
          <cell r="H659">
            <v>1.4036553518177107E-4</v>
          </cell>
          <cell r="I659">
            <v>9.0052711039441541E-2</v>
          </cell>
          <cell r="J659">
            <v>9.005461535195329E-2</v>
          </cell>
        </row>
        <row r="660">
          <cell r="A660" t="str">
            <v>TPSHPH2OEXT</v>
          </cell>
          <cell r="B660" t="str">
            <v>VAR_ncap</v>
          </cell>
          <cell r="C660" t="str">
            <v>-</v>
          </cell>
          <cell r="H660">
            <v>2.5418223018099301E-4</v>
          </cell>
          <cell r="I660">
            <v>0.161258008806376</v>
          </cell>
          <cell r="J660">
            <v>4.2216857084095797E-5</v>
          </cell>
        </row>
        <row r="661">
          <cell r="A661" t="str">
            <v>TPSHPH2OEXT</v>
          </cell>
          <cell r="B661" t="str">
            <v>VAR_cap</v>
          </cell>
          <cell r="C661" t="str">
            <v>-</v>
          </cell>
          <cell r="H661">
            <v>2.5418223018099301E-4</v>
          </cell>
          <cell r="I661">
            <v>0.16151029526782662</v>
          </cell>
          <cell r="J661">
            <v>0.16149495817040455</v>
          </cell>
        </row>
        <row r="662">
          <cell r="A662" t="str">
            <v>T_B_u-BEVELC-S2</v>
          </cell>
          <cell r="B662" t="str">
            <v>VAR_fout</v>
          </cell>
          <cell r="C662" t="str">
            <v>TPBSu</v>
          </cell>
          <cell r="H662">
            <v>3.9560482362762404E-2</v>
          </cell>
          <cell r="I662">
            <v>4.633040842252039E-2</v>
          </cell>
          <cell r="J662">
            <v>5.04322247744085E-2</v>
          </cell>
        </row>
        <row r="663">
          <cell r="A663" t="str">
            <v>T_B_u-BEVELC-S2</v>
          </cell>
          <cell r="B663" t="str">
            <v>VAR_fin</v>
          </cell>
          <cell r="C663" t="str">
            <v>T-ELC-Bus_u_BatSTGout_S2</v>
          </cell>
          <cell r="H663">
            <v>0.11613202746823116</v>
          </cell>
          <cell r="I663">
            <v>0.13463360372127511</v>
          </cell>
          <cell r="J663">
            <v>0.13203831869203764</v>
          </cell>
        </row>
        <row r="664">
          <cell r="A664" t="str">
            <v>T_B_u-BEVELC-S2</v>
          </cell>
          <cell r="B664" t="str">
            <v>VAR_ncap</v>
          </cell>
          <cell r="C664" t="str">
            <v>-</v>
          </cell>
          <cell r="H664">
            <v>7.2018567951676396E-4</v>
          </cell>
          <cell r="I664">
            <v>1.51352663202915E-4</v>
          </cell>
          <cell r="J664">
            <v>7.4933336022540498E-4</v>
          </cell>
        </row>
        <row r="665">
          <cell r="A665" t="str">
            <v>T_B_u-BEVELC-S2</v>
          </cell>
          <cell r="B665" t="str">
            <v>VAR_cap</v>
          </cell>
          <cell r="C665" t="str">
            <v>-</v>
          </cell>
          <cell r="H665">
            <v>7.4746240371237186E-4</v>
          </cell>
          <cell r="I665">
            <v>8.749393413225332E-4</v>
          </cell>
          <cell r="J665">
            <v>9.5159846911148404E-4</v>
          </cell>
        </row>
        <row r="666">
          <cell r="A666" t="str">
            <v>TFHGV-ICEDSL</v>
          </cell>
          <cell r="B666" t="str">
            <v>VAR_fout</v>
          </cell>
          <cell r="C666" t="str">
            <v>CO2_T</v>
          </cell>
          <cell r="H666">
            <v>0.1475606227934449</v>
          </cell>
          <cell r="I666">
            <v>0.14675895817580908</v>
          </cell>
          <cell r="J666">
            <v>1.30578262193542E-2</v>
          </cell>
        </row>
        <row r="667">
          <cell r="A667" t="str">
            <v>TFHGV-ICEDSL</v>
          </cell>
          <cell r="B667" t="str">
            <v>VAR_fout</v>
          </cell>
          <cell r="C667" t="str">
            <v>TFHGV</v>
          </cell>
          <cell r="H667">
            <v>2.3896268206476801E-4</v>
          </cell>
          <cell r="I667">
            <v>2.3766445003294237E-4</v>
          </cell>
          <cell r="J667">
            <v>2.1146110095241162E-5</v>
          </cell>
        </row>
        <row r="668">
          <cell r="A668" t="str">
            <v>TFHGV-ICEDSL</v>
          </cell>
          <cell r="B668" t="str">
            <v>VAR_fin</v>
          </cell>
          <cell r="C668" t="str">
            <v>TDSL</v>
          </cell>
          <cell r="H668">
            <v>2.0131053587100207E-3</v>
          </cell>
          <cell r="I668">
            <v>2.0021685972143122E-3</v>
          </cell>
          <cell r="J668">
            <v>1.781422403731814E-4</v>
          </cell>
        </row>
        <row r="669">
          <cell r="A669" t="str">
            <v>TFHGV-ICEDSL</v>
          </cell>
          <cell r="B669" t="str">
            <v>VAR_ncap</v>
          </cell>
          <cell r="C669" t="str">
            <v>-</v>
          </cell>
          <cell r="H669">
            <v>4.4847595092802597E-6</v>
          </cell>
          <cell r="I669">
            <v>2.7291997937881401E-6</v>
          </cell>
        </row>
        <row r="670">
          <cell r="A670" t="str">
            <v>TFHGV-ICEDSL</v>
          </cell>
          <cell r="B670" t="str">
            <v>VAR_cap</v>
          </cell>
          <cell r="C670" t="str">
            <v>-</v>
          </cell>
          <cell r="H670">
            <v>5.3234411904121699E-6</v>
          </cell>
          <cell r="I670">
            <v>5.6372643395428462E-6</v>
          </cell>
          <cell r="J670">
            <v>4.7894355006612404E-7</v>
          </cell>
        </row>
        <row r="671">
          <cell r="A671" t="str">
            <v>D-T-ELC-Bus_u_S1</v>
          </cell>
          <cell r="B671" t="str">
            <v>VAR_fout</v>
          </cell>
          <cell r="C671" t="str">
            <v>T-ELC-Bus_u_BatSTGin_S1</v>
          </cell>
          <cell r="H671">
            <v>0.25877808716453216</v>
          </cell>
          <cell r="I671">
            <v>0.19047665241540804</v>
          </cell>
          <cell r="J671">
            <v>0.22782768230387923</v>
          </cell>
        </row>
        <row r="672">
          <cell r="A672" t="str">
            <v>D-T-ELC-Bus_u_S1</v>
          </cell>
          <cell r="B672" t="str">
            <v>VAR_fin</v>
          </cell>
          <cell r="C672" t="str">
            <v>TELC</v>
          </cell>
          <cell r="H672">
            <v>0.25877808716453216</v>
          </cell>
          <cell r="I672">
            <v>0.19047665241540804</v>
          </cell>
          <cell r="J672">
            <v>0.22782768230387923</v>
          </cell>
        </row>
        <row r="673">
          <cell r="A673" t="str">
            <v>D-T-ELC-Bus_u_S1</v>
          </cell>
          <cell r="B673" t="str">
            <v>VAR_ncap</v>
          </cell>
          <cell r="C673" t="str">
            <v>-</v>
          </cell>
          <cell r="H673">
            <v>2.4972506868351299E-3</v>
          </cell>
          <cell r="I673">
            <v>1.32988402799286E-2</v>
          </cell>
          <cell r="J673">
            <v>1.6974988283697999E-2</v>
          </cell>
        </row>
        <row r="674">
          <cell r="A674" t="str">
            <v>D-T-ELC-Bus_u_S1</v>
          </cell>
          <cell r="B674" t="str">
            <v>VAR_cap</v>
          </cell>
          <cell r="C674" t="str">
            <v>-</v>
          </cell>
          <cell r="H674">
            <v>2.73617973495195E-2</v>
          </cell>
          <cell r="I674">
            <v>2.01415559755177E-2</v>
          </cell>
          <cell r="J674">
            <v>2.4082666152226699E-2</v>
          </cell>
        </row>
        <row r="675">
          <cell r="A675" t="str">
            <v>T-Plg-DSL-mix_S1</v>
          </cell>
          <cell r="B675" t="str">
            <v>VAR_fout</v>
          </cell>
          <cell r="C675" t="str">
            <v>CO2_T</v>
          </cell>
          <cell r="H675">
            <v>0.77403773028043099</v>
          </cell>
          <cell r="I675">
            <v>0.37058984819073421</v>
          </cell>
          <cell r="J675">
            <v>3.7066822718932801E-2</v>
          </cell>
        </row>
        <row r="676">
          <cell r="A676" t="str">
            <v>T-Plg-DSL-mix_S1</v>
          </cell>
          <cell r="B676" t="str">
            <v>VAR_fout</v>
          </cell>
          <cell r="C676" t="str">
            <v>T-PEVmix-ELC_DSL_S1</v>
          </cell>
          <cell r="H676">
            <v>7.6918620944087463E-3</v>
          </cell>
          <cell r="I676">
            <v>3.8568738725185889E-3</v>
          </cell>
          <cell r="J676">
            <v>4.0152694868326598E-4</v>
          </cell>
        </row>
        <row r="677">
          <cell r="A677" t="str">
            <v>T-Plg-DSL-mix_S1</v>
          </cell>
          <cell r="B677" t="str">
            <v>VAR_fin</v>
          </cell>
          <cell r="C677" t="str">
            <v>TDSL</v>
          </cell>
          <cell r="H677">
            <v>1.0559859894685272E-2</v>
          </cell>
          <cell r="I677">
            <v>5.0557960189731802E-3</v>
          </cell>
          <cell r="J677">
            <v>5.0568653095406282E-4</v>
          </cell>
        </row>
        <row r="678">
          <cell r="A678" t="str">
            <v>T_B_u-BEVELC-S3</v>
          </cell>
          <cell r="B678" t="str">
            <v>VAR_fout</v>
          </cell>
          <cell r="C678" t="str">
            <v>TPBSu</v>
          </cell>
          <cell r="H678">
            <v>0.1090886756937693</v>
          </cell>
          <cell r="I678">
            <v>0.20326614328659826</v>
          </cell>
          <cell r="J678">
            <v>0.22069461739161722</v>
          </cell>
        </row>
        <row r="679">
          <cell r="A679" t="str">
            <v>T_B_u-BEVELC-S3</v>
          </cell>
          <cell r="B679" t="str">
            <v>VAR_fin</v>
          </cell>
          <cell r="C679" t="str">
            <v>T-ELC-Bus_u_BatSTGout_S3</v>
          </cell>
          <cell r="H679">
            <v>0.47965751732438122</v>
          </cell>
          <cell r="I679">
            <v>0.87311165107148925</v>
          </cell>
          <cell r="J679">
            <v>0.853889533114086</v>
          </cell>
        </row>
        <row r="680">
          <cell r="A680" t="str">
            <v>T_B_u-BEVELC-S3</v>
          </cell>
          <cell r="B680" t="str">
            <v>VAR_ncap</v>
          </cell>
          <cell r="C680" t="str">
            <v>-</v>
          </cell>
          <cell r="H680">
            <v>2.0376895582003402E-3</v>
          </cell>
          <cell r="I680">
            <v>1.7956484854522101E-3</v>
          </cell>
          <cell r="J680">
            <v>3.5467188939186998E-3</v>
          </cell>
        </row>
        <row r="681">
          <cell r="A681" t="str">
            <v>T_B_u-BEVELC-S3</v>
          </cell>
          <cell r="B681" t="str">
            <v>VAR_cap</v>
          </cell>
          <cell r="C681" t="str">
            <v>-</v>
          </cell>
          <cell r="H681">
            <v>2.057477146777468E-3</v>
          </cell>
          <cell r="I681">
            <v>3.8333380436525498E-3</v>
          </cell>
          <cell r="J681">
            <v>4.1617666518703796E-3</v>
          </cell>
        </row>
        <row r="682">
          <cell r="A682" t="str">
            <v>D-T-ELC-Bus_u_S2</v>
          </cell>
          <cell r="B682" t="str">
            <v>VAR_fout</v>
          </cell>
          <cell r="C682" t="str">
            <v>T-ELC-Bus_u_BatSTGin_S2</v>
          </cell>
          <cell r="H682">
            <v>0.11674331806429543</v>
          </cell>
          <cell r="I682">
            <v>0.13513381600183261</v>
          </cell>
          <cell r="J682">
            <v>0.13237757985026433</v>
          </cell>
        </row>
        <row r="683">
          <cell r="A683" t="str">
            <v>D-T-ELC-Bus_u_S2</v>
          </cell>
          <cell r="B683" t="str">
            <v>VAR_fin</v>
          </cell>
          <cell r="C683" t="str">
            <v>TELC</v>
          </cell>
          <cell r="H683">
            <v>0.11674331806429543</v>
          </cell>
          <cell r="I683">
            <v>0.13513381600183261</v>
          </cell>
          <cell r="J683">
            <v>0.13237757985026433</v>
          </cell>
        </row>
        <row r="684">
          <cell r="A684" t="str">
            <v>D-T-ELC-Bus_u_S2</v>
          </cell>
          <cell r="B684" t="str">
            <v>VAR_ncap</v>
          </cell>
          <cell r="C684" t="str">
            <v>-</v>
          </cell>
          <cell r="H684">
            <v>5.0752870861912802E-3</v>
          </cell>
          <cell r="I684">
            <v>7.9746789241538201E-3</v>
          </cell>
          <cell r="J684">
            <v>9.1047321860587005E-3</v>
          </cell>
        </row>
        <row r="685">
          <cell r="A685" t="str">
            <v>D-T-ELC-Bus_u_S2</v>
          </cell>
          <cell r="B685" t="str">
            <v>VAR_cap</v>
          </cell>
          <cell r="C685" t="str">
            <v>-</v>
          </cell>
          <cell r="H685">
            <v>1.2351868521352999E-2</v>
          </cell>
          <cell r="I685">
            <v>1.4292098351355901E-2</v>
          </cell>
          <cell r="J685">
            <v>1.3994731062092499E-2</v>
          </cell>
        </row>
        <row r="686">
          <cell r="A686" t="str">
            <v>T-Plg-DSL-mix_S2</v>
          </cell>
          <cell r="B686" t="str">
            <v>VAR_fout</v>
          </cell>
          <cell r="C686" t="str">
            <v>CO2_T</v>
          </cell>
          <cell r="H686">
            <v>3.0028518868169791</v>
          </cell>
          <cell r="I686">
            <v>1.7603195407155385</v>
          </cell>
          <cell r="J686">
            <v>0.28710296887564557</v>
          </cell>
        </row>
        <row r="687">
          <cell r="A687" t="str">
            <v>T-Plg-DSL-mix_S2</v>
          </cell>
          <cell r="B687" t="str">
            <v>VAR_fout</v>
          </cell>
          <cell r="C687" t="str">
            <v>T-PEVmix-ELC_DSL_S2</v>
          </cell>
          <cell r="H687">
            <v>2.4396596731962119E-2</v>
          </cell>
          <cell r="I687">
            <v>1.5098306621250154E-2</v>
          </cell>
          <cell r="J687">
            <v>2.583270490440178E-3</v>
          </cell>
        </row>
        <row r="688">
          <cell r="A688" t="str">
            <v>T-Plg-DSL-mix_S2</v>
          </cell>
          <cell r="B688" t="str">
            <v>VAR_fin</v>
          </cell>
          <cell r="C688" t="str">
            <v>TDSL</v>
          </cell>
          <cell r="H688">
            <v>4.096660145725757E-2</v>
          </cell>
          <cell r="I688">
            <v>2.4015273406760455E-2</v>
          </cell>
          <cell r="J688">
            <v>3.9168208577850701E-3</v>
          </cell>
        </row>
        <row r="689">
          <cell r="A689" t="str">
            <v>T_B_u-BEVELC-S4</v>
          </cell>
          <cell r="B689" t="str">
            <v>VAR_fout</v>
          </cell>
          <cell r="C689" t="str">
            <v>TPBSu</v>
          </cell>
          <cell r="H689">
            <v>4.8840143202172505E-5</v>
          </cell>
          <cell r="I689">
            <v>3.9266473685451587E-5</v>
          </cell>
          <cell r="J689">
            <v>3.3418973549113461E-5</v>
          </cell>
        </row>
        <row r="690">
          <cell r="A690" t="str">
            <v>T_B_u-BEVELC-S4</v>
          </cell>
          <cell r="B690" t="str">
            <v>VAR_fin</v>
          </cell>
          <cell r="C690" t="str">
            <v>T-ELC-Bus_u_BatSTGout_S4</v>
          </cell>
          <cell r="H690">
            <v>3.250433175841646E-4</v>
          </cell>
          <cell r="I690">
            <v>2.5054233775298961E-4</v>
          </cell>
          <cell r="J690">
            <v>1.9654053713892021E-4</v>
          </cell>
        </row>
        <row r="691">
          <cell r="A691" t="str">
            <v>T_B_u-BEVELC-S4</v>
          </cell>
          <cell r="B691" t="str">
            <v>VAR_ncap</v>
          </cell>
          <cell r="C691" t="str">
            <v>-</v>
          </cell>
          <cell r="H691">
            <v>1.1080694488243E-6</v>
          </cell>
          <cell r="I691">
            <v>1.0841533927811999E-6</v>
          </cell>
          <cell r="J691">
            <v>4.5368755464189602E-7</v>
          </cell>
        </row>
        <row r="692">
          <cell r="A692" t="str">
            <v>T_B_u-BEVELC-S4</v>
          </cell>
          <cell r="B692" t="str">
            <v>VAR_cap</v>
          </cell>
          <cell r="C692" t="str">
            <v>-</v>
          </cell>
          <cell r="H692">
            <v>1.2808069871317599E-6</v>
          </cell>
          <cell r="I692">
            <v>1.4439493720955921E-6</v>
          </cell>
          <cell r="J692">
            <v>6.3931667117432381E-7</v>
          </cell>
        </row>
        <row r="693">
          <cell r="A693" t="str">
            <v>D-TBDS1</v>
          </cell>
          <cell r="B693" t="str">
            <v>VAR_fout</v>
          </cell>
          <cell r="C693" t="str">
            <v>TDSL</v>
          </cell>
          <cell r="H693">
            <v>2.9739890490430136</v>
          </cell>
          <cell r="I693">
            <v>2.9745661184915195</v>
          </cell>
          <cell r="J693">
            <v>1.5639211403472397</v>
          </cell>
        </row>
        <row r="694">
          <cell r="A694" t="str">
            <v>D-TBDS1</v>
          </cell>
          <cell r="B694" t="str">
            <v>VAR_fout</v>
          </cell>
          <cell r="C694" t="str">
            <v>TKER</v>
          </cell>
          <cell r="H694">
            <v>4.9806730384730101E-3</v>
          </cell>
          <cell r="I694">
            <v>3.7253567534005598E-3</v>
          </cell>
          <cell r="J694">
            <v>1.69077974971628</v>
          </cell>
        </row>
        <row r="695">
          <cell r="A695" t="str">
            <v>D-TBDS1</v>
          </cell>
          <cell r="B695" t="str">
            <v>VAR_fin</v>
          </cell>
          <cell r="C695" t="str">
            <v>BDS</v>
          </cell>
          <cell r="H695">
            <v>3.0234019883072212</v>
          </cell>
          <cell r="I695">
            <v>3.0227088928324926</v>
          </cell>
          <cell r="J695">
            <v>3.3032414160804251</v>
          </cell>
        </row>
        <row r="696">
          <cell r="A696" t="str">
            <v>D-T-ELC-Bus_u_S3</v>
          </cell>
          <cell r="B696" t="str">
            <v>VAR_fout</v>
          </cell>
          <cell r="C696" t="str">
            <v>T-ELC-Bus_u_BatSTGin_S3</v>
          </cell>
          <cell r="H696">
            <v>0.47991812209212287</v>
          </cell>
          <cell r="I696">
            <v>0.8733933445206673</v>
          </cell>
          <cell r="J696">
            <v>0.85412157350547924</v>
          </cell>
        </row>
        <row r="697">
          <cell r="A697" t="str">
            <v>D-T-ELC-Bus_u_S3</v>
          </cell>
          <cell r="B697" t="str">
            <v>VAR_fin</v>
          </cell>
          <cell r="C697" t="str">
            <v>TELC</v>
          </cell>
          <cell r="H697">
            <v>0.47991812209212287</v>
          </cell>
          <cell r="I697">
            <v>0.8733933445206673</v>
          </cell>
          <cell r="J697">
            <v>0.85412157350547924</v>
          </cell>
        </row>
        <row r="698">
          <cell r="A698" t="str">
            <v>D-T-ELC-Bus_u_S3</v>
          </cell>
          <cell r="B698" t="str">
            <v>VAR_ncap</v>
          </cell>
          <cell r="C698" t="str">
            <v>-</v>
          </cell>
          <cell r="H698">
            <v>5.0421080583315098E-2</v>
          </cell>
          <cell r="I698">
            <v>4.1898715626539497E-2</v>
          </cell>
          <cell r="J698">
            <v>7.5928847337147706E-2</v>
          </cell>
        </row>
        <row r="699">
          <cell r="A699" t="str">
            <v>D-T-ELC-Bus_u_S3</v>
          </cell>
          <cell r="B699" t="str">
            <v>VAR_cap</v>
          </cell>
          <cell r="C699" t="str">
            <v>-</v>
          </cell>
          <cell r="H699">
            <v>5.0727727609635502E-2</v>
          </cell>
          <cell r="I699">
            <v>9.2319796209854602E-2</v>
          </cell>
          <cell r="J699">
            <v>9.0280047650536696E-2</v>
          </cell>
        </row>
        <row r="700">
          <cell r="A700" t="str">
            <v>T-Plg-DSL-mix_S3</v>
          </cell>
          <cell r="B700" t="str">
            <v>VAR_fout</v>
          </cell>
          <cell r="C700" t="str">
            <v>CO2_T</v>
          </cell>
          <cell r="H700">
            <v>659.49933477343018</v>
          </cell>
          <cell r="I700">
            <v>271.22764991845503</v>
          </cell>
          <cell r="J700">
            <v>41.51692958634402</v>
          </cell>
        </row>
        <row r="701">
          <cell r="A701" t="str">
            <v>T-Plg-DSL-mix_S3</v>
          </cell>
          <cell r="B701" t="str">
            <v>VAR_fout</v>
          </cell>
          <cell r="C701" t="str">
            <v>T-PEVmix-ELC_DSL_S3</v>
          </cell>
          <cell r="H701">
            <v>4.9807308280277098</v>
          </cell>
          <cell r="I701">
            <v>2.1694557963347361</v>
          </cell>
          <cell r="J701">
            <v>0.3505929723629479</v>
          </cell>
        </row>
        <row r="702">
          <cell r="A702" t="str">
            <v>T-Plg-DSL-mix_S3</v>
          </cell>
          <cell r="B702" t="str">
            <v>VAR_fin</v>
          </cell>
          <cell r="C702" t="str">
            <v>TDSL</v>
          </cell>
          <cell r="H702">
            <v>8.9972624116429945</v>
          </cell>
          <cell r="I702">
            <v>3.7002407901562857</v>
          </cell>
          <cell r="J702">
            <v>0.5663974022693592</v>
          </cell>
        </row>
        <row r="703">
          <cell r="A703" t="str">
            <v>D-T-ELC-Bus_u_S4</v>
          </cell>
          <cell r="B703" t="str">
            <v>VAR_fout</v>
          </cell>
          <cell r="C703" t="str">
            <v>T-ELC-Bus_u_BatSTGin_S4</v>
          </cell>
          <cell r="H703">
            <v>8.0763289411563718E-4</v>
          </cell>
          <cell r="I703">
            <v>8.3820745733071062E-4</v>
          </cell>
          <cell r="J703">
            <v>5.3193589724246705E-4</v>
          </cell>
        </row>
        <row r="704">
          <cell r="A704" t="str">
            <v>D-T-ELC-Bus_u_S4</v>
          </cell>
          <cell r="B704" t="str">
            <v>VAR_fin</v>
          </cell>
          <cell r="C704" t="str">
            <v>TELC</v>
          </cell>
          <cell r="H704">
            <v>8.0763289411563718E-4</v>
          </cell>
          <cell r="I704">
            <v>8.3820745733071062E-4</v>
          </cell>
          <cell r="J704">
            <v>5.3193589724246705E-4</v>
          </cell>
        </row>
        <row r="705">
          <cell r="A705" t="str">
            <v>D-T-ELC-Bus_u_S4</v>
          </cell>
          <cell r="B705" t="str">
            <v>VAR_ncap</v>
          </cell>
          <cell r="C705" t="str">
            <v>-</v>
          </cell>
          <cell r="H705">
            <v>1.6103278550789601E-4</v>
          </cell>
          <cell r="I705">
            <v>1.891745830048E-4</v>
          </cell>
          <cell r="J705">
            <v>7.0381124824235301E-5</v>
          </cell>
        </row>
        <row r="706">
          <cell r="A706" t="str">
            <v>D-T-ELC-Bus_u_S4</v>
          </cell>
          <cell r="B706" t="str">
            <v>VAR_cap</v>
          </cell>
          <cell r="C706" t="str">
            <v>-</v>
          </cell>
          <cell r="H706">
            <v>1.9886004129379399E-4</v>
          </cell>
          <cell r="I706">
            <v>2.9915777091242698E-4</v>
          </cell>
          <cell r="J706">
            <v>1.03579114422805E-4</v>
          </cell>
        </row>
        <row r="707">
          <cell r="A707" t="str">
            <v>T_C-FC-H2O-S1</v>
          </cell>
          <cell r="B707" t="str">
            <v>VAR_fout</v>
          </cell>
          <cell r="C707" t="str">
            <v>TPCAR</v>
          </cell>
          <cell r="H707">
            <v>3.2184302083040537E-5</v>
          </cell>
          <cell r="I707">
            <v>3.1121752493763104E-5</v>
          </cell>
          <cell r="J707">
            <v>2.6846575481987473E-5</v>
          </cell>
        </row>
        <row r="708">
          <cell r="A708" t="str">
            <v>T_C-FC-H2O-S1</v>
          </cell>
          <cell r="B708" t="str">
            <v>VAR_fin</v>
          </cell>
          <cell r="C708" t="str">
            <v>TH2O</v>
          </cell>
          <cell r="H708">
            <v>2.8755932935997371E-5</v>
          </cell>
          <cell r="I708">
            <v>2.6118467140756503E-5</v>
          </cell>
          <cell r="J708">
            <v>2.0444538526716475E-5</v>
          </cell>
        </row>
        <row r="709">
          <cell r="A709" t="str">
            <v>T_C-FC-H2O-S1</v>
          </cell>
          <cell r="B709" t="str">
            <v>VAR_ncap</v>
          </cell>
          <cell r="C709" t="str">
            <v>-</v>
          </cell>
          <cell r="H709">
            <v>1.23402656896086E-6</v>
          </cell>
          <cell r="I709">
            <v>2.20128300212505E-6</v>
          </cell>
          <cell r="J709">
            <v>2.1775065568926999E-6</v>
          </cell>
        </row>
        <row r="710">
          <cell r="A710" t="str">
            <v>T_C-FC-H2O-S1</v>
          </cell>
          <cell r="B710" t="str">
            <v>VAR_cap</v>
          </cell>
          <cell r="C710" t="str">
            <v>-</v>
          </cell>
          <cell r="H710">
            <v>3.5033827363105302E-6</v>
          </cell>
          <cell r="I710">
            <v>3.7569433405541248E-6</v>
          </cell>
          <cell r="J710">
            <v>3.2736186527214503E-6</v>
          </cell>
        </row>
        <row r="711">
          <cell r="A711" t="str">
            <v>T_B_c-ICEDSL-S1</v>
          </cell>
          <cell r="B711" t="str">
            <v>VAR_fout</v>
          </cell>
          <cell r="C711" t="str">
            <v>CO2_T</v>
          </cell>
          <cell r="H711">
            <v>1.409512768125035</v>
          </cell>
          <cell r="I711">
            <v>1.8949710197935965</v>
          </cell>
          <cell r="J711">
            <v>0.81396342715150061</v>
          </cell>
        </row>
        <row r="712">
          <cell r="A712" t="str">
            <v>T_B_c-ICEDSL-S1</v>
          </cell>
          <cell r="B712" t="str">
            <v>VAR_fout</v>
          </cell>
          <cell r="C712" t="str">
            <v>TPBSc</v>
          </cell>
          <cell r="H712">
            <v>2.7545074166900581E-3</v>
          </cell>
          <cell r="I712">
            <v>4.1606099280315006E-3</v>
          </cell>
          <cell r="J712">
            <v>1.8023398444834496E-3</v>
          </cell>
        </row>
        <row r="713">
          <cell r="A713" t="str">
            <v>T_B_c-ICEDSL-S1</v>
          </cell>
          <cell r="B713" t="str">
            <v>VAR_fin</v>
          </cell>
          <cell r="C713" t="str">
            <v>TDSL</v>
          </cell>
          <cell r="H713">
            <v>1.9229369278649853E-2</v>
          </cell>
          <cell r="I713">
            <v>2.5852264935792648E-2</v>
          </cell>
          <cell r="J713">
            <v>1.1104548801521157E-2</v>
          </cell>
        </row>
        <row r="714">
          <cell r="A714" t="str">
            <v>T_B_c-ICEDSL-S1</v>
          </cell>
          <cell r="B714" t="str">
            <v>VAR_ncap</v>
          </cell>
          <cell r="C714" t="str">
            <v>-</v>
          </cell>
          <cell r="H714">
            <v>1.42938013871455E-5</v>
          </cell>
          <cell r="I714">
            <v>7.4677280687196796E-5</v>
          </cell>
        </row>
        <row r="715">
          <cell r="A715" t="str">
            <v>T_B_c-ICEDSL-S1</v>
          </cell>
          <cell r="B715" t="str">
            <v>VAR_cap</v>
          </cell>
          <cell r="C715" t="str">
            <v>-</v>
          </cell>
          <cell r="H715">
            <v>6.4460005901300095E-5</v>
          </cell>
          <cell r="I715">
            <v>9.2575432176908559E-5</v>
          </cell>
          <cell r="J715">
            <v>3.9883705853056916E-5</v>
          </cell>
        </row>
        <row r="716">
          <cell r="A716" t="str">
            <v>T-Plg-DSL-mix_S4</v>
          </cell>
          <cell r="B716" t="str">
            <v>VAR_fout</v>
          </cell>
          <cell r="C716" t="str">
            <v>CO2_T</v>
          </cell>
          <cell r="H716">
            <v>3.4710968822969503</v>
          </cell>
          <cell r="I716">
            <v>1.2145423042299111</v>
          </cell>
          <cell r="J716">
            <v>0.14753765781347561</v>
          </cell>
        </row>
        <row r="717">
          <cell r="A717" t="str">
            <v>T-Plg-DSL-mix_S4</v>
          </cell>
          <cell r="B717" t="str">
            <v>VAR_fout</v>
          </cell>
          <cell r="C717" t="str">
            <v>T-PEVmix-ELC_DSL_S4</v>
          </cell>
          <cell r="H717">
            <v>2.495583569535869E-2</v>
          </cell>
          <cell r="I717">
            <v>9.1825273562691403E-3</v>
          </cell>
          <cell r="J717">
            <v>1.1627965506197952E-3</v>
          </cell>
        </row>
        <row r="718">
          <cell r="A718" t="str">
            <v>T-Plg-DSL-mix_S4</v>
          </cell>
          <cell r="B718" t="str">
            <v>VAR_fin</v>
          </cell>
          <cell r="C718" t="str">
            <v>TDSL</v>
          </cell>
          <cell r="H718">
            <v>4.7354664151390814E-2</v>
          </cell>
          <cell r="I718">
            <v>1.656947209044899E-2</v>
          </cell>
          <cell r="J718">
            <v>2.01279205748262E-3</v>
          </cell>
        </row>
        <row r="719">
          <cell r="A719" t="str">
            <v>T_C-FC-H2O-S2</v>
          </cell>
          <cell r="B719" t="str">
            <v>VAR_fout</v>
          </cell>
          <cell r="C719" t="str">
            <v>TPCAR</v>
          </cell>
          <cell r="H719">
            <v>4.3731221520958754E-5</v>
          </cell>
          <cell r="I719">
            <v>4.2902477631885049E-5</v>
          </cell>
          <cell r="J719">
            <v>4.2192883043699352E-5</v>
          </cell>
        </row>
        <row r="720">
          <cell r="A720" t="str">
            <v>T_C-FC-H2O-S2</v>
          </cell>
          <cell r="B720" t="str">
            <v>VAR_fin</v>
          </cell>
          <cell r="C720" t="str">
            <v>TH2O</v>
          </cell>
          <cell r="H720">
            <v>4.8023007996087879E-5</v>
          </cell>
          <cell r="I720">
            <v>4.4286807339859797E-5</v>
          </cell>
          <cell r="J720">
            <v>3.9121905035316377E-5</v>
          </cell>
        </row>
        <row r="721">
          <cell r="A721" t="str">
            <v>T_C-FC-H2O-S2</v>
          </cell>
          <cell r="B721" t="str">
            <v>VAR_ncap</v>
          </cell>
          <cell r="C721" t="str">
            <v>-</v>
          </cell>
          <cell r="H721">
            <v>1.1243928182357301E-6</v>
          </cell>
          <cell r="I721">
            <v>1.86810017107048E-6</v>
          </cell>
          <cell r="J721">
            <v>2.2809552358066102E-6</v>
          </cell>
        </row>
        <row r="722">
          <cell r="A722" t="str">
            <v>T_C-FC-H2O-S2</v>
          </cell>
          <cell r="B722" t="str">
            <v>VAR_cap</v>
          </cell>
          <cell r="C722" t="str">
            <v>-</v>
          </cell>
          <cell r="H722">
            <v>3.1346371075968741E-6</v>
          </cell>
          <cell r="I722">
            <v>3.2555143218530204E-6</v>
          </cell>
          <cell r="J722">
            <v>3.1721086664081E-6</v>
          </cell>
        </row>
        <row r="723">
          <cell r="A723" t="str">
            <v>T_B_c-ICEDSL-S2</v>
          </cell>
          <cell r="B723" t="str">
            <v>VAR_fout</v>
          </cell>
          <cell r="C723" t="str">
            <v>CO2_T</v>
          </cell>
          <cell r="H723">
            <v>18.490115374433664</v>
          </cell>
          <cell r="I723">
            <v>1.92414415791591</v>
          </cell>
          <cell r="J723">
            <v>5.6056147467008502E-2</v>
          </cell>
        </row>
        <row r="724">
          <cell r="A724" t="str">
            <v>T_B_c-ICEDSL-S2</v>
          </cell>
          <cell r="B724" t="str">
            <v>VAR_fout</v>
          </cell>
          <cell r="C724" t="str">
            <v>TPBSc</v>
          </cell>
          <cell r="H724">
            <v>2.5773222103968731E-2</v>
          </cell>
          <cell r="I724">
            <v>2.7193968009659271E-3</v>
          </cell>
          <cell r="J724">
            <v>8.5428158175299663E-5</v>
          </cell>
        </row>
        <row r="725">
          <cell r="A725" t="str">
            <v>T_B_c-ICEDSL-S2</v>
          </cell>
          <cell r="B725" t="str">
            <v>VAR_fin</v>
          </cell>
          <cell r="C725" t="str">
            <v>TDSL</v>
          </cell>
          <cell r="H725">
            <v>0.25225259719554716</v>
          </cell>
          <cell r="I725">
            <v>2.6250261363109269E-2</v>
          </cell>
          <cell r="J725">
            <v>7.6474962437937969E-4</v>
          </cell>
        </row>
        <row r="726">
          <cell r="A726" t="str">
            <v>T_B_c-ICEDSL-S2</v>
          </cell>
          <cell r="B726" t="str">
            <v>VAR_ncap</v>
          </cell>
          <cell r="C726" t="str">
            <v>-</v>
          </cell>
          <cell r="H726">
            <v>3.5768986441002901E-6</v>
          </cell>
          <cell r="I726">
            <v>2.62786321862403E-6</v>
          </cell>
        </row>
        <row r="727">
          <cell r="A727" t="str">
            <v>T_B_c-ICEDSL-S2</v>
          </cell>
          <cell r="B727" t="str">
            <v>VAR_cap</v>
          </cell>
          <cell r="C727" t="str">
            <v>-</v>
          </cell>
          <cell r="H727">
            <v>5.6077980291615323E-4</v>
          </cell>
          <cell r="I727">
            <v>5.9643475964072203E-5</v>
          </cell>
          <cell r="J727">
            <v>1.942549019952711E-6</v>
          </cell>
        </row>
        <row r="728">
          <cell r="A728" t="str">
            <v>T_TW-FCLH2O-S1</v>
          </cell>
          <cell r="B728" t="str">
            <v>VAR_fout</v>
          </cell>
          <cell r="C728" t="str">
            <v>TPTWL</v>
          </cell>
          <cell r="H728">
            <v>1.4994196068836879E-3</v>
          </cell>
          <cell r="I728">
            <v>1.6676302494639738E-3</v>
          </cell>
          <cell r="J728">
            <v>1.3731054941170248E-3</v>
          </cell>
        </row>
        <row r="729">
          <cell r="A729" t="str">
            <v>T_TW-FCLH2O-S1</v>
          </cell>
          <cell r="B729" t="str">
            <v>VAR_fin</v>
          </cell>
          <cell r="C729" t="str">
            <v>TH2O</v>
          </cell>
          <cell r="H729">
            <v>3.2020167131944545E-4</v>
          </cell>
          <cell r="I729">
            <v>3.5178574414100665E-4</v>
          </cell>
          <cell r="J729">
            <v>2.8185190869705034E-4</v>
          </cell>
        </row>
        <row r="730">
          <cell r="A730" t="str">
            <v>T_TW-FCLH2O-S1</v>
          </cell>
          <cell r="B730" t="str">
            <v>VAR_ncap</v>
          </cell>
          <cell r="C730" t="str">
            <v>-</v>
          </cell>
          <cell r="H730">
            <v>3.3762266399208E-4</v>
          </cell>
          <cell r="I730">
            <v>2.8481322088294602E-4</v>
          </cell>
          <cell r="J730">
            <v>3.4376781862028498E-4</v>
          </cell>
        </row>
        <row r="731">
          <cell r="A731" t="str">
            <v>T_TW-FCLH2O-S1</v>
          </cell>
          <cell r="B731" t="str">
            <v>VAR_cap</v>
          </cell>
          <cell r="C731" t="str">
            <v>-</v>
          </cell>
          <cell r="H731">
            <v>5.7445805982207765E-4</v>
          </cell>
          <cell r="I731">
            <v>6.6412844655438011E-4</v>
          </cell>
          <cell r="J731">
            <v>5.4568145377652418E-4</v>
          </cell>
        </row>
        <row r="732">
          <cell r="A732" t="str">
            <v>D-T-ELC-TW_Bat_S1</v>
          </cell>
          <cell r="B732" t="str">
            <v>VAR_fout</v>
          </cell>
          <cell r="C732" t="str">
            <v>T-ELC-TWSTGin_S1</v>
          </cell>
          <cell r="H732">
            <v>2.367747565905369E-2</v>
          </cell>
          <cell r="I732">
            <v>0.10089767135138251</v>
          </cell>
          <cell r="J732">
            <v>0.15973309620625833</v>
          </cell>
        </row>
        <row r="733">
          <cell r="A733" t="str">
            <v>D-T-ELC-TW_Bat_S1</v>
          </cell>
          <cell r="B733" t="str">
            <v>VAR_fin</v>
          </cell>
          <cell r="C733" t="str">
            <v>TELC</v>
          </cell>
          <cell r="H733">
            <v>2.367747565905369E-2</v>
          </cell>
          <cell r="I733">
            <v>0.10089767135138251</v>
          </cell>
          <cell r="J733">
            <v>0.15973309620625833</v>
          </cell>
        </row>
        <row r="734">
          <cell r="A734" t="str">
            <v>D-T-ELC-TW_Bat_S1</v>
          </cell>
          <cell r="B734" t="str">
            <v>VAR_ncap</v>
          </cell>
          <cell r="C734" t="str">
            <v>-</v>
          </cell>
          <cell r="H734">
            <v>2.2069724818945501E-3</v>
          </cell>
          <cell r="I734">
            <v>8.4105245815262707E-3</v>
          </cell>
          <cell r="J734">
            <v>1.2280847067933399E-2</v>
          </cell>
        </row>
        <row r="735">
          <cell r="A735" t="str">
            <v>D-T-ELC-TW_Bat_S1</v>
          </cell>
          <cell r="B735" t="str">
            <v>VAR_cap</v>
          </cell>
          <cell r="C735" t="str">
            <v>-</v>
          </cell>
          <cell r="H735">
            <v>2.5076608005066502E-3</v>
          </cell>
          <cell r="I735">
            <v>1.0668505197474001E-2</v>
          </cell>
          <cell r="J735">
            <v>1.68860682282982E-2</v>
          </cell>
        </row>
        <row r="736">
          <cell r="A736" t="str">
            <v>T_C-FC-H2O-S3</v>
          </cell>
          <cell r="B736" t="str">
            <v>VAR_fout</v>
          </cell>
          <cell r="C736" t="str">
            <v>TPCAR</v>
          </cell>
          <cell r="H736">
            <v>6.1029953061134727E-5</v>
          </cell>
          <cell r="I736">
            <v>4.4469128290146908E-5</v>
          </cell>
          <cell r="J736">
            <v>4.6912570168846674E-5</v>
          </cell>
        </row>
        <row r="737">
          <cell r="A737" t="str">
            <v>T_C-FC-H2O-S3</v>
          </cell>
          <cell r="B737" t="str">
            <v>VAR_fin</v>
          </cell>
          <cell r="C737" t="str">
            <v>TH2O</v>
          </cell>
          <cell r="H737">
            <v>7.2391720816349743E-5</v>
          </cell>
          <cell r="I737">
            <v>4.9301435232460072E-5</v>
          </cell>
          <cell r="J737">
            <v>4.6507451763180989E-5</v>
          </cell>
        </row>
        <row r="738">
          <cell r="A738" t="str">
            <v>T_C-FC-H2O-S3</v>
          </cell>
          <cell r="B738" t="str">
            <v>VAR_ncap</v>
          </cell>
          <cell r="C738" t="str">
            <v>-</v>
          </cell>
          <cell r="H738">
            <v>9.5689970632112892E-7</v>
          </cell>
          <cell r="I738">
            <v>1.60170294165647E-6</v>
          </cell>
          <cell r="J738">
            <v>2.2264568238225401E-6</v>
          </cell>
        </row>
        <row r="739">
          <cell r="A739" t="str">
            <v>T_C-FC-H2O-S3</v>
          </cell>
          <cell r="B739" t="str">
            <v>VAR_cap</v>
          </cell>
          <cell r="C739" t="str">
            <v>-</v>
          </cell>
          <cell r="H739">
            <v>3.5168707511280498E-6</v>
          </cell>
          <cell r="I739">
            <v>2.7375822310294762E-6</v>
          </cell>
          <cell r="J739">
            <v>2.9490666176044802E-6</v>
          </cell>
        </row>
        <row r="740">
          <cell r="A740" t="str">
            <v>T_B_c-ICEDSL-S3</v>
          </cell>
          <cell r="B740" t="str">
            <v>VAR_fout</v>
          </cell>
          <cell r="C740" t="str">
            <v>CO2_T</v>
          </cell>
          <cell r="H740">
            <v>6.3433605891925167</v>
          </cell>
          <cell r="I740">
            <v>0.1410687721529286</v>
          </cell>
          <cell r="J740">
            <v>2.0011430282210699E-2</v>
          </cell>
        </row>
        <row r="741">
          <cell r="A741" t="str">
            <v>T_B_c-ICEDSL-S3</v>
          </cell>
          <cell r="B741" t="str">
            <v>VAR_fout</v>
          </cell>
          <cell r="C741" t="str">
            <v>TPBSc</v>
          </cell>
          <cell r="H741">
            <v>5.9039375475772307E-3</v>
          </cell>
          <cell r="I741">
            <v>1.4073366106451594E-4</v>
          </cell>
          <cell r="J741">
            <v>2.0522100510237629E-5</v>
          </cell>
        </row>
        <row r="742">
          <cell r="A742" t="str">
            <v>T_B_c-ICEDSL-S3</v>
          </cell>
          <cell r="B742" t="str">
            <v>VAR_fin</v>
          </cell>
          <cell r="C742" t="str">
            <v>TDSL</v>
          </cell>
          <cell r="H742">
            <v>8.6539707901671564E-2</v>
          </cell>
          <cell r="I742">
            <v>1.9245398656606903E-3</v>
          </cell>
          <cell r="J742">
            <v>2.7300723440942337E-4</v>
          </cell>
        </row>
        <row r="743">
          <cell r="A743" t="str">
            <v>T_B_c-ICEDSL-S3</v>
          </cell>
          <cell r="B743" t="str">
            <v>VAR_ncap</v>
          </cell>
          <cell r="C743" t="str">
            <v>-</v>
          </cell>
          <cell r="H743">
            <v>1.8822632551825099E-6</v>
          </cell>
          <cell r="I743">
            <v>1.3756434342183101E-6</v>
          </cell>
        </row>
        <row r="744">
          <cell r="A744" t="str">
            <v>T_B_c-ICEDSL-S3</v>
          </cell>
          <cell r="B744" t="str">
            <v>VAR_cap</v>
          </cell>
          <cell r="C744" t="str">
            <v>-</v>
          </cell>
          <cell r="H744">
            <v>1.2849730841507501E-4</v>
          </cell>
          <cell r="I744">
            <v>3.2136312091390359E-6</v>
          </cell>
          <cell r="J744">
            <v>4.7118710416412402E-7</v>
          </cell>
        </row>
        <row r="745">
          <cell r="A745" t="str">
            <v>T_TW-FCLH2O-S2</v>
          </cell>
          <cell r="B745" t="str">
            <v>VAR_fout</v>
          </cell>
          <cell r="C745" t="str">
            <v>TPTWL</v>
          </cell>
          <cell r="H745">
            <v>6.1650921615886793E-4</v>
          </cell>
          <cell r="I745">
            <v>7.5016630365926941E-4</v>
          </cell>
          <cell r="J745">
            <v>5.7015117193735603E-4</v>
          </cell>
        </row>
        <row r="746">
          <cell r="A746" t="str">
            <v>T_TW-FCLH2O-S2</v>
          </cell>
          <cell r="B746" t="str">
            <v>VAR_fin</v>
          </cell>
          <cell r="C746" t="str">
            <v>TH2O</v>
          </cell>
          <cell r="H746">
            <v>2.2634758936885678E-4</v>
          </cell>
          <cell r="I746">
            <v>2.7293706906569842E-4</v>
          </cell>
          <cell r="J746">
            <v>2.0283257442304706E-4</v>
          </cell>
        </row>
        <row r="747">
          <cell r="A747" t="str">
            <v>T_TW-FCLH2O-S2</v>
          </cell>
          <cell r="B747" t="str">
            <v>VAR_ncap</v>
          </cell>
          <cell r="C747" t="str">
            <v>-</v>
          </cell>
          <cell r="H747">
            <v>1.34754242540629E-4</v>
          </cell>
          <cell r="I747">
            <v>1.0790831024758799E-4</v>
          </cell>
          <cell r="J747">
            <v>1.0644193360309301E-4</v>
          </cell>
        </row>
        <row r="748">
          <cell r="A748" t="str">
            <v>T_TW-FCLH2O-S2</v>
          </cell>
          <cell r="B748" t="str">
            <v>VAR_cap</v>
          </cell>
          <cell r="C748" t="str">
            <v>-</v>
          </cell>
          <cell r="H748">
            <v>2.3720791504288496E-4</v>
          </cell>
          <cell r="I748">
            <v>2.9558385851479184E-4</v>
          </cell>
          <cell r="J748">
            <v>2.2290018924564376E-4</v>
          </cell>
        </row>
        <row r="749">
          <cell r="A749" t="str">
            <v>D-T-ELC-TW_Bat_S2</v>
          </cell>
          <cell r="B749" t="str">
            <v>VAR_fout</v>
          </cell>
          <cell r="C749" t="str">
            <v>T-ELC-TWSTGin_S2</v>
          </cell>
          <cell r="H749">
            <v>1.15883273823158E-2</v>
          </cell>
          <cell r="I749">
            <v>1.0096576663970727E-2</v>
          </cell>
          <cell r="J749">
            <v>6.6138271205106111E-3</v>
          </cell>
        </row>
        <row r="750">
          <cell r="A750" t="str">
            <v>D-T-ELC-TW_Bat_S2</v>
          </cell>
          <cell r="B750" t="str">
            <v>VAR_fin</v>
          </cell>
          <cell r="C750" t="str">
            <v>TELC</v>
          </cell>
          <cell r="H750">
            <v>1.15883273823158E-2</v>
          </cell>
          <cell r="I750">
            <v>1.0096576663970727E-2</v>
          </cell>
          <cell r="J750">
            <v>6.6138271205106111E-3</v>
          </cell>
        </row>
        <row r="751">
          <cell r="A751" t="str">
            <v>D-T-ELC-TW_Bat_S2</v>
          </cell>
          <cell r="B751" t="str">
            <v>VAR_ncap</v>
          </cell>
          <cell r="C751" t="str">
            <v>-</v>
          </cell>
          <cell r="H751">
            <v>8.9605595940644804E-4</v>
          </cell>
          <cell r="I751">
            <v>8.7959147984535493E-6</v>
          </cell>
          <cell r="J751">
            <v>3.89146920205715E-4</v>
          </cell>
        </row>
        <row r="752">
          <cell r="A752" t="str">
            <v>D-T-ELC-TW_Bat_S2</v>
          </cell>
          <cell r="B752" t="str">
            <v>VAR_cap</v>
          </cell>
          <cell r="C752" t="str">
            <v>-</v>
          </cell>
          <cell r="H752">
            <v>1.2275771295845101E-3</v>
          </cell>
          <cell r="I752">
            <v>1.07183338942165E-3</v>
          </cell>
          <cell r="J752">
            <v>7.0180734923953197E-4</v>
          </cell>
        </row>
        <row r="753">
          <cell r="A753" t="str">
            <v>T_C-FC-H2O-S4</v>
          </cell>
          <cell r="B753" t="str">
            <v>VAR_fout</v>
          </cell>
          <cell r="C753" t="str">
            <v>TPCAR</v>
          </cell>
          <cell r="H753">
            <v>4.1544716896530144E-5</v>
          </cell>
          <cell r="I753">
            <v>4.1668702920268637E-5</v>
          </cell>
          <cell r="J753">
            <v>4.4493330185998777E-5</v>
          </cell>
        </row>
        <row r="754">
          <cell r="A754" t="str">
            <v>T_C-FC-H2O-S4</v>
          </cell>
          <cell r="B754" t="str">
            <v>VAR_fin</v>
          </cell>
          <cell r="C754" t="str">
            <v>TH2O</v>
          </cell>
          <cell r="H754">
            <v>4.8649862272323768E-5</v>
          </cell>
          <cell r="I754">
            <v>4.5985452641931486E-5</v>
          </cell>
          <cell r="J754">
            <v>4.4233306424239771E-5</v>
          </cell>
        </row>
        <row r="755">
          <cell r="A755" t="str">
            <v>T_C-FC-H2O-S4</v>
          </cell>
          <cell r="B755" t="str">
            <v>VAR_ncap</v>
          </cell>
          <cell r="C755" t="str">
            <v>-</v>
          </cell>
          <cell r="H755">
            <v>1.1169492720070201E-6</v>
          </cell>
          <cell r="I755">
            <v>1.9208788618204399E-6</v>
          </cell>
          <cell r="J755">
            <v>2.6167079774621699E-6</v>
          </cell>
        </row>
        <row r="756">
          <cell r="A756" t="str">
            <v>T_C-FC-H2O-S4</v>
          </cell>
          <cell r="B756" t="str">
            <v>VAR_cap</v>
          </cell>
          <cell r="C756" t="str">
            <v>-</v>
          </cell>
          <cell r="H756">
            <v>3.1063423342696998E-6</v>
          </cell>
          <cell r="I756">
            <v>3.2928933160674663E-6</v>
          </cell>
          <cell r="J756">
            <v>3.4834947352670401E-6</v>
          </cell>
        </row>
        <row r="757">
          <cell r="A757" t="str">
            <v>T_B_c-ICEDSL-S4</v>
          </cell>
          <cell r="B757" t="str">
            <v>VAR_fout</v>
          </cell>
          <cell r="C757" t="str">
            <v>CO2_T</v>
          </cell>
          <cell r="H757">
            <v>1.1548207021742141E-2</v>
          </cell>
          <cell r="I757">
            <v>1.1768072959097891E-2</v>
          </cell>
          <cell r="J757">
            <v>9.6996332647870497E-4</v>
          </cell>
        </row>
        <row r="758">
          <cell r="A758" t="str">
            <v>T_B_c-ICEDSL-S4</v>
          </cell>
          <cell r="B758" t="str">
            <v>VAR_fout</v>
          </cell>
          <cell r="C758" t="str">
            <v>TPBSc</v>
          </cell>
          <cell r="H758">
            <v>7.484078022347952E-6</v>
          </cell>
          <cell r="I758">
            <v>7.864266704159225E-6</v>
          </cell>
          <cell r="J758">
            <v>6.6529370690116782E-7</v>
          </cell>
        </row>
        <row r="759">
          <cell r="A759" t="str">
            <v>T_B_c-ICEDSL-S4</v>
          </cell>
          <cell r="B759" t="str">
            <v>VAR_fin</v>
          </cell>
          <cell r="C759" t="str">
            <v>TDSL</v>
          </cell>
          <cell r="H759">
            <v>1.5754716264313961E-4</v>
          </cell>
          <cell r="I759">
            <v>1.605466979413082E-4</v>
          </cell>
          <cell r="J759">
            <v>1.3232787537226538E-5</v>
          </cell>
        </row>
        <row r="760">
          <cell r="A760" t="str">
            <v>T_B_c-ICEDSL-S4</v>
          </cell>
          <cell r="B760" t="str">
            <v>VAR_ncap</v>
          </cell>
          <cell r="C760" t="str">
            <v>-</v>
          </cell>
          <cell r="H760">
            <v>1.34586645158188E-7</v>
          </cell>
          <cell r="I760">
            <v>8.3584983307750093E-8</v>
          </cell>
        </row>
        <row r="761">
          <cell r="A761" t="str">
            <v>T_B_c-ICEDSL-S4</v>
          </cell>
          <cell r="B761" t="str">
            <v>VAR_cap</v>
          </cell>
          <cell r="C761" t="str">
            <v>-</v>
          </cell>
          <cell r="H761">
            <v>1.6085872308510701E-7</v>
          </cell>
          <cell r="I761">
            <v>1.7550581941329201E-7</v>
          </cell>
          <cell r="J761">
            <v>1.4668214737795399E-8</v>
          </cell>
        </row>
        <row r="762">
          <cell r="A762" t="str">
            <v>D-T-ELC-HGV</v>
          </cell>
          <cell r="B762" t="str">
            <v>VAR_fout</v>
          </cell>
          <cell r="C762" t="str">
            <v>T-ELC-HGV_BatSTGin</v>
          </cell>
          <cell r="H762">
            <v>2.6879987061124782</v>
          </cell>
          <cell r="I762">
            <v>4.0623323821813475</v>
          </cell>
          <cell r="J762">
            <v>8.1491851282533556</v>
          </cell>
        </row>
        <row r="763">
          <cell r="A763" t="str">
            <v>D-T-ELC-HGV</v>
          </cell>
          <cell r="B763" t="str">
            <v>VAR_fin</v>
          </cell>
          <cell r="C763" t="str">
            <v>TELC</v>
          </cell>
          <cell r="H763">
            <v>2.6879987061124782</v>
          </cell>
          <cell r="I763">
            <v>4.0623323821813475</v>
          </cell>
          <cell r="J763">
            <v>8.1491851282533556</v>
          </cell>
        </row>
        <row r="764">
          <cell r="A764" t="str">
            <v>D-T-ELC-HGV</v>
          </cell>
          <cell r="B764" t="str">
            <v>VAR_ncap</v>
          </cell>
          <cell r="C764" t="str">
            <v>-</v>
          </cell>
          <cell r="H764">
            <v>0.18160620776848299</v>
          </cell>
          <cell r="I764">
            <v>0.38089802038794301</v>
          </cell>
          <cell r="J764">
            <v>0.95813596908560705</v>
          </cell>
        </row>
        <row r="765">
          <cell r="A765" t="str">
            <v>D-T-ELC-HGV</v>
          </cell>
          <cell r="B765" t="str">
            <v>VAR_cap</v>
          </cell>
          <cell r="C765" t="str">
            <v>-</v>
          </cell>
          <cell r="H765">
            <v>0.33735917683997602</v>
          </cell>
          <cell r="I765">
            <v>0.50493257404231795</v>
          </cell>
          <cell r="J765">
            <v>1.0249792432617899</v>
          </cell>
        </row>
        <row r="766">
          <cell r="A766" t="str">
            <v>T_TW-FCLH2O-S3</v>
          </cell>
          <cell r="B766" t="str">
            <v>VAR_fout</v>
          </cell>
          <cell r="C766" t="str">
            <v>TPTWL</v>
          </cell>
          <cell r="H766">
            <v>2.9421918284944421E-4</v>
          </cell>
          <cell r="I766">
            <v>4.0949182648495285E-4</v>
          </cell>
          <cell r="J766">
            <v>4.1321756079914466E-4</v>
          </cell>
        </row>
        <row r="767">
          <cell r="A767" t="str">
            <v>T_TW-FCLH2O-S3</v>
          </cell>
          <cell r="B767" t="str">
            <v>VAR_fin</v>
          </cell>
          <cell r="C767" t="str">
            <v>TH2O</v>
          </cell>
          <cell r="H767">
            <v>1.6573723277850551E-4</v>
          </cell>
          <cell r="I767">
            <v>2.2906621438462219E-4</v>
          </cell>
          <cell r="J767">
            <v>2.2673444031976391E-4</v>
          </cell>
        </row>
        <row r="768">
          <cell r="A768" t="str">
            <v>T_TW-FCLH2O-S3</v>
          </cell>
          <cell r="B768" t="str">
            <v>VAR_ncap</v>
          </cell>
          <cell r="C768" t="str">
            <v>-</v>
          </cell>
          <cell r="H768">
            <v>5.7541410015393602E-5</v>
          </cell>
          <cell r="I768">
            <v>4.6971862333730303E-5</v>
          </cell>
          <cell r="J768">
            <v>5.2725384709810098E-5</v>
          </cell>
        </row>
        <row r="769">
          <cell r="A769" t="str">
            <v>T_TW-FCLH2O-S3</v>
          </cell>
          <cell r="B769" t="str">
            <v>VAR_cap</v>
          </cell>
          <cell r="C769" t="str">
            <v>-</v>
          </cell>
          <cell r="H769">
            <v>1.1174797305629122E-4</v>
          </cell>
          <cell r="I769">
            <v>1.5859100303773903E-4</v>
          </cell>
          <cell r="J769">
            <v>1.595096993502065E-4</v>
          </cell>
        </row>
        <row r="770">
          <cell r="A770" t="str">
            <v>D-T-ELC-TW_Bat_S3</v>
          </cell>
          <cell r="B770" t="str">
            <v>VAR_fout</v>
          </cell>
          <cell r="C770" t="str">
            <v>T-ELC-TWSTGin_S3</v>
          </cell>
          <cell r="H770">
            <v>1.6870818762385258E-2</v>
          </cell>
          <cell r="I770">
            <v>1.6104042047645394E-2</v>
          </cell>
          <cell r="J770">
            <v>1.0557942198001153E-2</v>
          </cell>
        </row>
        <row r="771">
          <cell r="A771" t="str">
            <v>D-T-ELC-TW_Bat_S3</v>
          </cell>
          <cell r="B771" t="str">
            <v>VAR_fin</v>
          </cell>
          <cell r="C771" t="str">
            <v>TELC</v>
          </cell>
          <cell r="H771">
            <v>1.6870818762385258E-2</v>
          </cell>
          <cell r="I771">
            <v>1.6104042047645394E-2</v>
          </cell>
          <cell r="J771">
            <v>1.0557942198001153E-2</v>
          </cell>
        </row>
        <row r="772">
          <cell r="A772" t="str">
            <v>D-T-ELC-TW_Bat_S3</v>
          </cell>
          <cell r="B772" t="str">
            <v>VAR_ncap</v>
          </cell>
          <cell r="C772" t="str">
            <v>-</v>
          </cell>
          <cell r="H772">
            <v>1.11461741324863E-3</v>
          </cell>
          <cell r="I772">
            <v>1.2640736401849E-4</v>
          </cell>
          <cell r="J772">
            <v>1.70353974432423E-5</v>
          </cell>
        </row>
        <row r="773">
          <cell r="A773" t="str">
            <v>D-T-ELC-TW_Bat_S3</v>
          </cell>
          <cell r="B773" t="str">
            <v>VAR_cap</v>
          </cell>
          <cell r="C773" t="str">
            <v>-</v>
          </cell>
          <cell r="H773">
            <v>1.7871414714093999E-3</v>
          </cell>
          <cell r="I773">
            <v>1.7046721106670599E-3</v>
          </cell>
          <cell r="J773">
            <v>1.11978916929966E-3</v>
          </cell>
        </row>
        <row r="774">
          <cell r="A774" t="str">
            <v>T_TW-FCLH2O-S4</v>
          </cell>
          <cell r="B774" t="str">
            <v>VAR_fout</v>
          </cell>
          <cell r="C774" t="str">
            <v>TPTWL</v>
          </cell>
          <cell r="H774">
            <v>1.5419794362000737E-4</v>
          </cell>
          <cell r="I774">
            <v>2.2534664615157075E-4</v>
          </cell>
          <cell r="J774">
            <v>2.7862138454475796E-4</v>
          </cell>
        </row>
        <row r="775">
          <cell r="A775" t="str">
            <v>T_TW-FCLH2O-S4</v>
          </cell>
          <cell r="B775" t="str">
            <v>VAR_fin</v>
          </cell>
          <cell r="C775" t="str">
            <v>TH2O</v>
          </cell>
          <cell r="H775">
            <v>9.7753732688189007E-5</v>
          </cell>
          <cell r="I775">
            <v>1.4163716442227063E-4</v>
          </cell>
          <cell r="J775">
            <v>1.7234032463511774E-4</v>
          </cell>
        </row>
        <row r="776">
          <cell r="A776" t="str">
            <v>T_TW-FCLH2O-S4</v>
          </cell>
          <cell r="B776" t="str">
            <v>VAR_ncap</v>
          </cell>
          <cell r="C776" t="str">
            <v>-</v>
          </cell>
          <cell r="H776">
            <v>3.0769622971931002E-5</v>
          </cell>
          <cell r="I776">
            <v>2.7608182550012599E-5</v>
          </cell>
          <cell r="J776">
            <v>2.8921755959760502E-5</v>
          </cell>
        </row>
        <row r="777">
          <cell r="A777" t="str">
            <v>T_TW-FCLH2O-S4</v>
          </cell>
          <cell r="B777" t="str">
            <v>VAR_cap</v>
          </cell>
          <cell r="C777" t="str">
            <v>-</v>
          </cell>
          <cell r="H777">
            <v>5.7159021378506895E-5</v>
          </cell>
          <cell r="I777">
            <v>8.4695881559039432E-5</v>
          </cell>
          <cell r="J777">
            <v>1.0444544221162858E-4</v>
          </cell>
        </row>
        <row r="778">
          <cell r="A778" t="str">
            <v>D-T-ELC-TW_Bat_S4</v>
          </cell>
          <cell r="B778" t="str">
            <v>VAR_fout</v>
          </cell>
          <cell r="C778" t="str">
            <v>T-ELC-TWSTGin_S4</v>
          </cell>
          <cell r="H778">
            <v>1.7122978832757436E-2</v>
          </cell>
          <cell r="I778">
            <v>1.9089826759738901E-2</v>
          </cell>
          <cell r="J778">
            <v>1.5584261039606114E-2</v>
          </cell>
        </row>
        <row r="779">
          <cell r="A779" t="str">
            <v>D-T-ELC-TW_Bat_S4</v>
          </cell>
          <cell r="B779" t="str">
            <v>VAR_fin</v>
          </cell>
          <cell r="C779" t="str">
            <v>TELC</v>
          </cell>
          <cell r="H779">
            <v>1.7122978832757436E-2</v>
          </cell>
          <cell r="I779">
            <v>1.9089826759738901E-2</v>
          </cell>
          <cell r="J779">
            <v>1.5584261039606114E-2</v>
          </cell>
        </row>
        <row r="780">
          <cell r="A780" t="str">
            <v>D-T-ELC-TW_Bat_S4</v>
          </cell>
          <cell r="B780" t="str">
            <v>VAR_ncap</v>
          </cell>
          <cell r="C780" t="str">
            <v>-</v>
          </cell>
          <cell r="H780">
            <v>1.13610146558057E-3</v>
          </cell>
          <cell r="I780">
            <v>2.08645583978058E-4</v>
          </cell>
          <cell r="J780">
            <v>7.2492630312432697E-5</v>
          </cell>
        </row>
        <row r="781">
          <cell r="A781" t="str">
            <v>D-T-ELC-TW_Bat_S4</v>
          </cell>
          <cell r="B781" t="str">
            <v>VAR_cap</v>
          </cell>
          <cell r="C781" t="str">
            <v>-</v>
          </cell>
          <cell r="H781">
            <v>1.81257248734424E-3</v>
          </cell>
          <cell r="I781">
            <v>2.0212180713223E-3</v>
          </cell>
          <cell r="J781">
            <v>1.6500333647443001E-3</v>
          </cell>
        </row>
        <row r="782">
          <cell r="A782" t="str">
            <v>T_B_u-ICENGA-S1</v>
          </cell>
          <cell r="B782" t="str">
            <v>VAR_fout</v>
          </cell>
          <cell r="C782" t="str">
            <v>CO2_T</v>
          </cell>
          <cell r="H782">
            <v>0.1766072147393333</v>
          </cell>
          <cell r="I782">
            <v>4.378949153729373E-2</v>
          </cell>
          <cell r="J782">
            <v>1.424433116200079E-2</v>
          </cell>
        </row>
        <row r="783">
          <cell r="A783" t="str">
            <v>T_B_u-ICENGA-S1</v>
          </cell>
          <cell r="B783" t="str">
            <v>VAR_fout</v>
          </cell>
          <cell r="C783" t="str">
            <v>TPBSu</v>
          </cell>
          <cell r="H783">
            <v>4.4856918635427669E-4</v>
          </cell>
          <cell r="I783">
            <v>1.1502656534297792E-4</v>
          </cell>
          <cell r="J783">
            <v>3.8062321708615208E-5</v>
          </cell>
        </row>
        <row r="784">
          <cell r="A784" t="str">
            <v>T_B_u-ICENGA-S1</v>
          </cell>
          <cell r="B784" t="str">
            <v>VAR_fin</v>
          </cell>
          <cell r="C784" t="str">
            <v>TNGA</v>
          </cell>
          <cell r="H784">
            <v>3.1313335946690332E-3</v>
          </cell>
          <cell r="I784">
            <v>7.7640942442010186E-4</v>
          </cell>
          <cell r="J784">
            <v>2.5255906315604264E-4</v>
          </cell>
        </row>
        <row r="785">
          <cell r="A785" t="str">
            <v>T_B_u-ICENGA-S1</v>
          </cell>
          <cell r="B785" t="str">
            <v>VAR_ncap</v>
          </cell>
          <cell r="C785" t="str">
            <v>-</v>
          </cell>
          <cell r="H785">
            <v>7.5993342624319701E-6</v>
          </cell>
          <cell r="I785">
            <v>1.28249260549399E-6</v>
          </cell>
        </row>
        <row r="786">
          <cell r="A786" t="str">
            <v>T_B_u-ICENGA-S1</v>
          </cell>
          <cell r="B786" t="str">
            <v>VAR_cap</v>
          </cell>
          <cell r="C786" t="str">
            <v>-</v>
          </cell>
          <cell r="H786">
            <v>9.2313906789904506E-6</v>
          </cell>
          <cell r="I786">
            <v>2.6920123552608394E-6</v>
          </cell>
          <cell r="J786">
            <v>8.582400019035898E-7</v>
          </cell>
        </row>
        <row r="787">
          <cell r="A787" t="str">
            <v>T_B_u-ICENGA-S2</v>
          </cell>
          <cell r="B787" t="str">
            <v>VAR_fout</v>
          </cell>
          <cell r="C787" t="str">
            <v>CO2_T</v>
          </cell>
          <cell r="H787">
            <v>9.9651419656543394E-2</v>
          </cell>
          <cell r="I787">
            <v>3.5655238812762793E-2</v>
          </cell>
          <cell r="J787">
            <v>1.1082087197839329E-2</v>
          </cell>
        </row>
        <row r="788">
          <cell r="A788" t="str">
            <v>T_B_u-ICENGA-S2</v>
          </cell>
          <cell r="B788" t="str">
            <v>VAR_fout</v>
          </cell>
          <cell r="C788" t="str">
            <v>TPBSu</v>
          </cell>
          <cell r="H788">
            <v>1.6903333457629548E-4</v>
          </cell>
          <cell r="I788">
            <v>6.5161140547308948E-5</v>
          </cell>
          <cell r="J788">
            <v>2.0643035174965129E-5</v>
          </cell>
        </row>
        <row r="789">
          <cell r="A789" t="str">
            <v>T_B_u-ICENGA-S2</v>
          </cell>
          <cell r="B789" t="str">
            <v>VAR_fin</v>
          </cell>
          <cell r="C789" t="str">
            <v>TNGA</v>
          </cell>
          <cell r="H789">
            <v>1.7668691428465153E-3</v>
          </cell>
          <cell r="I789">
            <v>6.3218508533267436E-4</v>
          </cell>
          <cell r="J789">
            <v>1.9649090776310851E-4</v>
          </cell>
        </row>
        <row r="790">
          <cell r="A790" t="str">
            <v>T_B_u-ICENGA-S2</v>
          </cell>
          <cell r="B790" t="str">
            <v>VAR_ncap</v>
          </cell>
          <cell r="C790" t="str">
            <v>-</v>
          </cell>
          <cell r="H790">
            <v>1.1630205164745699E-6</v>
          </cell>
          <cell r="I790">
            <v>5.4133857581517897E-7</v>
          </cell>
        </row>
        <row r="791">
          <cell r="A791" t="str">
            <v>T_B_u-ICENGA-S2</v>
          </cell>
          <cell r="B791" t="str">
            <v>VAR_cap</v>
          </cell>
          <cell r="C791" t="str">
            <v>-</v>
          </cell>
          <cell r="H791">
            <v>3.2907092363213996E-6</v>
          </cell>
          <cell r="I791">
            <v>1.3593048921552669E-6</v>
          </cell>
          <cell r="J791">
            <v>3.9155926018548191E-7</v>
          </cell>
        </row>
        <row r="792">
          <cell r="A792" t="str">
            <v>T_B_c-ICEDSLEXT</v>
          </cell>
          <cell r="B792" t="str">
            <v>VAR_fout</v>
          </cell>
          <cell r="C792" t="str">
            <v>CO2_T</v>
          </cell>
        </row>
        <row r="793">
          <cell r="A793" t="str">
            <v>T_B_c-ICEDSLEXT</v>
          </cell>
          <cell r="B793" t="str">
            <v>VAR_fout</v>
          </cell>
          <cell r="C793" t="str">
            <v>TPBSc</v>
          </cell>
        </row>
        <row r="794">
          <cell r="A794" t="str">
            <v>T_B_c-ICEDSLEXT</v>
          </cell>
          <cell r="B794" t="str">
            <v>VAR_fin</v>
          </cell>
          <cell r="C794" t="str">
            <v>TDSL</v>
          </cell>
        </row>
        <row r="795">
          <cell r="A795" t="str">
            <v>T_B_c-ICEDSLEXT</v>
          </cell>
          <cell r="B795" t="str">
            <v>VAR_cap</v>
          </cell>
          <cell r="C795" t="str">
            <v>-</v>
          </cell>
        </row>
        <row r="796">
          <cell r="A796" t="str">
            <v>T_B_u-ICENGA-S3</v>
          </cell>
          <cell r="B796" t="str">
            <v>VAR_fout</v>
          </cell>
          <cell r="C796" t="str">
            <v>CO2_T</v>
          </cell>
          <cell r="H796">
            <v>0.15826058765948481</v>
          </cell>
          <cell r="I796">
            <v>3.6006742786130405E-2</v>
          </cell>
          <cell r="J796">
            <v>6.8647804026144704E-3</v>
          </cell>
        </row>
        <row r="797">
          <cell r="A797" t="str">
            <v>T_B_u-ICENGA-S3</v>
          </cell>
          <cell r="B797" t="str">
            <v>VAR_fout</v>
          </cell>
          <cell r="C797" t="str">
            <v>TPBSu</v>
          </cell>
          <cell r="H797">
            <v>1.8248214770260078E-4</v>
          </cell>
          <cell r="I797">
            <v>4.4072258345257439E-5</v>
          </cell>
          <cell r="J797">
            <v>8.6367291891195728E-6</v>
          </cell>
        </row>
        <row r="798">
          <cell r="A798" t="str">
            <v>T_B_u-ICENGA-S3</v>
          </cell>
          <cell r="B798" t="str">
            <v>VAR_fin</v>
          </cell>
          <cell r="C798" t="str">
            <v>TNGA</v>
          </cell>
          <cell r="H798">
            <v>2.8060387882887458E-3</v>
          </cell>
          <cell r="I798">
            <v>6.3841742528600147E-4</v>
          </cell>
          <cell r="J798">
            <v>1.2171596458536293E-4</v>
          </cell>
        </row>
        <row r="799">
          <cell r="A799" t="str">
            <v>T_B_u-ICENGA-S3</v>
          </cell>
          <cell r="B799" t="str">
            <v>VAR_ncap</v>
          </cell>
          <cell r="C799" t="str">
            <v>-</v>
          </cell>
          <cell r="H799">
            <v>7.95876484784028E-7</v>
          </cell>
          <cell r="I799">
            <v>3.50830509095416E-7</v>
          </cell>
        </row>
        <row r="800">
          <cell r="A800" t="str">
            <v>T_B_u-ICENGA-S3</v>
          </cell>
          <cell r="B800" t="str">
            <v>VAR_cap</v>
          </cell>
          <cell r="C800" t="str">
            <v>-</v>
          </cell>
          <cell r="H800">
            <v>3.38594308307228E-6</v>
          </cell>
          <cell r="I800">
            <v>7.846748630063941E-7</v>
          </cell>
          <cell r="J800">
            <v>1.1616331453378214E-7</v>
          </cell>
        </row>
        <row r="801">
          <cell r="A801" t="str">
            <v>T_B_u-ICENGA-S4</v>
          </cell>
          <cell r="B801" t="str">
            <v>VAR_fout</v>
          </cell>
          <cell r="C801" t="str">
            <v>CO2_T</v>
          </cell>
          <cell r="H801">
            <v>6.3606603636591286E-3</v>
          </cell>
          <cell r="I801">
            <v>6.0914182148085593E-3</v>
          </cell>
          <cell r="J801">
            <v>2.1105614109290199E-3</v>
          </cell>
        </row>
        <row r="802">
          <cell r="A802" t="str">
            <v>T_B_u-ICENGA-S4</v>
          </cell>
          <cell r="B802" t="str">
            <v>VAR_fout</v>
          </cell>
          <cell r="C802" t="str">
            <v>TPBSu</v>
          </cell>
          <cell r="H802">
            <v>5.0748135858287596E-6</v>
          </cell>
          <cell r="I802">
            <v>4.9879853043755824E-6</v>
          </cell>
          <cell r="J802">
            <v>1.7774808563571649E-6</v>
          </cell>
        </row>
        <row r="803">
          <cell r="A803" t="str">
            <v>T_B_u-ICENGA-S4</v>
          </cell>
          <cell r="B803" t="str">
            <v>VAR_fin</v>
          </cell>
          <cell r="C803" t="str">
            <v>TNGA</v>
          </cell>
          <cell r="H803">
            <v>1.1277766602232499E-4</v>
          </cell>
          <cell r="I803">
            <v>1.0800386905688931E-4</v>
          </cell>
          <cell r="J803">
            <v>3.7421301612216667E-5</v>
          </cell>
        </row>
        <row r="804">
          <cell r="A804" t="str">
            <v>T_B_u-ICENGA-S4</v>
          </cell>
          <cell r="B804" t="str">
            <v>VAR_ncap</v>
          </cell>
          <cell r="C804" t="str">
            <v>-</v>
          </cell>
          <cell r="H804">
            <v>5.1822476121409499E-8</v>
          </cell>
          <cell r="I804">
            <v>3.8108048660082898E-8</v>
          </cell>
        </row>
        <row r="805">
          <cell r="A805" t="str">
            <v>T_B_u-ICENGA-S4</v>
          </cell>
          <cell r="B805" t="str">
            <v>VAR_cap</v>
          </cell>
          <cell r="C805" t="str">
            <v>-</v>
          </cell>
          <cell r="H805">
            <v>5.89251768137323E-8</v>
          </cell>
          <cell r="I805">
            <v>7.3502090383468598E-8</v>
          </cell>
          <cell r="J805">
            <v>4.6306655874351401E-9</v>
          </cell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70.548103590507864</v>
          </cell>
          <cell r="G9">
            <v>91.907571450827007</v>
          </cell>
          <cell r="H9">
            <v>138.95142992496915</v>
          </cell>
        </row>
        <row r="28">
          <cell r="F28">
            <v>0</v>
          </cell>
          <cell r="G28">
            <v>5.2756404138717983</v>
          </cell>
          <cell r="H28">
            <v>40.539989554456731</v>
          </cell>
        </row>
      </sheetData>
      <sheetData sheetId="56"/>
      <sheetData sheetId="57"/>
      <sheetData sheetId="58">
        <row r="14">
          <cell r="F14">
            <v>55.379435621651247</v>
          </cell>
          <cell r="G14">
            <v>32.820804868379803</v>
          </cell>
          <cell r="H14">
            <v>0</v>
          </cell>
        </row>
        <row r="15">
          <cell r="F15">
            <v>72.611449400290411</v>
          </cell>
          <cell r="G15">
            <v>73.931309037764663</v>
          </cell>
          <cell r="H15">
            <v>74.836059188217007</v>
          </cell>
        </row>
        <row r="16">
          <cell r="F16">
            <v>63.874955251599673</v>
          </cell>
          <cell r="G16">
            <v>64.383313870575392</v>
          </cell>
          <cell r="H16">
            <v>67.134973129330945</v>
          </cell>
        </row>
        <row r="17">
          <cell r="F17">
            <v>12.902515678633062</v>
          </cell>
          <cell r="G17">
            <v>13.578239591426057</v>
          </cell>
          <cell r="H17">
            <v>13.935449288475333</v>
          </cell>
        </row>
        <row r="18">
          <cell r="F18">
            <v>5.3563691797345551E-3</v>
          </cell>
          <cell r="G18">
            <v>4.2832775043853584E-3</v>
          </cell>
          <cell r="H18">
            <v>5.87580540217702E-5</v>
          </cell>
        </row>
        <row r="19">
          <cell r="F19">
            <v>7.4918641272920921</v>
          </cell>
          <cell r="G19">
            <v>5.7966539931767551</v>
          </cell>
          <cell r="H19">
            <v>4.2328991220658384E-3</v>
          </cell>
        </row>
        <row r="20">
          <cell r="F20">
            <v>0</v>
          </cell>
          <cell r="G20">
            <v>2.4947872509228275</v>
          </cell>
          <cell r="H20">
            <v>9.3298951714616347</v>
          </cell>
        </row>
        <row r="21">
          <cell r="F21">
            <v>0</v>
          </cell>
          <cell r="G21">
            <v>1.7424792409788205E-5</v>
          </cell>
          <cell r="H21">
            <v>6.519972591975124E-3</v>
          </cell>
        </row>
        <row r="22">
          <cell r="F22">
            <v>0</v>
          </cell>
          <cell r="G22">
            <v>9.7302254258030057E-6</v>
          </cell>
          <cell r="H22">
            <v>3.3670858694040511E-2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0.82282654266797839</v>
          </cell>
          <cell r="G25">
            <v>1.1194799284564187</v>
          </cell>
          <cell r="H25">
            <v>1.3016426288851992</v>
          </cell>
        </row>
        <row r="26">
          <cell r="F26">
            <v>1.4333245860985984</v>
          </cell>
          <cell r="G26">
            <v>1.1377911641696994</v>
          </cell>
          <cell r="H26">
            <v>0.19730828076870516</v>
          </cell>
        </row>
        <row r="27">
          <cell r="F27">
            <v>0</v>
          </cell>
          <cell r="G27">
            <v>0.41731254580081278</v>
          </cell>
          <cell r="H27">
            <v>1.4942303607494021</v>
          </cell>
        </row>
        <row r="28">
          <cell r="F28">
            <v>1.544978886780428E-3</v>
          </cell>
          <cell r="G28">
            <v>6.7303500863383518E-4</v>
          </cell>
          <cell r="H28">
            <v>1.1511584558793608E-5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6.7567193140318331E-3</v>
          </cell>
          <cell r="H30">
            <v>0.29757281776375399</v>
          </cell>
        </row>
        <row r="31">
          <cell r="F31">
            <v>0</v>
          </cell>
          <cell r="G31">
            <v>1.9658965158008794E-3</v>
          </cell>
          <cell r="H31">
            <v>1.1484872862161479</v>
          </cell>
        </row>
        <row r="32">
          <cell r="F32">
            <v>0</v>
          </cell>
          <cell r="G32">
            <v>0.79127327980410445</v>
          </cell>
          <cell r="H32">
            <v>6.0809251311785673</v>
          </cell>
        </row>
        <row r="33">
          <cell r="F33">
            <v>3.63590806516555</v>
          </cell>
          <cell r="G33">
            <v>7.1993543121624697</v>
          </cell>
          <cell r="H33">
            <v>22.86607348007113</v>
          </cell>
        </row>
        <row r="34">
          <cell r="F34">
            <v>2.1018553457025324</v>
          </cell>
          <cell r="G34">
            <v>18.645773536901071</v>
          </cell>
          <cell r="H34">
            <v>22.905025590340856</v>
          </cell>
        </row>
        <row r="35">
          <cell r="F35">
            <v>27.726932248160981</v>
          </cell>
          <cell r="G35">
            <v>40.847641809233771</v>
          </cell>
          <cell r="H35">
            <v>45.121214539790166</v>
          </cell>
        </row>
        <row r="36">
          <cell r="F36">
            <v>11.802006714561111</v>
          </cell>
          <cell r="G36">
            <v>12.45223205746141</v>
          </cell>
          <cell r="H36">
            <v>13.863048638572717</v>
          </cell>
        </row>
        <row r="37">
          <cell r="F37">
            <v>2.332510467445994</v>
          </cell>
          <cell r="G37">
            <v>21.039742880585397</v>
          </cell>
          <cell r="H37">
            <v>23.240971404609709</v>
          </cell>
        </row>
        <row r="38">
          <cell r="F38">
            <v>18.815583650875535</v>
          </cell>
          <cell r="G38">
            <v>40.476880725975867</v>
          </cell>
          <cell r="H38">
            <v>44.711661625343119</v>
          </cell>
        </row>
        <row r="39">
          <cell r="F39">
            <v>0.66575881010396765</v>
          </cell>
          <cell r="G39">
            <v>0.14073852422909933</v>
          </cell>
          <cell r="H39">
            <v>0.42386597561969064</v>
          </cell>
        </row>
        <row r="40">
          <cell r="F40">
            <v>0</v>
          </cell>
          <cell r="G40">
            <v>8.0729171035548317E-2</v>
          </cell>
          <cell r="H40">
            <v>0.24509405975691581</v>
          </cell>
        </row>
        <row r="41">
          <cell r="F41">
            <v>0.16464429690171667</v>
          </cell>
          <cell r="G41">
            <v>0</v>
          </cell>
          <cell r="H41">
            <v>0</v>
          </cell>
        </row>
        <row r="42">
          <cell r="F42">
            <v>2.7450640689648722</v>
          </cell>
          <cell r="G42">
            <v>2.6258854765356396</v>
          </cell>
          <cell r="H42">
            <v>2.1996060414439786</v>
          </cell>
        </row>
        <row r="43">
          <cell r="F43">
            <v>0</v>
          </cell>
          <cell r="G43">
            <v>0.26452448897509034</v>
          </cell>
          <cell r="H43">
            <v>1.2706018745519658</v>
          </cell>
        </row>
        <row r="44">
          <cell r="F44">
            <v>3.25021054761181E-3</v>
          </cell>
          <cell r="G44">
            <v>1.5856585248129832E-3</v>
          </cell>
          <cell r="H44">
            <v>2.9145264601522437E-4</v>
          </cell>
        </row>
        <row r="45">
          <cell r="F45">
            <v>0</v>
          </cell>
          <cell r="G45">
            <v>0.1871198216228761</v>
          </cell>
          <cell r="H45">
            <v>0.29152622534117395</v>
          </cell>
        </row>
        <row r="46">
          <cell r="F46">
            <v>1.668399646548863E-2</v>
          </cell>
          <cell r="G46">
            <v>0.16414799016897105</v>
          </cell>
          <cell r="H46">
            <v>0.19339795932871914</v>
          </cell>
        </row>
        <row r="47">
          <cell r="F47">
            <v>4.2144986390859106E-3</v>
          </cell>
          <cell r="G47">
            <v>5.6556951575455587E-3</v>
          </cell>
          <cell r="H47">
            <v>1.0809325185070482E-3</v>
          </cell>
        </row>
        <row r="48">
          <cell r="F48">
            <v>7.2592535992239094E-3</v>
          </cell>
          <cell r="G48">
            <v>2.7691114161997989E-3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7.6983161503813092E-3</v>
          </cell>
          <cell r="G50">
            <v>8.0414641370649149E-3</v>
          </cell>
          <cell r="H50">
            <v>3.0301835585544493E-3</v>
          </cell>
        </row>
        <row r="51">
          <cell r="F51">
            <v>2.8811913809693862E-2</v>
          </cell>
          <cell r="G51">
            <v>5.6061645874413537E-3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0.29044562078749614</v>
          </cell>
          <cell r="G53">
            <v>0.67842091724701359</v>
          </cell>
          <cell r="H53">
            <v>0.12095223406370487</v>
          </cell>
        </row>
        <row r="54">
          <cell r="F54">
            <v>1.1060077818656828</v>
          </cell>
          <cell r="G54">
            <v>1.1060050566559199</v>
          </cell>
          <cell r="H54">
            <v>1.1060061637700715</v>
          </cell>
        </row>
        <row r="55">
          <cell r="F55">
            <v>1.0331863672084024E-2</v>
          </cell>
          <cell r="G55">
            <v>1.8219493133578696E-3</v>
          </cell>
          <cell r="H55">
            <v>0</v>
          </cell>
        </row>
        <row r="56">
          <cell r="F56">
            <v>4.0160006237049033E-3</v>
          </cell>
          <cell r="G56">
            <v>2.4182017050913816E-3</v>
          </cell>
          <cell r="H56">
            <v>9.1249299121818218E-4</v>
          </cell>
        </row>
        <row r="57">
          <cell r="F57">
            <v>8.0435624331624649E-3</v>
          </cell>
          <cell r="G57">
            <v>1.1117242184873701E-2</v>
          </cell>
          <cell r="H57">
            <v>1.4947139623156566E-2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3.44216355050041E-2</v>
          </cell>
          <cell r="G70">
            <v>2.0509785729676787E-2</v>
          </cell>
          <cell r="H70">
            <v>8.7709120759312698E-2</v>
          </cell>
        </row>
        <row r="71">
          <cell r="F71">
            <v>0.16921165953351971</v>
          </cell>
          <cell r="G71">
            <v>1.7859559938525684</v>
          </cell>
          <cell r="H71">
            <v>2.7503240320525681</v>
          </cell>
        </row>
        <row r="72">
          <cell r="F72">
            <v>0.13001980501484384</v>
          </cell>
          <cell r="G72">
            <v>0.7375227976123454</v>
          </cell>
          <cell r="H72">
            <v>2.1583500839071506</v>
          </cell>
        </row>
        <row r="73">
          <cell r="F73">
            <v>0.34617928926748492</v>
          </cell>
          <cell r="G73">
            <v>0.32747346384550247</v>
          </cell>
          <cell r="H73">
            <v>0.43112104631847803</v>
          </cell>
        </row>
        <row r="74">
          <cell r="F74">
            <v>0.70306759873051528</v>
          </cell>
          <cell r="G74">
            <v>0.52680409748038193</v>
          </cell>
          <cell r="H74">
            <v>0.6978719236253883</v>
          </cell>
        </row>
        <row r="75">
          <cell r="F75">
            <v>6.0607895788157312E-2</v>
          </cell>
          <cell r="G75">
            <v>0.35479510346485321</v>
          </cell>
          <cell r="H75">
            <v>0.47547730177167452</v>
          </cell>
        </row>
        <row r="76">
          <cell r="F76">
            <v>0.45252546191264093</v>
          </cell>
          <cell r="G76">
            <v>0.68085024513866477</v>
          </cell>
          <cell r="H76">
            <v>0.93249865949040445</v>
          </cell>
        </row>
        <row r="90">
          <cell r="F90">
            <v>0</v>
          </cell>
          <cell r="G90">
            <v>4.1243290110798181E-4</v>
          </cell>
          <cell r="H90">
            <v>4.1537794301326245E-4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2.1521082870131796</v>
          </cell>
          <cell r="G92">
            <v>3.0510346459434459</v>
          </cell>
          <cell r="H92">
            <v>3.5242211128726382</v>
          </cell>
        </row>
        <row r="93">
          <cell r="F93">
            <v>12.342959767703089</v>
          </cell>
          <cell r="G93">
            <v>13.0132285597895</v>
          </cell>
          <cell r="H93">
            <v>13.242546620587913</v>
          </cell>
        </row>
        <row r="94">
          <cell r="F94">
            <v>7.9456057034421948E-3</v>
          </cell>
          <cell r="G94">
            <v>3.4613229015454366E-3</v>
          </cell>
          <cell r="H94">
            <v>5.9202434873795638E-5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8.2045877384671947E-3</v>
          </cell>
          <cell r="H96">
            <v>0.37550855574949882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0.90179906758979977</v>
          </cell>
          <cell r="G98">
            <v>0.90179644313713503</v>
          </cell>
          <cell r="H98">
            <v>0.90180312063377888</v>
          </cell>
        </row>
        <row r="99">
          <cell r="F99">
            <v>1.2988695817791909</v>
          </cell>
          <cell r="G99">
            <v>0</v>
          </cell>
          <cell r="H99">
            <v>0</v>
          </cell>
        </row>
        <row r="100">
          <cell r="F100">
            <v>1.7525786359055744E-4</v>
          </cell>
          <cell r="G100">
            <v>3.2119094488368199E-4</v>
          </cell>
          <cell r="H100">
            <v>7.1695470552957126E-6</v>
          </cell>
        </row>
        <row r="101">
          <cell r="F101">
            <v>1.8857564637193891</v>
          </cell>
          <cell r="G101">
            <v>1.4591897871592074</v>
          </cell>
          <cell r="H101">
            <v>1.8880249931533362</v>
          </cell>
        </row>
        <row r="102">
          <cell r="F102">
            <v>1.4461311086837661E-4</v>
          </cell>
          <cell r="G102">
            <v>1.4445233827172424E-4</v>
          </cell>
          <cell r="H102">
            <v>1.4608956771739205E-4</v>
          </cell>
        </row>
        <row r="103">
          <cell r="F103">
            <v>1.0835167331215048</v>
          </cell>
          <cell r="G103">
            <v>0.2508361048678191</v>
          </cell>
          <cell r="H103">
            <v>0.73937688120572498</v>
          </cell>
        </row>
        <row r="104">
          <cell r="F104">
            <v>0.81630552143669344</v>
          </cell>
          <cell r="G104">
            <v>0</v>
          </cell>
          <cell r="H104">
            <v>0</v>
          </cell>
        </row>
        <row r="105">
          <cell r="F105">
            <v>5.8068662997333913</v>
          </cell>
          <cell r="G105">
            <v>6.1143287731957807</v>
          </cell>
          <cell r="H105">
            <v>7.3408244376837413</v>
          </cell>
        </row>
        <row r="106">
          <cell r="F106">
            <v>1.9180905477505485E-2</v>
          </cell>
          <cell r="G106">
            <v>0.95580060378345377</v>
          </cell>
          <cell r="H106">
            <v>0.98991772853064641</v>
          </cell>
        </row>
        <row r="107">
          <cell r="F107">
            <v>2.0009202254375785E-3</v>
          </cell>
          <cell r="G107">
            <v>2.542468465318646E-3</v>
          </cell>
          <cell r="H107">
            <v>4.3616575308179204E-4</v>
          </cell>
        </row>
        <row r="108">
          <cell r="F108">
            <v>1.1240631962101936E-2</v>
          </cell>
          <cell r="G108">
            <v>9.8488794101382629E-2</v>
          </cell>
          <cell r="H108">
            <v>9.6698979664359613E-2</v>
          </cell>
        </row>
        <row r="109">
          <cell r="F109">
            <v>1.6447030711023623E-2</v>
          </cell>
          <cell r="G109">
            <v>6.2183554609399E-3</v>
          </cell>
          <cell r="H109">
            <v>0</v>
          </cell>
        </row>
        <row r="110">
          <cell r="F110">
            <v>2.0352743784352079E-2</v>
          </cell>
          <cell r="G110">
            <v>2.0811433289377689E-2</v>
          </cell>
          <cell r="H110">
            <v>7.5309649165096592E-3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5.8820387974325913E-2</v>
          </cell>
          <cell r="G112">
            <v>1.130423351238174E-2</v>
          </cell>
          <cell r="H112">
            <v>0</v>
          </cell>
        </row>
        <row r="113">
          <cell r="F113">
            <v>0.77261396662683768</v>
          </cell>
          <cell r="G113">
            <v>1.8046664793762957</v>
          </cell>
          <cell r="H113">
            <v>0.32174485908571776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1.1649827622132192</v>
          </cell>
          <cell r="G115">
            <v>1.0059677796193391</v>
          </cell>
          <cell r="H115">
            <v>1.0059687865958971</v>
          </cell>
        </row>
        <row r="116">
          <cell r="F116">
            <v>1.4632948361411411E-2</v>
          </cell>
          <cell r="G116">
            <v>2.7329239700368013E-3</v>
          </cell>
          <cell r="H116">
            <v>0</v>
          </cell>
        </row>
        <row r="117">
          <cell r="F117">
            <v>6.2799367403807644E-3</v>
          </cell>
          <cell r="G117">
            <v>3.6981119692067999E-3</v>
          </cell>
          <cell r="H117">
            <v>1.3401072550819624E-3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5.5591521650638466E-3</v>
          </cell>
          <cell r="G119">
            <v>6.9997450793649208E-3</v>
          </cell>
          <cell r="H119">
            <v>8.4483832652624113E-3</v>
          </cell>
        </row>
        <row r="123">
          <cell r="F123">
            <v>11.700340536612329</v>
          </cell>
          <cell r="G123">
            <v>12.297192727749431</v>
          </cell>
          <cell r="H123">
            <v>13.5837514639468</v>
          </cell>
        </row>
      </sheetData>
      <sheetData sheetId="59">
        <row r="13">
          <cell r="F13">
            <v>16.128140012468798</v>
          </cell>
          <cell r="G13">
            <v>16.972795800601727</v>
          </cell>
          <cell r="H13">
            <v>17.419307915153233</v>
          </cell>
        </row>
        <row r="14">
          <cell r="F14">
            <v>167.60288852886748</v>
          </cell>
          <cell r="G14">
            <v>98.945514083461546</v>
          </cell>
          <cell r="H14">
            <v>0</v>
          </cell>
        </row>
        <row r="15">
          <cell r="F15">
            <v>72.611449400290411</v>
          </cell>
          <cell r="G15">
            <v>73.931309037764663</v>
          </cell>
          <cell r="H15">
            <v>74.836059188217007</v>
          </cell>
        </row>
        <row r="16">
          <cell r="F16">
            <v>63.874955251599673</v>
          </cell>
          <cell r="G16">
            <v>64.383313870575392</v>
          </cell>
          <cell r="H16">
            <v>67.134973129330945</v>
          </cell>
        </row>
        <row r="18">
          <cell r="F18">
            <v>1.8163901828900108E-2</v>
          </cell>
          <cell r="G18">
            <v>1.3639747486406199E-2</v>
          </cell>
          <cell r="H18">
            <v>1.8759285620479173E-4</v>
          </cell>
        </row>
        <row r="19">
          <cell r="F19">
            <v>20.958786921008468</v>
          </cell>
          <cell r="G19">
            <v>16.216369361962375</v>
          </cell>
          <cell r="H19">
            <v>1.1841703112889731E-2</v>
          </cell>
        </row>
        <row r="20">
          <cell r="F20">
            <v>0</v>
          </cell>
          <cell r="G20">
            <v>7.453614254786995</v>
          </cell>
          <cell r="H20">
            <v>27.328134685771104</v>
          </cell>
        </row>
        <row r="21">
          <cell r="F21">
            <v>0</v>
          </cell>
          <cell r="G21">
            <v>3.1942197279927109E-5</v>
          </cell>
          <cell r="H21">
            <v>1.1092141343331887E-2</v>
          </cell>
        </row>
        <row r="22">
          <cell r="F22">
            <v>0</v>
          </cell>
          <cell r="G22">
            <v>2.7356528182997827E-5</v>
          </cell>
          <cell r="H22">
            <v>8.2013797738648989E-2</v>
          </cell>
          <cell r="P22">
            <v>0.45412483509048301</v>
          </cell>
          <cell r="Q22">
            <v>0.15182424891497998</v>
          </cell>
          <cell r="R22">
            <v>0.41020352757636108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9.7330060792999357E-2</v>
          </cell>
          <cell r="Q23">
            <v>0.10317780986763862</v>
          </cell>
          <cell r="R23">
            <v>0.68714074945504944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2.8327689511452681</v>
          </cell>
          <cell r="G25">
            <v>3.1389860614518561</v>
          </cell>
          <cell r="H25">
            <v>3.7351480045800201</v>
          </cell>
        </row>
        <row r="26">
          <cell r="F26">
            <v>40.520586908420213</v>
          </cell>
          <cell r="G26">
            <v>35.160062481287149</v>
          </cell>
          <cell r="H26">
            <v>16.936139728707222</v>
          </cell>
        </row>
        <row r="27">
          <cell r="F27">
            <v>0</v>
          </cell>
          <cell r="G27">
            <v>8.6502465507502215</v>
          </cell>
          <cell r="H27">
            <v>27.670932606470391</v>
          </cell>
        </row>
        <row r="28">
          <cell r="F28">
            <v>1.6108984421183831E-2</v>
          </cell>
          <cell r="G28">
            <v>6.4770851553477829E-3</v>
          </cell>
          <cell r="H28">
            <v>1.1456503839804119E-4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1.6087426938171025E-2</v>
          </cell>
          <cell r="H30">
            <v>0.70850670896131884</v>
          </cell>
        </row>
        <row r="31">
          <cell r="F31">
            <v>0</v>
          </cell>
          <cell r="G31">
            <v>9.1729972872507393E-3</v>
          </cell>
          <cell r="H31">
            <v>4.4526201921140007</v>
          </cell>
        </row>
        <row r="32">
          <cell r="F32">
            <v>0</v>
          </cell>
          <cell r="G32">
            <v>5.2751551986940246</v>
          </cell>
          <cell r="H32">
            <v>40.539500874523775</v>
          </cell>
        </row>
        <row r="33">
          <cell r="F33">
            <v>3.63590806516555</v>
          </cell>
          <cell r="G33">
            <v>7.1993543121624697</v>
          </cell>
          <cell r="H33">
            <v>22.86607348007113</v>
          </cell>
        </row>
        <row r="34">
          <cell r="F34">
            <v>2.1018553457025324</v>
          </cell>
          <cell r="G34">
            <v>18.645773536901071</v>
          </cell>
          <cell r="H34">
            <v>22.905025590340856</v>
          </cell>
        </row>
        <row r="35">
          <cell r="F35">
            <v>27.726932248160981</v>
          </cell>
          <cell r="G35">
            <v>40.847641809233771</v>
          </cell>
          <cell r="H35">
            <v>45.121214539790166</v>
          </cell>
        </row>
        <row r="36">
          <cell r="F36">
            <v>11.802006714561111</v>
          </cell>
          <cell r="G36">
            <v>12.45223205746141</v>
          </cell>
          <cell r="H36">
            <v>13.863048638572717</v>
          </cell>
        </row>
        <row r="37">
          <cell r="F37">
            <v>2.332510467445994</v>
          </cell>
          <cell r="G37">
            <v>21.039742880585397</v>
          </cell>
          <cell r="H37">
            <v>23.240971404609709</v>
          </cell>
        </row>
        <row r="38">
          <cell r="F38">
            <v>18.815583650875535</v>
          </cell>
          <cell r="G38">
            <v>40.476880725975867</v>
          </cell>
          <cell r="H38">
            <v>44.711661625343119</v>
          </cell>
        </row>
        <row r="39">
          <cell r="F39">
            <v>1.8507343327641097</v>
          </cell>
          <cell r="G39">
            <v>0.64649302087134397</v>
          </cell>
          <cell r="H39">
            <v>2.7965826343726556</v>
          </cell>
        </row>
        <row r="40">
          <cell r="F40">
            <v>0</v>
          </cell>
          <cell r="G40">
            <v>0.25314436017207614</v>
          </cell>
          <cell r="H40">
            <v>1.1806561542189344</v>
          </cell>
        </row>
        <row r="41">
          <cell r="F41">
            <v>0.62659257617168251</v>
          </cell>
          <cell r="G41">
            <v>0</v>
          </cell>
          <cell r="H41">
            <v>0</v>
          </cell>
        </row>
        <row r="42">
          <cell r="F42">
            <v>7.9443153319526658</v>
          </cell>
          <cell r="G42">
            <v>7.4473374652616702</v>
          </cell>
          <cell r="H42">
            <v>5.9855385684488418</v>
          </cell>
        </row>
        <row r="43">
          <cell r="F43">
            <v>0</v>
          </cell>
          <cell r="G43">
            <v>0.80147976186607683</v>
          </cell>
          <cell r="H43">
            <v>3.6421079809472467</v>
          </cell>
        </row>
        <row r="44">
          <cell r="F44">
            <v>5.2445885690806479E-2</v>
          </cell>
          <cell r="G44">
            <v>2.5586424177381308E-2</v>
          </cell>
          <cell r="H44">
            <v>4.7029236824146703E-3</v>
          </cell>
        </row>
        <row r="45">
          <cell r="F45">
            <v>0</v>
          </cell>
          <cell r="G45">
            <v>3.354881726227573</v>
          </cell>
          <cell r="H45">
            <v>5.2267899660804122</v>
          </cell>
        </row>
        <row r="46">
          <cell r="F46">
            <v>3.1931093713853845E-2</v>
          </cell>
          <cell r="G46">
            <v>0.29845089121631097</v>
          </cell>
          <cell r="H46">
            <v>0.32232993221453182</v>
          </cell>
        </row>
        <row r="47">
          <cell r="B47">
            <v>0</v>
          </cell>
        </row>
        <row r="48">
          <cell r="F48">
            <v>3.4974882876540436E-2</v>
          </cell>
          <cell r="G48">
            <v>1.0491285889006923E-2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3.5843457367730293E-2</v>
          </cell>
          <cell r="G50">
            <v>3.3530241609071372E-2</v>
          </cell>
          <cell r="H50">
            <v>1.2969826692395152E-2</v>
          </cell>
        </row>
        <row r="51">
          <cell r="F51">
            <v>0.1045157186071915</v>
          </cell>
          <cell r="G51">
            <v>1.9263518227706701E-2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1.0870932471517158</v>
          </cell>
          <cell r="G53">
            <v>2.4757211866122857</v>
          </cell>
          <cell r="H53">
            <v>0.42570669596537192</v>
          </cell>
        </row>
        <row r="54">
          <cell r="F54">
            <v>3.6989415899803717</v>
          </cell>
          <cell r="G54">
            <v>2.9499762170166908</v>
          </cell>
          <cell r="H54">
            <v>2.8720918240716347</v>
          </cell>
        </row>
        <row r="55">
          <cell r="F55">
            <v>3.301698574290169E-2</v>
          </cell>
          <cell r="G55">
            <v>5.4784862512340408E-3</v>
          </cell>
          <cell r="H55">
            <v>0</v>
          </cell>
        </row>
        <row r="56">
          <cell r="F56">
            <v>1.4441254457000379E-2</v>
          </cell>
          <cell r="G56">
            <v>8.0504060040462247E-3</v>
          </cell>
          <cell r="H56">
            <v>3.2779683128664121E-3</v>
          </cell>
        </row>
        <row r="57">
          <cell r="F57">
            <v>1.5849384104753613E-2</v>
          </cell>
          <cell r="G57">
            <v>2.0587485527543872E-2</v>
          </cell>
          <cell r="H57">
            <v>2.5995025431576658E-2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4.9179181633025738E-2</v>
          </cell>
          <cell r="G63">
            <v>2.9305656033124051E-2</v>
          </cell>
          <cell r="H63">
            <v>0.12530265175206981</v>
          </cell>
        </row>
        <row r="64">
          <cell r="F64">
            <v>0.19516380317787341</v>
          </cell>
          <cell r="G64">
            <v>2.0598356910835727</v>
          </cell>
          <cell r="H64">
            <v>3.1720876796854554</v>
          </cell>
        </row>
        <row r="65">
          <cell r="F65">
            <v>0.14539624540522109</v>
          </cell>
          <cell r="G65">
            <v>0.82472162578035535</v>
          </cell>
          <cell r="H65">
            <v>2.4135340122675406</v>
          </cell>
        </row>
        <row r="66">
          <cell r="F66">
            <v>0.38282920486448718</v>
          </cell>
          <cell r="G66">
            <v>0.36214251856594665</v>
          </cell>
          <cell r="H66">
            <v>0.47676273125085111</v>
          </cell>
        </row>
        <row r="67">
          <cell r="F67">
            <v>0.77750113816672606</v>
          </cell>
          <cell r="G67">
            <v>0.58257639229589431</v>
          </cell>
          <cell r="H67">
            <v>0.77175427901988924</v>
          </cell>
        </row>
        <row r="68">
          <cell r="F68">
            <v>6.7027569601735282E-2</v>
          </cell>
          <cell r="G68">
            <v>0.39235770115659691</v>
          </cell>
          <cell r="H68">
            <v>0.5258158958115946</v>
          </cell>
        </row>
        <row r="69">
          <cell r="F69">
            <v>0.50043369342054655</v>
          </cell>
          <cell r="G69">
            <v>0.75292946085002499</v>
          </cell>
          <cell r="H69">
            <v>1.0312185833412284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1.1839825227866105</v>
          </cell>
          <cell r="G91">
            <v>1.1839790771120713</v>
          </cell>
          <cell r="H91">
            <v>1.1839878440753639</v>
          </cell>
        </row>
        <row r="92">
          <cell r="F92">
            <v>0.64943479088959544</v>
          </cell>
          <cell r="G92">
            <v>0</v>
          </cell>
          <cell r="H92">
            <v>0</v>
          </cell>
        </row>
        <row r="93">
          <cell r="F93">
            <v>2.0511069782669169E-4</v>
          </cell>
          <cell r="G93">
            <v>3.7590152870182515E-4</v>
          </cell>
          <cell r="H93">
            <v>8.3907835545031507E-6</v>
          </cell>
        </row>
        <row r="94">
          <cell r="F94">
            <v>2.693937805313412</v>
          </cell>
          <cell r="G94">
            <v>2.0845568387988656</v>
          </cell>
          <cell r="H94">
            <v>2.6971785616476218</v>
          </cell>
        </row>
        <row r="95">
          <cell r="F95">
            <v>2.8922622173675359E-4</v>
          </cell>
          <cell r="G95">
            <v>2.889046765434482E-4</v>
          </cell>
          <cell r="H95">
            <v>2.9217913543478404E-4</v>
          </cell>
        </row>
        <row r="96">
          <cell r="F96">
            <v>0</v>
          </cell>
          <cell r="G96">
            <v>4.8521517777409687E-4</v>
          </cell>
          <cell r="H96">
            <v>4.8867993295677997E-4</v>
          </cell>
        </row>
        <row r="97">
          <cell r="F97">
            <v>3.9001135122041095</v>
          </cell>
          <cell r="G97">
            <v>4.0990642425831494</v>
          </cell>
          <cell r="H97">
            <v>4.5279171546489305</v>
          </cell>
        </row>
      </sheetData>
      <sheetData sheetId="60">
        <row r="14">
          <cell r="F14">
            <v>2.0753297892900813</v>
          </cell>
          <cell r="G14">
            <v>1.2356853488032113</v>
          </cell>
          <cell r="H14">
            <v>0</v>
          </cell>
        </row>
        <row r="15">
          <cell r="F15">
            <v>7.466058113918419</v>
          </cell>
          <cell r="G15">
            <v>7.6233198085029459</v>
          </cell>
          <cell r="H15">
            <v>7.7285572599663368</v>
          </cell>
        </row>
        <row r="16">
          <cell r="F16">
            <v>4.9032170224410487</v>
          </cell>
          <cell r="G16">
            <v>5.0163707918929594</v>
          </cell>
          <cell r="H16">
            <v>5.36616186746227</v>
          </cell>
        </row>
        <row r="17">
          <cell r="F17">
            <v>4.3600665422188989</v>
          </cell>
          <cell r="G17">
            <v>4.3600668622621033</v>
          </cell>
          <cell r="H17">
            <v>4.3600677143332556</v>
          </cell>
        </row>
        <row r="18">
          <cell r="F18">
            <v>3.8845971326464224E-2</v>
          </cell>
          <cell r="G18">
            <v>3.5607317122163799E-2</v>
          </cell>
          <cell r="H18">
            <v>1.4522250973256004E-3</v>
          </cell>
        </row>
        <row r="19">
          <cell r="F19">
            <v>0.27948897919896964</v>
          </cell>
          <cell r="G19">
            <v>0.24004697057184404</v>
          </cell>
          <cell r="H19">
            <v>2.6107513191769849E-4</v>
          </cell>
        </row>
        <row r="20">
          <cell r="F20">
            <v>0</v>
          </cell>
          <cell r="G20">
            <v>0.105117366508257</v>
          </cell>
          <cell r="H20">
            <v>0.34806469067447571</v>
          </cell>
        </row>
        <row r="21">
          <cell r="F21">
            <v>0</v>
          </cell>
          <cell r="G21">
            <v>5.8435540426865204E-6</v>
          </cell>
          <cell r="H21">
            <v>7.4862485039293774E-4</v>
          </cell>
        </row>
        <row r="22">
          <cell r="F22">
            <v>4.5272558499196E-4</v>
          </cell>
          <cell r="G22">
            <v>1.8851295023394796E-3</v>
          </cell>
          <cell r="H22">
            <v>2.8131276175524033E-2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-1.1077426437865016E-6</v>
          </cell>
          <cell r="G24">
            <v>0</v>
          </cell>
          <cell r="H24">
            <v>0</v>
          </cell>
        </row>
        <row r="25">
          <cell r="F25">
            <v>3.1055221619323982E-2</v>
          </cell>
          <cell r="G25">
            <v>5.0910683779621248E-2</v>
          </cell>
          <cell r="H25">
            <v>9.9627834071903912E-2</v>
          </cell>
        </row>
        <row r="26">
          <cell r="F26">
            <v>6.9926654061728905E-2</v>
          </cell>
          <cell r="G26">
            <v>5.2976372092997388E-2</v>
          </cell>
          <cell r="H26">
            <v>1.3024924689442746E-4</v>
          </cell>
        </row>
        <row r="27">
          <cell r="F27">
            <v>0</v>
          </cell>
          <cell r="G27">
            <v>4.24579176529108E-2</v>
          </cell>
          <cell r="H27">
            <v>8.1638496323972562E-2</v>
          </cell>
        </row>
        <row r="28">
          <cell r="F28">
            <v>1.1279292306307738E-3</v>
          </cell>
          <cell r="G28">
            <v>3.8892209040714096E-4</v>
          </cell>
          <cell r="H28">
            <v>1.8553945320730301E-4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6.8649884979802504E-4</v>
          </cell>
          <cell r="H30">
            <v>3.1064080073304752E-2</v>
          </cell>
        </row>
        <row r="31">
          <cell r="F31">
            <v>0</v>
          </cell>
          <cell r="G31">
            <v>3.0296884194557102E-4</v>
          </cell>
          <cell r="H31">
            <v>0.12359647068669254</v>
          </cell>
        </row>
        <row r="32">
          <cell r="F32">
            <v>0</v>
          </cell>
          <cell r="G32">
            <v>3.1399744671435699E-2</v>
          </cell>
          <cell r="H32">
            <v>0.24131522742725187</v>
          </cell>
        </row>
        <row r="33">
          <cell r="F33">
            <v>0.60450537033245777</v>
          </cell>
          <cell r="G33">
            <v>1.1969627815329469</v>
          </cell>
          <cell r="H33">
            <v>3.80170417461889</v>
          </cell>
        </row>
        <row r="34">
          <cell r="F34">
            <v>0.43583552762447136</v>
          </cell>
          <cell r="G34">
            <v>4.8936904848087348</v>
          </cell>
          <cell r="H34">
            <v>5.5069929365541084</v>
          </cell>
        </row>
        <row r="35">
          <cell r="F35">
            <v>7.9928692398740502</v>
          </cell>
          <cell r="G35">
            <v>11.775188397306437</v>
          </cell>
          <cell r="H35">
            <v>13.007134220878401</v>
          </cell>
        </row>
        <row r="36">
          <cell r="F36">
            <v>3.4021790005771111</v>
          </cell>
          <cell r="G36">
            <v>3.5896212834310899</v>
          </cell>
          <cell r="H36">
            <v>3.9963165194523302</v>
          </cell>
        </row>
        <row r="37">
          <cell r="F37">
            <v>0.67239934522047895</v>
          </cell>
          <cell r="G37">
            <v>6.0651501936128618</v>
          </cell>
          <cell r="H37">
            <v>6.69969816603093</v>
          </cell>
        </row>
        <row r="38">
          <cell r="F38">
            <v>5.4239871153540591</v>
          </cell>
          <cell r="G38">
            <v>11.668308681893789</v>
          </cell>
          <cell r="H38">
            <v>12.889072062105001</v>
          </cell>
        </row>
        <row r="39">
          <cell r="F39">
            <v>3.3518495664873992E-2</v>
          </cell>
          <cell r="G39">
            <v>3.3472496411099312E-2</v>
          </cell>
          <cell r="H39">
            <v>3.5706118725148762E-2</v>
          </cell>
        </row>
        <row r="40">
          <cell r="F40">
            <v>0</v>
          </cell>
          <cell r="G40">
            <v>1.2383567239208901E-2</v>
          </cell>
          <cell r="H40">
            <v>2.7302879917999338E-2</v>
          </cell>
        </row>
        <row r="41">
          <cell r="F41">
            <v>1.186067833030905E-2</v>
          </cell>
          <cell r="G41">
            <v>0</v>
          </cell>
          <cell r="H41">
            <v>0</v>
          </cell>
        </row>
        <row r="42">
          <cell r="F42">
            <v>0.13461703626312269</v>
          </cell>
          <cell r="G42">
            <v>0.12655861317344913</v>
          </cell>
          <cell r="H42">
            <v>0.1085654245152065</v>
          </cell>
        </row>
        <row r="43">
          <cell r="F43">
            <v>0</v>
          </cell>
          <cell r="G43">
            <v>1.9791462524616599E-2</v>
          </cell>
          <cell r="H43">
            <v>5.5585580306347103E-2</v>
          </cell>
        </row>
        <row r="44">
          <cell r="F44">
            <v>7.2066431895353739E-4</v>
          </cell>
          <cell r="G44">
            <v>6.5549849910922012E-4</v>
          </cell>
          <cell r="H44">
            <v>1.5288255907230323E-4</v>
          </cell>
        </row>
        <row r="45">
          <cell r="F45">
            <v>0</v>
          </cell>
          <cell r="G45">
            <v>1.8812229251780398E-2</v>
          </cell>
          <cell r="H45">
            <v>2.924502727093246E-2</v>
          </cell>
        </row>
        <row r="46">
          <cell r="F46">
            <v>1.3156757280952201E-3</v>
          </cell>
          <cell r="G46">
            <v>2.0485209600854131E-2</v>
          </cell>
          <cell r="H46">
            <v>1.9092203146133396E-2</v>
          </cell>
        </row>
        <row r="47">
          <cell r="F47">
            <v>5.1080073416928705E-4</v>
          </cell>
          <cell r="G47">
            <v>5.1419448399755378E-4</v>
          </cell>
          <cell r="H47">
            <v>2.2331317976921817E-4</v>
          </cell>
        </row>
        <row r="48">
          <cell r="F48">
            <v>6.4460198311470473E-4</v>
          </cell>
          <cell r="G48">
            <v>2.5536544642679496E-4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6.8482890000391575E-4</v>
          </cell>
          <cell r="G50">
            <v>7.1493483512047329E-4</v>
          </cell>
          <cell r="H50">
            <v>2.6935699379434196E-4</v>
          </cell>
        </row>
        <row r="51">
          <cell r="F51">
            <v>2.1372484839242054E-3</v>
          </cell>
          <cell r="G51">
            <v>8.278446564954833E-4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2.1554511645478447E-2</v>
          </cell>
          <cell r="G53">
            <v>5.0341645097460849E-2</v>
          </cell>
          <cell r="H53">
            <v>8.9761430407686981E-3</v>
          </cell>
        </row>
        <row r="54">
          <cell r="F54">
            <v>8.4752675165131436E-2</v>
          </cell>
          <cell r="G54">
            <v>8.475026496061315E-2</v>
          </cell>
          <cell r="H54">
            <v>8.4749618480037398E-2</v>
          </cell>
        </row>
        <row r="55">
          <cell r="F55">
            <v>6.0634013049824104E-4</v>
          </cell>
          <cell r="G55">
            <v>2.9575089523529996E-4</v>
          </cell>
          <cell r="H55">
            <v>0</v>
          </cell>
        </row>
        <row r="56">
          <cell r="F56">
            <v>3.4975701859821495E-4</v>
          </cell>
          <cell r="G56">
            <v>2.9009254397007969E-4</v>
          </cell>
          <cell r="H56">
            <v>1.2033132136868025E-4</v>
          </cell>
        </row>
        <row r="57">
          <cell r="F57">
            <v>4.7499783365187985E-4</v>
          </cell>
          <cell r="G57">
            <v>6.5286732548455642E-4</v>
          </cell>
          <cell r="H57">
            <v>8.7972206834763581E-4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9.9997018562409917E-2</v>
          </cell>
          <cell r="G63">
            <v>9.9997643330960964E-2</v>
          </cell>
          <cell r="H63">
            <v>9.9997620574320781E-2</v>
          </cell>
        </row>
        <row r="64">
          <cell r="F64">
            <v>5.0798179017738601E-2</v>
          </cell>
          <cell r="G64">
            <v>1.2673227873551827</v>
          </cell>
          <cell r="H64">
            <v>1.2673790882245954</v>
          </cell>
        </row>
        <row r="65">
          <cell r="F65">
            <v>3.4576431377700827E-2</v>
          </cell>
          <cell r="G65">
            <v>0.23118027850863077</v>
          </cell>
          <cell r="H65">
            <v>0.6353134274883474</v>
          </cell>
        </row>
        <row r="66">
          <cell r="F66">
            <v>0.16638723417634127</v>
          </cell>
          <cell r="G66">
            <v>0.25302222546258651</v>
          </cell>
          <cell r="H66">
            <v>0.30725166292971096</v>
          </cell>
        </row>
        <row r="67">
          <cell r="F67">
            <v>0.36053035169910352</v>
          </cell>
          <cell r="G67">
            <v>0.40064326277126078</v>
          </cell>
          <cell r="H67">
            <v>0.48960770723786173</v>
          </cell>
        </row>
        <row r="68">
          <cell r="F68">
            <v>2.4846043589389882E-2</v>
          </cell>
          <cell r="G68">
            <v>0.26030798774705888</v>
          </cell>
          <cell r="H68">
            <v>0.32174004541836043</v>
          </cell>
        </row>
        <row r="69">
          <cell r="F69">
            <v>0.22577307165514321</v>
          </cell>
          <cell r="G69">
            <v>0.50688722116136553</v>
          </cell>
          <cell r="H69">
            <v>0.60924447310636132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3.5065805902067274E-2</v>
          </cell>
          <cell r="G15">
            <v>5.4375078284137651E-2</v>
          </cell>
          <cell r="H15">
            <v>0.16946397079009334</v>
          </cell>
        </row>
        <row r="16">
          <cell r="F16">
            <v>6.1051024483599184E-2</v>
          </cell>
          <cell r="G16">
            <v>0.40189038236335328</v>
          </cell>
          <cell r="H16">
            <v>5.6286771210241975E-6</v>
          </cell>
        </row>
        <row r="17">
          <cell r="F17">
            <v>2.8587703019434302E-7</v>
          </cell>
          <cell r="G17">
            <v>4.2942990078832103E-7</v>
          </cell>
          <cell r="H17">
            <v>1.39732936990976E-6</v>
          </cell>
        </row>
        <row r="18">
          <cell r="F18">
            <v>2.84059110450738E-5</v>
          </cell>
          <cell r="G18">
            <v>7.7801073425447294E-6</v>
          </cell>
          <cell r="H18">
            <v>7.4877457129876397E-6</v>
          </cell>
        </row>
        <row r="19">
          <cell r="F19">
            <v>7.5507317121505102E-2</v>
          </cell>
          <cell r="G19">
            <v>1.6343840753648E-7</v>
          </cell>
          <cell r="H19">
            <v>8.07983399291999E-8</v>
          </cell>
        </row>
        <row r="20">
          <cell r="F20">
            <v>0</v>
          </cell>
          <cell r="G20">
            <v>0.105117366508257</v>
          </cell>
          <cell r="H20">
            <v>0.242947390738389</v>
          </cell>
        </row>
        <row r="21">
          <cell r="F21">
            <v>0</v>
          </cell>
          <cell r="G21">
            <v>1.21364226281454E-5</v>
          </cell>
          <cell r="H21">
            <v>9.9593893973916911E-4</v>
          </cell>
        </row>
        <row r="22">
          <cell r="F22">
            <v>1.8799500796131401E-3</v>
          </cell>
          <cell r="G22">
            <v>1.47363849863916E-5</v>
          </cell>
          <cell r="H22">
            <v>3.5461680700721802E-2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3.04801724711782E-2</v>
          </cell>
          <cell r="G25">
            <v>2.0007135196425E-2</v>
          </cell>
          <cell r="H25">
            <v>5.5248098567189E-2</v>
          </cell>
        </row>
        <row r="26">
          <cell r="F26">
            <v>2.3582044307911198E-3</v>
          </cell>
          <cell r="G26">
            <v>3.0644305384973599E-3</v>
          </cell>
          <cell r="H26">
            <v>7.8867311846568301E-8</v>
          </cell>
        </row>
        <row r="27">
          <cell r="F27">
            <v>0</v>
          </cell>
          <cell r="G27">
            <v>4.24579176529108E-2</v>
          </cell>
          <cell r="H27">
            <v>3.9180645390711998E-2</v>
          </cell>
        </row>
        <row r="28">
          <cell r="F28">
            <v>2.9699317162559499E-5</v>
          </cell>
          <cell r="G28">
            <v>7.9071038814691006E-5</v>
          </cell>
          <cell r="H28">
            <v>8.4662407146396103E-5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6.8649884979802504E-4</v>
          </cell>
          <cell r="H30">
            <v>3.0377775750107101E-2</v>
          </cell>
        </row>
        <row r="31">
          <cell r="F31">
            <v>0</v>
          </cell>
          <cell r="G31">
            <v>6.2923314855162704E-4</v>
          </cell>
          <cell r="H31">
            <v>0.16618013840479401</v>
          </cell>
        </row>
        <row r="32">
          <cell r="F32">
            <v>0</v>
          </cell>
          <cell r="G32">
            <v>0.20057330397467699</v>
          </cell>
          <cell r="H32">
            <v>7.0609408576466096E-2</v>
          </cell>
        </row>
        <row r="33">
          <cell r="F33">
            <v>0.74282611853147495</v>
          </cell>
          <cell r="G33">
            <v>1.16392997385973E-5</v>
          </cell>
          <cell r="H33">
            <v>4.76375588227652</v>
          </cell>
        </row>
        <row r="34">
          <cell r="F34">
            <v>0.60787639746880306</v>
          </cell>
          <cell r="G34">
            <v>4.0980293284780664</v>
          </cell>
          <cell r="H34">
            <v>1.0969376773145876</v>
          </cell>
        </row>
        <row r="35">
          <cell r="F35">
            <v>2.8905644299587498</v>
          </cell>
          <cell r="G35">
            <v>4.4947495050793602</v>
          </cell>
          <cell r="H35">
            <v>5.6571032118175797</v>
          </cell>
        </row>
        <row r="36">
          <cell r="F36">
            <v>0.40046236524387802</v>
          </cell>
          <cell r="G36">
            <v>0.77056145941176202</v>
          </cell>
          <cell r="H36">
            <v>2.5139927999430629</v>
          </cell>
        </row>
        <row r="37">
          <cell r="F37">
            <v>0.12111043851450025</v>
          </cell>
          <cell r="G37">
            <v>5.6177531952308293</v>
          </cell>
          <cell r="H37">
            <v>0.98541764864169101</v>
          </cell>
        </row>
        <row r="38">
          <cell r="F38">
            <v>0.73009069174043895</v>
          </cell>
          <cell r="G38">
            <v>6.6517719671068098</v>
          </cell>
          <cell r="H38">
            <v>5.1184536189049297</v>
          </cell>
        </row>
        <row r="39">
          <cell r="F39">
            <v>3.1347066054615597E-2</v>
          </cell>
          <cell r="G39">
            <v>1.4750528193781254E-6</v>
          </cell>
          <cell r="H39">
            <v>1.0177647319029599E-2</v>
          </cell>
        </row>
        <row r="40">
          <cell r="F40">
            <v>0</v>
          </cell>
          <cell r="G40">
            <v>1.2383567239208901E-2</v>
          </cell>
          <cell r="H40">
            <v>1.49196135311917E-2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4.3742954932680302E-2</v>
          </cell>
          <cell r="G42">
            <v>4.1044508723594997E-2</v>
          </cell>
          <cell r="H42">
            <v>6.0275442755920998E-2</v>
          </cell>
        </row>
        <row r="43">
          <cell r="F43">
            <v>0</v>
          </cell>
          <cell r="G43">
            <v>1.9791462524616599E-2</v>
          </cell>
          <cell r="H43">
            <v>4.1222252465702602E-2</v>
          </cell>
        </row>
        <row r="44">
          <cell r="F44">
            <v>1.93273932359558E-6</v>
          </cell>
          <cell r="G44">
            <v>2.0070533323353401E-7</v>
          </cell>
          <cell r="H44">
            <v>8.4393326197210206E-8</v>
          </cell>
        </row>
        <row r="45">
          <cell r="F45">
            <v>0</v>
          </cell>
          <cell r="G45">
            <v>1.8812229251780398E-2</v>
          </cell>
          <cell r="H45">
            <v>1.0432861732621901E-2</v>
          </cell>
        </row>
        <row r="46">
          <cell r="F46">
            <v>1.3156757280952201E-3</v>
          </cell>
          <cell r="G46">
            <v>1.9169672650022E-2</v>
          </cell>
          <cell r="H46">
            <v>4.6239708952080603E-3</v>
          </cell>
        </row>
        <row r="47">
          <cell r="F47">
            <v>5.1080073416928705E-4</v>
          </cell>
          <cell r="G47">
            <v>3.59854583554856E-6</v>
          </cell>
          <cell r="H47">
            <v>4.93223701751901E-6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4.3929005940035795E-4</v>
          </cell>
          <cell r="G50">
            <v>1.0815408603882139E-4</v>
          </cell>
          <cell r="H50">
            <v>5.2638261254321301E-6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2.1027611047766299E-2</v>
          </cell>
          <cell r="G53">
            <v>2.8954490260844901E-2</v>
          </cell>
          <cell r="H53">
            <v>1.863378227319697E-6</v>
          </cell>
        </row>
        <row r="54">
          <cell r="F54">
            <v>4.4080558422600502E-2</v>
          </cell>
          <cell r="G54">
            <v>3.1157437205540602E-2</v>
          </cell>
          <cell r="H54">
            <v>4.3492156147311299E-2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1.5545313616534401E-4</v>
          </cell>
          <cell r="G56">
            <v>2.40229019677143E-6</v>
          </cell>
          <cell r="H56">
            <v>5.31147623496289E-5</v>
          </cell>
        </row>
        <row r="57">
          <cell r="F57">
            <v>7.4895008511493302E-5</v>
          </cell>
          <cell r="G57">
            <v>3.0484991506663699E-4</v>
          </cell>
          <cell r="H57">
            <v>6.27013609466616E-4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1.66899148291581E-6</v>
          </cell>
          <cell r="G63">
            <v>1.8532397272259599E-6</v>
          </cell>
          <cell r="H63">
            <v>1.1843095477302E-6</v>
          </cell>
        </row>
        <row r="64">
          <cell r="F64">
            <v>2.7600802874441201E-2</v>
          </cell>
          <cell r="G64">
            <v>1.2360613421822999</v>
          </cell>
          <cell r="H64">
            <v>0.64264566268143797</v>
          </cell>
        </row>
        <row r="65">
          <cell r="F65">
            <v>2.2263937570421E-2</v>
          </cell>
          <cell r="G65">
            <v>0.207016622334112</v>
          </cell>
          <cell r="H65">
            <v>0.52758760396767601</v>
          </cell>
        </row>
        <row r="66">
          <cell r="F66">
            <v>8.7348506974707002E-2</v>
          </cell>
          <cell r="G66">
            <v>0.15785752801723199</v>
          </cell>
          <cell r="H66">
            <v>0.212757306503397</v>
          </cell>
        </row>
        <row r="67">
          <cell r="F67">
            <v>0.1150524000757906</v>
          </cell>
          <cell r="G67">
            <v>0.25766390583383003</v>
          </cell>
          <cell r="H67">
            <v>0.34019890417764698</v>
          </cell>
        </row>
        <row r="68">
          <cell r="F68">
            <v>1.349343324407954E-2</v>
          </cell>
          <cell r="G68">
            <v>0.24661495507768499</v>
          </cell>
          <cell r="H68">
            <v>0.19569479409866808</v>
          </cell>
        </row>
        <row r="69">
          <cell r="F69">
            <v>7.8498833727517703E-2</v>
          </cell>
          <cell r="G69">
            <v>0.41344185086428697</v>
          </cell>
          <cell r="H69">
            <v>0.38812624381382899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9.44927407879798E-4</v>
          </cell>
        </row>
      </sheetData>
      <sheetData sheetId="67">
        <row r="5">
          <cell r="F5">
            <v>6.4674006878806002E-4</v>
          </cell>
          <cell r="G5">
            <v>0.16003539627028954</v>
          </cell>
          <cell r="H5">
            <v>0.15182270137775816</v>
          </cell>
        </row>
        <row r="12">
          <cell r="F12">
            <v>3.5991177535690095E-4</v>
          </cell>
          <cell r="G12">
            <v>4.2602706209834252E-4</v>
          </cell>
          <cell r="H12">
            <v>6.9885528920986522E-4</v>
          </cell>
        </row>
        <row r="19">
          <cell r="F19">
            <v>4.38476799792452</v>
          </cell>
          <cell r="G19">
            <v>6.0700281503922104</v>
          </cell>
          <cell r="H19">
            <v>6.5778151376395373</v>
          </cell>
        </row>
        <row r="20">
          <cell r="F20">
            <v>7.6733104056347745</v>
          </cell>
          <cell r="G20">
            <v>8.5092892110368581</v>
          </cell>
          <cell r="H20">
            <v>9.9632327275166102</v>
          </cell>
        </row>
        <row r="21">
          <cell r="F21">
            <v>8.2143665892283832E-4</v>
          </cell>
          <cell r="G21">
            <v>3.9612527390368935</v>
          </cell>
          <cell r="H21">
            <v>3.9612725149163515</v>
          </cell>
        </row>
        <row r="28">
          <cell r="F28">
            <v>8.3792469024455745</v>
          </cell>
          <cell r="G28">
            <v>27.870572315013337</v>
          </cell>
          <cell r="H28">
            <v>34.302262648909213</v>
          </cell>
        </row>
        <row r="29">
          <cell r="F29">
            <v>0</v>
          </cell>
          <cell r="G29">
            <v>0</v>
          </cell>
          <cell r="H29">
            <v>3.191447504634706E-4</v>
          </cell>
        </row>
        <row r="30">
          <cell r="F30">
            <v>0</v>
          </cell>
          <cell r="G30">
            <v>0</v>
          </cell>
          <cell r="H30">
            <v>3.6225007220048772E-4</v>
          </cell>
        </row>
        <row r="31">
          <cell r="F31">
            <v>1.1197037986753169</v>
          </cell>
          <cell r="G31">
            <v>2.0768311189618522</v>
          </cell>
          <cell r="H31">
            <v>1.9343358426547179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4.3565901318472671</v>
          </cell>
          <cell r="G38">
            <v>10.393907823544858</v>
          </cell>
          <cell r="H38">
            <v>11.493687790875869</v>
          </cell>
        </row>
        <row r="39">
          <cell r="F39">
            <v>3.9760443743753107</v>
          </cell>
          <cell r="G39">
            <v>9.4860056784956104</v>
          </cell>
          <cell r="H39">
            <v>10.489720469150702</v>
          </cell>
        </row>
      </sheetData>
      <sheetData sheetId="68">
        <row r="3">
          <cell r="F3">
            <v>54.932122963154519</v>
          </cell>
          <cell r="G3">
            <v>55.527302410200377</v>
          </cell>
          <cell r="H3">
            <v>57.187712941424742</v>
          </cell>
        </row>
        <row r="6">
          <cell r="F6">
            <v>2.6804525400907746</v>
          </cell>
          <cell r="G6">
            <v>16.612167820835825</v>
          </cell>
          <cell r="H6">
            <v>17.089047390557539</v>
          </cell>
        </row>
        <row r="11">
          <cell r="F11">
            <v>72.614637787815269</v>
          </cell>
          <cell r="G11">
            <v>69.568019992018719</v>
          </cell>
          <cell r="H11">
            <v>73.363032679441559</v>
          </cell>
        </row>
        <row r="18">
          <cell r="F18">
            <v>6.5729713127800791E-3</v>
          </cell>
          <cell r="G18">
            <v>6.8870656655628255E-4</v>
          </cell>
          <cell r="H18">
            <v>7.9878193675674405E-6</v>
          </cell>
        </row>
        <row r="19">
          <cell r="F19">
            <v>15.333722026506795</v>
          </cell>
          <cell r="G19">
            <v>15.012364315563152</v>
          </cell>
          <cell r="H19">
            <v>18.112434032122241</v>
          </cell>
        </row>
        <row r="21">
          <cell r="F21">
            <v>10.742532918031273</v>
          </cell>
          <cell r="G21">
            <v>8.190706820311112</v>
          </cell>
          <cell r="H21">
            <v>5.4000031691446795</v>
          </cell>
        </row>
        <row r="22">
          <cell r="F22">
            <v>1.7766157803139455</v>
          </cell>
          <cell r="G22">
            <v>1.6125419915586312</v>
          </cell>
          <cell r="H22">
            <v>1.1368052005194755</v>
          </cell>
        </row>
        <row r="23">
          <cell r="F23">
            <v>9.7014353724635161</v>
          </cell>
          <cell r="G23">
            <v>10.165143180993285</v>
          </cell>
          <cell r="H23">
            <v>10.001371432840486</v>
          </cell>
        </row>
        <row r="24">
          <cell r="F24">
            <v>5.8952512647846307</v>
          </cell>
          <cell r="G24">
            <v>6.5833079608200249</v>
          </cell>
          <cell r="H24">
            <v>9.3940393162197076</v>
          </cell>
        </row>
        <row r="33">
          <cell r="F33">
            <v>18.151977932813608</v>
          </cell>
          <cell r="G33">
            <v>18.359328380160235</v>
          </cell>
          <cell r="H33">
            <v>19.324438297533632</v>
          </cell>
        </row>
        <row r="34">
          <cell r="F34">
            <v>5.3046222609353881</v>
          </cell>
          <cell r="G34">
            <v>2.7950851997933683</v>
          </cell>
          <cell r="H34">
            <v>8.6327177349018763E-6</v>
          </cell>
        </row>
        <row r="35">
          <cell r="F35">
            <v>1.0106586913716804E-2</v>
          </cell>
          <cell r="G35">
            <v>6.7803703034358554E-4</v>
          </cell>
          <cell r="H35">
            <v>0</v>
          </cell>
        </row>
        <row r="36">
          <cell r="F36">
            <v>0.20725322215723163</v>
          </cell>
          <cell r="G36">
            <v>0.23081378547420517</v>
          </cell>
          <cell r="H36">
            <v>0.23080328421560981</v>
          </cell>
        </row>
        <row r="37">
          <cell r="F37">
            <v>8.4916705505426719</v>
          </cell>
          <cell r="G37">
            <v>2.9437670776437841</v>
          </cell>
          <cell r="H37">
            <v>0.42600624817074639</v>
          </cell>
        </row>
        <row r="38">
          <cell r="F38">
            <v>1.9957796664089824</v>
          </cell>
          <cell r="G38">
            <v>2.0652603337950004</v>
          </cell>
          <cell r="H38">
            <v>0.68748462875215721</v>
          </cell>
        </row>
        <row r="39">
          <cell r="F39">
            <v>3.9621447577516524</v>
          </cell>
          <cell r="G39">
            <v>3.9621497176965601</v>
          </cell>
          <cell r="H39">
            <v>4.8861165464904683</v>
          </cell>
        </row>
        <row r="55">
          <cell r="F55">
            <v>13.155689448708273</v>
          </cell>
          <cell r="G55">
            <v>13.155687651958157</v>
          </cell>
          <cell r="H55">
            <v>13.155687023868808</v>
          </cell>
        </row>
        <row r="56">
          <cell r="F56">
            <v>8.4924171078823019</v>
          </cell>
          <cell r="G56">
            <v>9.4101011491937356</v>
          </cell>
          <cell r="H56">
            <v>13.227382517518095</v>
          </cell>
        </row>
        <row r="57">
          <cell r="F57">
            <v>4.3372688169510258</v>
          </cell>
          <cell r="G57">
            <v>2.3905802245798751</v>
          </cell>
          <cell r="H57">
            <v>0.18380209220518501</v>
          </cell>
        </row>
        <row r="58">
          <cell r="F58">
            <v>7.0550293274564352E-3</v>
          </cell>
          <cell r="G58">
            <v>4.782703702786067E-4</v>
          </cell>
          <cell r="H58">
            <v>0</v>
          </cell>
        </row>
        <row r="59">
          <cell r="F59">
            <v>8.7096930705475177</v>
          </cell>
          <cell r="G59">
            <v>4.1916101609336485</v>
          </cell>
          <cell r="H59">
            <v>0.93511436196273445</v>
          </cell>
        </row>
        <row r="60">
          <cell r="F60">
            <v>7.666816303580154E-3</v>
          </cell>
          <cell r="G60">
            <v>3.9902788025107652E-3</v>
          </cell>
          <cell r="H60">
            <v>2.7374489332088513E-3</v>
          </cell>
        </row>
        <row r="61">
          <cell r="F61">
            <v>4.4203232078446055E-3</v>
          </cell>
          <cell r="G61">
            <v>4.6487693242549085E-4</v>
          </cell>
          <cell r="H61">
            <v>5.4317171699458554E-6</v>
          </cell>
        </row>
        <row r="62">
          <cell r="F62">
            <v>7.237337620571731</v>
          </cell>
          <cell r="G62">
            <v>6.9857324772204974</v>
          </cell>
          <cell r="H62">
            <v>8.7046420030848317</v>
          </cell>
        </row>
        <row r="63">
          <cell r="F63">
            <v>7.1660418817289058</v>
          </cell>
          <cell r="G63">
            <v>7.2036613200581092</v>
          </cell>
          <cell r="H63">
            <v>7.9264517286420704</v>
          </cell>
        </row>
        <row r="64">
          <cell r="F64">
            <v>7.6873663171027014</v>
          </cell>
          <cell r="G64">
            <v>5.2756137607302449</v>
          </cell>
          <cell r="H64">
            <v>6.543732878181765</v>
          </cell>
        </row>
        <row r="65">
          <cell r="F65">
            <v>0.5465000626337807</v>
          </cell>
          <cell r="G65">
            <v>0.54650594281852216</v>
          </cell>
          <cell r="H65">
            <v>0.54653859090438084</v>
          </cell>
        </row>
        <row r="66">
          <cell r="F66">
            <v>5.672057380720517</v>
          </cell>
          <cell r="G66">
            <v>4.3246932011242709</v>
          </cell>
          <cell r="H66">
            <v>2.9376017240147081</v>
          </cell>
        </row>
        <row r="67">
          <cell r="F67">
            <v>1.7766157803139455</v>
          </cell>
          <cell r="G67">
            <v>1.6125419915586312</v>
          </cell>
          <cell r="H67">
            <v>1.1368052005194755</v>
          </cell>
        </row>
        <row r="68">
          <cell r="F68">
            <v>2.8170849227614241</v>
          </cell>
          <cell r="G68">
            <v>2.8170884492822537</v>
          </cell>
          <cell r="H68">
            <v>3.5180039134731396</v>
          </cell>
        </row>
        <row r="69">
          <cell r="F69">
            <v>7.6127033745635462</v>
          </cell>
          <cell r="G69">
            <v>8.0936772270003043</v>
          </cell>
          <cell r="H69">
            <v>8.0936702111088366</v>
          </cell>
        </row>
        <row r="70">
          <cell r="F70">
            <v>2.2111705498617029</v>
          </cell>
          <cell r="G70">
            <v>12.293332988831619</v>
          </cell>
          <cell r="H70">
            <v>12.365416678189197</v>
          </cell>
        </row>
        <row r="71">
          <cell r="F71">
            <v>77.441088503186265</v>
          </cell>
          <cell r="G71">
            <v>78.305759971395076</v>
          </cell>
          <cell r="H71">
            <v>79.277591804323592</v>
          </cell>
        </row>
      </sheetData>
      <sheetData sheetId="69">
        <row r="3">
          <cell r="F3">
            <v>55.219615399148552</v>
          </cell>
          <cell r="G3">
            <v>54.448774596453141</v>
          </cell>
          <cell r="H3">
            <v>51.934911738933486</v>
          </cell>
        </row>
        <row r="6">
          <cell r="F6">
            <v>6.9898734246038225</v>
          </cell>
          <cell r="G6">
            <v>9.1956025563879091</v>
          </cell>
          <cell r="H6">
            <v>13.901562807102934</v>
          </cell>
        </row>
        <row r="11">
          <cell r="F11">
            <v>59.187669220363176</v>
          </cell>
          <cell r="G11">
            <v>59.286044129505775</v>
          </cell>
          <cell r="H11">
            <v>57.084810220337388</v>
          </cell>
        </row>
        <row r="12">
          <cell r="F12">
            <v>11.791692409139213</v>
          </cell>
          <cell r="G12">
            <v>6.7962444410712699</v>
          </cell>
          <cell r="H12">
            <v>9.0191377159983896E-6</v>
          </cell>
        </row>
        <row r="13">
          <cell r="F13">
            <v>1.6944747904980234E-3</v>
          </cell>
          <cell r="G13">
            <v>1.2021886544799686E-3</v>
          </cell>
          <cell r="H13">
            <v>1.2780769629057747</v>
          </cell>
        </row>
        <row r="14">
          <cell r="F14">
            <v>14.787357406392506</v>
          </cell>
          <cell r="G14">
            <v>8.8941714684460802</v>
          </cell>
          <cell r="H14">
            <v>4.2767868278554806</v>
          </cell>
        </row>
        <row r="15">
          <cell r="F15">
            <v>0.64391537122096021</v>
          </cell>
          <cell r="G15">
            <v>2.2249539757004544</v>
          </cell>
          <cell r="H15">
            <v>2.9092114645469231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8.351459291745515</v>
          </cell>
          <cell r="G17">
            <v>9.2632439999828886</v>
          </cell>
          <cell r="H17">
            <v>9.0345095561370421</v>
          </cell>
        </row>
        <row r="19">
          <cell r="F19">
            <v>0.66880077846632568</v>
          </cell>
          <cell r="G19">
            <v>0.75101427044578406</v>
          </cell>
          <cell r="H19">
            <v>0.80223144942605296</v>
          </cell>
        </row>
        <row r="20">
          <cell r="F20">
            <v>4.8144938472980776E-3</v>
          </cell>
          <cell r="G20">
            <v>5.6007129413258088E-3</v>
          </cell>
          <cell r="H20">
            <v>5.6378482900187694E-3</v>
          </cell>
        </row>
        <row r="21">
          <cell r="F21">
            <v>12.581009592396695</v>
          </cell>
          <cell r="G21">
            <v>17.035394201721598</v>
          </cell>
          <cell r="H21">
            <v>20.2656040914842</v>
          </cell>
        </row>
        <row r="28">
          <cell r="F28">
            <v>3.9680538212146321</v>
          </cell>
          <cell r="G28">
            <v>4.8372695330526359</v>
          </cell>
          <cell r="H28">
            <v>5.1498984814039046</v>
          </cell>
        </row>
        <row r="47">
          <cell r="F47">
            <v>11.585231066135128</v>
          </cell>
          <cell r="G47">
            <v>15.702504601584632</v>
          </cell>
          <cell r="H47">
            <v>18.682680217414731</v>
          </cell>
        </row>
        <row r="48">
          <cell r="F48">
            <v>9.6559162505661202</v>
          </cell>
          <cell r="G48">
            <v>5.5654559644577857</v>
          </cell>
          <cell r="H48">
            <v>1.0464416477722045</v>
          </cell>
        </row>
        <row r="49">
          <cell r="F49">
            <v>9.7486137350506237</v>
          </cell>
          <cell r="G49">
            <v>5.1666505286126005</v>
          </cell>
          <cell r="H49">
            <v>1.9470957460570943</v>
          </cell>
        </row>
        <row r="50">
          <cell r="F50">
            <v>8.6272323699689188</v>
          </cell>
          <cell r="G50">
            <v>10.906236593271247</v>
          </cell>
          <cell r="H50">
            <v>11.379564825370089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6.8872510800439875</v>
          </cell>
          <cell r="G52">
            <v>7.6391783776819251</v>
          </cell>
          <cell r="H52">
            <v>7.4505464882853634</v>
          </cell>
        </row>
        <row r="53">
          <cell r="F53">
            <v>5.7081806557975296</v>
          </cell>
          <cell r="G53">
            <v>4.8022833975497798</v>
          </cell>
          <cell r="H53">
            <v>3.3331381759054866</v>
          </cell>
        </row>
        <row r="54">
          <cell r="F54">
            <v>0.54344342866168482</v>
          </cell>
          <cell r="G54">
            <v>0.69962729092677667</v>
          </cell>
          <cell r="H54">
            <v>0.73480619341645392</v>
          </cell>
        </row>
        <row r="55">
          <cell r="F55">
            <v>0.66880077846632568</v>
          </cell>
          <cell r="G55">
            <v>0.75101427044578406</v>
          </cell>
          <cell r="H55">
            <v>0.80223144942605296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6.9898734246038225</v>
          </cell>
          <cell r="G58">
            <v>9.1956025563879091</v>
          </cell>
          <cell r="H58">
            <v>13.901562807102934</v>
          </cell>
        </row>
        <row r="59">
          <cell r="F59">
            <v>60.678196366619524</v>
          </cell>
          <cell r="G59">
            <v>60.646232772722733</v>
          </cell>
          <cell r="H59">
            <v>59.436638142962018</v>
          </cell>
        </row>
      </sheetData>
      <sheetData sheetId="70">
        <row r="3">
          <cell r="F3">
            <v>48.973306556619505</v>
          </cell>
          <cell r="G3">
            <v>47.671494973828601</v>
          </cell>
          <cell r="H3">
            <v>44.256970537403916</v>
          </cell>
        </row>
        <row r="10">
          <cell r="F10">
            <v>15.551909765207297</v>
          </cell>
          <cell r="G10">
            <v>20.258385143384199</v>
          </cell>
          <cell r="H10">
            <v>30.422979533003275</v>
          </cell>
        </row>
        <row r="15">
          <cell r="F15">
            <v>71.771841155189094</v>
          </cell>
          <cell r="G15">
            <v>72.242706918789224</v>
          </cell>
          <cell r="H15">
            <v>67.590126945582654</v>
          </cell>
        </row>
        <row r="16">
          <cell r="F16">
            <v>16.127343114818782</v>
          </cell>
          <cell r="G16">
            <v>6.8243428451939243</v>
          </cell>
          <cell r="H16">
            <v>1.0389436239005331E-5</v>
          </cell>
        </row>
        <row r="17">
          <cell r="F17">
            <v>1.6969764835134456E-3</v>
          </cell>
          <cell r="G17">
            <v>1.2056897937298941E-3</v>
          </cell>
          <cell r="H17">
            <v>1.0568110025627369</v>
          </cell>
        </row>
        <row r="18">
          <cell r="F18">
            <v>30.049877805068526</v>
          </cell>
          <cell r="G18">
            <v>17.759993777568159</v>
          </cell>
          <cell r="H18">
            <v>10.649397550138962</v>
          </cell>
        </row>
        <row r="19">
          <cell r="F19">
            <v>0.89548109979573565</v>
          </cell>
          <cell r="G19">
            <v>4.8046829750337432</v>
          </cell>
          <cell r="H19">
            <v>5.0062152652453795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12.095824013563803</v>
          </cell>
          <cell r="G21">
            <v>13.2335066005343</v>
          </cell>
          <cell r="H21">
            <v>13.200004221340523</v>
          </cell>
        </row>
        <row r="22">
          <cell r="F22">
            <v>13.686734624949201</v>
          </cell>
          <cell r="G22">
            <v>11.692100947981739</v>
          </cell>
          <cell r="H22">
            <v>7.2273227722128359</v>
          </cell>
        </row>
        <row r="23">
          <cell r="F23">
            <v>1.1766824120070822</v>
          </cell>
          <cell r="G23">
            <v>1.2853130417166649</v>
          </cell>
          <cell r="H23">
            <v>1.3067678952098294</v>
          </cell>
        </row>
        <row r="24">
          <cell r="F24">
            <v>9.394159923603063E-3</v>
          </cell>
          <cell r="G24">
            <v>1.392142356844907E-2</v>
          </cell>
          <cell r="H24">
            <v>1.9376397107957237E-2</v>
          </cell>
        </row>
        <row r="25">
          <cell r="F25">
            <v>52.071842733326534</v>
          </cell>
          <cell r="G25">
            <v>63.013228874413585</v>
          </cell>
          <cell r="H25">
            <v>68.751796962808513</v>
          </cell>
        </row>
        <row r="26">
          <cell r="F26">
            <v>197.8867180951259</v>
          </cell>
          <cell r="G26">
            <v>190.8710030945935</v>
          </cell>
          <cell r="H26">
            <v>174.80782940164562</v>
          </cell>
        </row>
        <row r="102">
          <cell r="F102">
            <v>3.1264032992877909E-2</v>
          </cell>
          <cell r="G102">
            <v>2.048948517367178E-2</v>
          </cell>
          <cell r="H102">
            <v>1.8129072981165128E-2</v>
          </cell>
        </row>
        <row r="104">
          <cell r="F104">
            <v>48.861587528027663</v>
          </cell>
          <cell r="G104">
            <v>56.073693127522304</v>
          </cell>
          <cell r="H104">
            <v>57.137646925918794</v>
          </cell>
        </row>
        <row r="105">
          <cell r="F105">
            <v>11.621166537181638</v>
          </cell>
          <cell r="G105">
            <v>4.6029823973171435</v>
          </cell>
          <cell r="H105">
            <v>0.71052049743310874</v>
          </cell>
        </row>
        <row r="106">
          <cell r="F106">
            <v>14.714237829629676</v>
          </cell>
          <cell r="G106">
            <v>6.4491193317097455</v>
          </cell>
          <cell r="H106">
            <v>2.5024337475518172</v>
          </cell>
        </row>
        <row r="107">
          <cell r="F107">
            <v>17.443171683416651</v>
          </cell>
          <cell r="G107">
            <v>21.050484690713805</v>
          </cell>
          <cell r="H107">
            <v>19.978883682519765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8.04324829685814</v>
          </cell>
          <cell r="G110">
            <v>8.6178727811081544</v>
          </cell>
          <cell r="H110">
            <v>8.2527752751769974</v>
          </cell>
        </row>
        <row r="111">
          <cell r="F111">
            <v>7.6274859369095811</v>
          </cell>
          <cell r="G111">
            <v>6.2881876232062508</v>
          </cell>
          <cell r="H111">
            <v>3.6724134550566596</v>
          </cell>
        </row>
        <row r="112">
          <cell r="F112">
            <v>0.41947212653031662</v>
          </cell>
          <cell r="G112">
            <v>0.44674195535879385</v>
          </cell>
          <cell r="H112">
            <v>0.37824448280958578</v>
          </cell>
        </row>
        <row r="113">
          <cell r="F113">
            <v>3.4916746705783576E-2</v>
          </cell>
          <cell r="G113">
            <v>3.4205177302275742E-2</v>
          </cell>
          <cell r="H113">
            <v>3.0922540335587324E-2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124.34846048345963</v>
          </cell>
          <cell r="G116">
            <v>123.84216171279634</v>
          </cell>
          <cell r="H116">
            <v>123.10494921278675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25.453126399600265</v>
          </cell>
          <cell r="G224">
            <v>28.458359212499523</v>
          </cell>
          <cell r="H224">
            <v>30.560844390516429</v>
          </cell>
        </row>
        <row r="231">
          <cell r="F231">
            <v>2.0538103128000538</v>
          </cell>
          <cell r="G231">
            <v>1.9169994789298497</v>
          </cell>
          <cell r="H231">
            <v>1.6947014668705189</v>
          </cell>
        </row>
        <row r="233">
          <cell r="F233">
            <v>59.25418073587602</v>
          </cell>
          <cell r="G233">
            <v>69.348877078220085</v>
          </cell>
          <cell r="H233">
            <v>73.440477557548803</v>
          </cell>
        </row>
        <row r="234">
          <cell r="F234">
            <v>13.156170416025656</v>
          </cell>
          <cell r="G234">
            <v>5.4718664908549179</v>
          </cell>
          <cell r="H234">
            <v>0.85216834660821039</v>
          </cell>
        </row>
        <row r="235">
          <cell r="F235">
            <v>17.133136976899564</v>
          </cell>
          <cell r="G235">
            <v>7.9194864732003332</v>
          </cell>
          <cell r="H235">
            <v>3.1806085283127494</v>
          </cell>
        </row>
        <row r="236">
          <cell r="F236">
            <v>22.411444435318185</v>
          </cell>
          <cell r="G236">
            <v>27.511397034801249</v>
          </cell>
          <cell r="H236">
            <v>27.20505134489559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9.8021749390805173</v>
          </cell>
          <cell r="G239">
            <v>10.68550895903307</v>
          </cell>
          <cell r="H239">
            <v>10.592840558578391</v>
          </cell>
        </row>
        <row r="240">
          <cell r="F240">
            <v>8.7214272796847876</v>
          </cell>
          <cell r="G240">
            <v>7.3166398202373415</v>
          </cell>
          <cell r="H240">
            <v>4.4477276377531716</v>
          </cell>
        </row>
        <row r="241">
          <cell r="F241">
            <v>0.54064961016072799</v>
          </cell>
          <cell r="G241">
            <v>0.5860474049181652</v>
          </cell>
          <cell r="H241">
            <v>0.52247073452263915</v>
          </cell>
        </row>
        <row r="242">
          <cell r="F242">
            <v>1.1766824120070822</v>
          </cell>
          <cell r="G242">
            <v>1.2853130417166649</v>
          </cell>
          <cell r="H242">
            <v>1.3067678952098294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15.551909765207297</v>
          </cell>
          <cell r="G244">
            <v>20.258385143384199</v>
          </cell>
          <cell r="H244">
            <v>30.422979533003275</v>
          </cell>
        </row>
        <row r="245">
          <cell r="F245">
            <v>149.80158688305985</v>
          </cell>
          <cell r="G245">
            <v>152.3005209252959</v>
          </cell>
          <cell r="H245">
            <v>153.66579360330317</v>
          </cell>
        </row>
      </sheetData>
      <sheetData sheetId="71">
        <row r="21">
          <cell r="F21">
            <v>16.864240186520536</v>
          </cell>
          <cell r="G21">
            <v>3.635130247156718</v>
          </cell>
          <cell r="H21">
            <v>0.79279374942868341</v>
          </cell>
        </row>
        <row r="22">
          <cell r="F22">
            <v>33.256085716014447</v>
          </cell>
          <cell r="G22">
            <v>16.610281500140694</v>
          </cell>
          <cell r="H22">
            <v>1.3582460822837652</v>
          </cell>
        </row>
        <row r="23">
          <cell r="F23">
            <v>2.5455109278508568</v>
          </cell>
          <cell r="G23">
            <v>2.1169080375478195</v>
          </cell>
          <cell r="H23">
            <v>-4.5620031798865313E-6</v>
          </cell>
        </row>
        <row r="24">
          <cell r="F24">
            <v>6.6561668697172463E-2</v>
          </cell>
          <cell r="G24">
            <v>3.0764722386824494E-2</v>
          </cell>
          <cell r="H24">
            <v>1.9322820922185705E-3</v>
          </cell>
        </row>
        <row r="25">
          <cell r="F25">
            <v>1.31737221428379</v>
          </cell>
          <cell r="G25">
            <v>2.7309979571784129</v>
          </cell>
          <cell r="H25">
            <v>0.11134129263835377</v>
          </cell>
        </row>
        <row r="26">
          <cell r="F26">
            <v>2.9739890490430136</v>
          </cell>
          <cell r="G26">
            <v>2.9745661184915195</v>
          </cell>
          <cell r="H26">
            <v>1.5639211403472397</v>
          </cell>
        </row>
        <row r="27">
          <cell r="F27">
            <v>1.7992507364999646E-2</v>
          </cell>
          <cell r="G27">
            <v>1.4614417558821145E-2</v>
          </cell>
          <cell r="H27">
            <v>1.92961141373633E-3</v>
          </cell>
        </row>
        <row r="28">
          <cell r="F28">
            <v>4.9806730384730101E-3</v>
          </cell>
          <cell r="G28">
            <v>3.7253567534005598E-3</v>
          </cell>
          <cell r="H28">
            <v>1.69077974971628</v>
          </cell>
        </row>
        <row r="32">
          <cell r="F32">
            <v>0.24981989070259805</v>
          </cell>
          <cell r="G32">
            <v>1.5751240901093928</v>
          </cell>
          <cell r="H32">
            <v>1.6308057406185585</v>
          </cell>
        </row>
      </sheetData>
      <sheetData sheetId="72">
        <row r="11">
          <cell r="F11">
            <v>68.027828768750865</v>
          </cell>
          <cell r="G11">
            <v>52.509699422593471</v>
          </cell>
          <cell r="H11">
            <v>0</v>
          </cell>
        </row>
        <row r="12">
          <cell r="F12">
            <v>17.006957303548514</v>
          </cell>
          <cell r="G12">
            <v>27.086683858859754</v>
          </cell>
          <cell r="H12">
            <v>76.982132523366914</v>
          </cell>
        </row>
        <row r="13">
          <cell r="F13">
            <v>2.8727552071877201E-4</v>
          </cell>
          <cell r="G13">
            <v>4.8582446823057783E-2</v>
          </cell>
          <cell r="H13">
            <v>4.8300295329128495E-2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2.2430370176184522</v>
          </cell>
          <cell r="G53">
            <v>2.4618120454301473</v>
          </cell>
          <cell r="H53">
            <v>2.5529368581346192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4.1093002229194484</v>
          </cell>
          <cell r="G55">
            <v>3.5544001245226147</v>
          </cell>
          <cell r="H55">
            <v>3.1357792788192929</v>
          </cell>
        </row>
        <row r="56">
          <cell r="F56">
            <v>1.7225309291939679</v>
          </cell>
          <cell r="G56">
            <v>1.013126543470358</v>
          </cell>
          <cell r="H56">
            <v>0.24217937392286787</v>
          </cell>
        </row>
        <row r="57">
          <cell r="F57">
            <v>2.91717064166096</v>
          </cell>
          <cell r="G57">
            <v>1.5183006371802159</v>
          </cell>
          <cell r="H57">
            <v>0.60329746098108816</v>
          </cell>
        </row>
        <row r="58">
          <cell r="F58">
            <v>3.929034098876659</v>
          </cell>
          <cell r="G58">
            <v>1.6661389867515617</v>
          </cell>
          <cell r="H58">
            <v>0.16053922354356212</v>
          </cell>
        </row>
        <row r="59">
          <cell r="F59">
            <v>0</v>
          </cell>
          <cell r="G59">
            <v>-1.3558076715485348</v>
          </cell>
          <cell r="H59">
            <v>-5.1988247950570248</v>
          </cell>
        </row>
        <row r="60">
          <cell r="F60">
            <v>0</v>
          </cell>
          <cell r="G60">
            <v>-0.32917985921627246</v>
          </cell>
          <cell r="H60">
            <v>-1.4958490958824255</v>
          </cell>
        </row>
        <row r="61">
          <cell r="F61">
            <v>0</v>
          </cell>
          <cell r="G61">
            <v>0</v>
          </cell>
          <cell r="H61">
            <v>-2.6352905252428548E-5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-1.0576224463781846E-5</v>
          </cell>
          <cell r="H63">
            <v>-3.0491491462917922E-5</v>
          </cell>
        </row>
        <row r="77">
          <cell r="B77">
            <v>0</v>
          </cell>
          <cell r="C77">
            <v>3.4615476689151721</v>
          </cell>
        </row>
        <row r="78">
          <cell r="B78">
            <v>0</v>
          </cell>
          <cell r="C78">
            <v>1.0914584574482107</v>
          </cell>
        </row>
        <row r="79">
          <cell r="B79">
            <v>0</v>
          </cell>
          <cell r="C79">
            <v>2.1416792099430983</v>
          </cell>
        </row>
      </sheetData>
      <sheetData sheetId="75">
        <row r="99">
          <cell r="J99">
            <v>13.338469464368957</v>
          </cell>
          <cell r="K99">
            <v>7.5019473002318504</v>
          </cell>
          <cell r="L99">
            <v>2.0425307208337049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431.52970560242937</v>
      </c>
      <c r="K2" s="3">
        <f t="shared" si="0"/>
        <v>543.20018011932802</v>
      </c>
      <c r="L2" s="3">
        <f t="shared" ref="L2" si="1">L3+L8+L11+L12+L16+L17+L18+L19</f>
        <v>630.99439606675196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53.515444724565427</v>
      </c>
      <c r="K3" s="1">
        <f t="shared" si="4"/>
        <v>55.138546409074181</v>
      </c>
      <c r="L3" s="1">
        <f t="shared" ref="L3" si="5">SUM(L4:L7)</f>
        <v>55.13857756231738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16.424568865792466</v>
      </c>
      <c r="K4" s="1" cm="1">
        <f t="array" ref="K4">SUMPRODUCT(("RNWWOD1"=[2]OUT_PrimaryEnergyCons!$A$1:$A$1000)*1,[2]OUT_PrimaryEnergyCons!I$1:I$1000)</f>
        <v>17.113642760947098</v>
      </c>
      <c r="L4" s="1" cm="1">
        <f t="array" ref="L4">SUMPRODUCT(("RNWWOD1"=[2]OUT_PrimaryEnergyCons!$A$1:$A$1000)*1,[2]OUT_PrimaryEnergyCons!J$1:J$1000)</f>
        <v>18.429672565135434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7.6690259187447332</v>
      </c>
      <c r="K5" s="1" cm="1">
        <f t="array" ref="K5">SUMPRODUCT(("RNWWOD2"=[2]OUT_PrimaryEnergyCons!$A$1:$A$1000)*1,[2]OUT_PrimaryEnergyCons!I$1:I$1000)</f>
        <v>7.6690271698718533</v>
      </c>
      <c r="L5" s="1" cm="1">
        <f t="array" ref="L5">SUMPRODUCT(("RNWWOD2"=[2]OUT_PrimaryEnergyCons!$A$1:$A$1000)*1,[2]OUT_PrimaryEnergyCons!J$1:J$1000)</f>
        <v>7.6690281973403032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4.805384502131365</v>
      </c>
      <c r="K6" s="1" cm="1">
        <f t="array" ref="K6">SUMPRODUCT(("RNWWOD3"=[2]OUT_PrimaryEnergyCons!$A$1:$A$1000)*1,[2]OUT_PrimaryEnergyCons!I$1:I$1000)</f>
        <v>4.8053860860181841</v>
      </c>
      <c r="L6" s="1" cm="1">
        <f t="array" ref="L6">SUMPRODUCT(("RNWWOD3"=[2]OUT_PrimaryEnergyCons!$A$1:$A$1000)*1,[2]OUT_PrimaryEnergyCons!J$1:J$1000)</f>
        <v>4.8053854551465136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24.616465437896863</v>
      </c>
      <c r="K7" s="1" cm="1">
        <f t="array" ref="K7">SUMPRODUCT(("RNWWOD4"=[2]OUT_PrimaryEnergyCons!$A$1:$A$1000)*1+("RNWWOD5"=[2]OUT_PrimaryEnergyCons!$A$1:$A$1000)*1,[2]OUT_PrimaryEnergyCons!I$1:I$1000)</f>
        <v>25.550490392237048</v>
      </c>
      <c r="L7" s="1" cm="1">
        <f t="array" ref="L7">SUMPRODUCT(("RNWWOD4"=[2]OUT_PrimaryEnergyCons!$A$1:$A$1000)*1+("RNWWOD5"=[2]OUT_PrimaryEnergyCons!$A$1:$A$1000)*1,[2]OUT_PrimaryEnergyCons!J$1:J$1000)</f>
        <v>24.23449134469513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72.274109818135273</v>
      </c>
      <c r="K8" s="1">
        <f t="shared" si="9"/>
        <v>79.195696742012444</v>
      </c>
      <c r="L8" s="1">
        <f t="shared" ref="L8" si="10">SUM(L9:L10)</f>
        <v>82.747534254148093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34.937591438348463</v>
      </c>
      <c r="K9" s="1" cm="1">
        <f t="array" ref="K9">SUMPRODUCT(("RNNWWST1"=[2]OUT_PrimaryEnergyCons!$A$1:$A$1000)*1,[2]OUT_PrimaryEnergyCons!I$1:I$1000)</f>
        <v>38.082488813531143</v>
      </c>
      <c r="L9" s="1" cm="1">
        <f t="array" ref="L9">SUMPRODUCT(("RNNWWST1"=[2]OUT_PrimaryEnergyCons!$A$1:$A$1000)*1,[2]OUT_PrimaryEnergyCons!J$1:J$1000)</f>
        <v>38.141189217129039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37.33651837978681</v>
      </c>
      <c r="K10" s="1" cm="1">
        <f t="array" ref="K10">SUMPRODUCT(("RNWWST1"=[2]OUT_PrimaryEnergyCons!$A$1:$A$1000)*1,[2]OUT_PrimaryEnergyCons!I$1:I$1000)</f>
        <v>41.113207928481295</v>
      </c>
      <c r="L10" s="1" cm="1">
        <f t="array" ref="L10">SUMPRODUCT(("RNWWST1"=[2]OUT_PrimaryEnergyCons!$A$1:$A$1000)*1,[2]OUT_PrimaryEnergyCons!J$1:J$1000)</f>
        <v>44.606345037019054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12.540436474064101</v>
      </c>
      <c r="K11" s="1" cm="1">
        <f t="array" ref="K11">SUMPRODUCT(("mnr"=[2]OUT_PrimaryEnergyCons!$C$1:$C$1000)*1,[2]OUT_PrimaryEnergyCons!I$1:I$1000)</f>
        <v>17.360280510121704</v>
      </c>
      <c r="L11" s="1" cm="1">
        <f t="array" ref="L11">SUMPRODUCT(("mnr"=[2]OUT_PrimaryEnergyCons!$C$1:$C$1000)*1,[2]OUT_PrimaryEnergyCons!J$1:J$1000)</f>
        <v>18.812551293649062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152.6145446643589</v>
      </c>
      <c r="K12" s="1">
        <f t="shared" si="11"/>
        <v>155.28741870894177</v>
      </c>
      <c r="L12" s="1">
        <f t="shared" ref="L12" si="12">SUM(L13:L15)</f>
        <v>159.39034023270119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72.611449400290411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73.931309037764663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74.836059188217007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63.874955251599673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64.383313870575392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67.134973129330945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16.128140012468798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16.972795800601727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17.419307915153233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66.401101704051015</v>
      </c>
      <c r="K16" s="1" cm="1">
        <f t="array" ref="K16">SUMPRODUCT(ISNUMBER(SEARCH("SOL",[2]OUT_PrimaryEnergyCons!$C$1:$C$1000))*1,[2]OUT_PrimaryEnergyCons!I$1:I$1000)</f>
        <v>137.11127586490707</v>
      </c>
      <c r="L16" s="1" cm="1">
        <f t="array" ref="L16">SUMPRODUCT(ISNUMBER(SEARCH("SOL",[2]OUT_PrimaryEnergyCons!$C$1:$C$1000))*1,[2]OUT_PrimaryEnergyCons!J$1:J$1000)</f>
        <v>153.08785893480703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3.6359646267466985</v>
      </c>
      <c r="K17" s="1" cm="1">
        <f t="array" ref="K17">SUMPRODUCT(ISNUMBER(SEARCH("wnd",[2]OUT_PrimaryEnergyCons!$C$1:$C$1000))*1,[2]OUT_PrimaryEnergyCons!I$1:I$1000)</f>
        <v>7.1993904334439351</v>
      </c>
      <c r="L17" s="1" cm="1">
        <f t="array" ref="L17">SUMPRODUCT(ISNUMBER(SEARCH("wnd",[2]OUT_PrimaryEnergyCons!$C$1:$C$1000))*1,[2]OUT_PrimaryEnergyCons!J$1:J$1000)</f>
        <v>22.866103864160117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70.548103590507864</v>
      </c>
      <c r="K18" s="1">
        <f>[2]Overview!G$9-K19</f>
        <v>86.631931036955208</v>
      </c>
      <c r="L18" s="1">
        <f>[2]Overview!H$9-L19</f>
        <v>98.411440370512423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5.2756404138717983</v>
      </c>
      <c r="L19" s="1">
        <f>+[2]Overview!H$28</f>
        <v>40.539989554456731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390.1255443013838</v>
      </c>
      <c r="K20" s="3">
        <f t="shared" si="13"/>
        <v>212.66817700310301</v>
      </c>
      <c r="L20" s="3">
        <f t="shared" ref="L20" si="14">SUM(L21:L22,L41,L50:L51,L56)</f>
        <v>102.2577177586806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6.5729713127800791E-3</v>
      </c>
      <c r="K21" s="1" cm="1">
        <f t="array" ref="K21">SUMPRODUCT(("COA"=[2]OUT_PrimaryEnergyCons!$C$4:$C$10000)*1,[2]OUT_PrimaryEnergyCons!I$4:I$10000)</f>
        <v>6.8870656655628255E-4</v>
      </c>
      <c r="L21" s="1" cm="1">
        <f t="array" ref="L21">SUMPRODUCT(("COA"=[2]OUT_PrimaryEnergyCons!$C$4:$C$10000)*1,[2]OUT_PrimaryEnergyCons!J$4:J$10000)</f>
        <v>8.0338152320208593E-6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109.5077442099887</v>
      </c>
      <c r="K22" s="1">
        <f t="shared" si="15"/>
        <v>71.503225457002458</v>
      </c>
      <c r="L22" s="1">
        <f t="shared" ref="L22" si="16">L23+L29</f>
        <v>82.855098482926536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87.903210792086952</v>
      </c>
      <c r="K23" s="1">
        <f t="shared" si="20"/>
        <v>38.545396464747832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34.441567211999953</v>
      </c>
      <c r="K24" s="1" cm="1">
        <f t="array" ref="K24">SUMPRODUCT(("LFO"=[2]OUT_PrimaryEnergyCons!$C$4:$C$10000)*1,[2]OUT_PrimaryEnergyCons!I$4:I$10000)</f>
        <v>16.715204263697668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1.0278245593345937E-2</v>
      </c>
      <c r="K25" s="1" cm="1">
        <f t="array" ref="K25">SUMPRODUCT(("HFO"=[2]OUT_PrimaryEnergyCons!$C$4:$C$10000)*1,[2]OUT_PrimaryEnergyCons!I$4:I$10000)</f>
        <v>6.895533753136637E-4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33.752110263295855</v>
      </c>
      <c r="K26" s="1" cm="1">
        <f t="array" ref="K26">SUMPRODUCT(("DSL"=[2]OUT_PrimaryEnergyCons!$C$4:$C$10000)*1,[2]OUT_PrimaryEnergyCons!I$4:I$10000)</f>
        <v>16.853430767218391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17.115775414544544</v>
      </c>
      <c r="K27" s="1" cm="1">
        <f t="array" ref="K27">SUMPRODUCT(("GSL"=[2]OUT_PrimaryEnergyCons!$C$4:$C$10000)*1,[2]OUT_PrimaryEnergyCons!I$4:I$10000)</f>
        <v>2.8281316972321884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2.5834796566532492</v>
      </c>
      <c r="K28" s="1" cm="1">
        <f t="array" ref="K28">SUMPRODUCT(("KER"=[2]OUT_PrimaryEnergyCons!$C$4:$C$10000)*1,[2]OUT_PrimaryEnergyCons!I$4:I$10000)</f>
        <v>2.1479401832242742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21.604533417901745</v>
      </c>
      <c r="K29" s="1">
        <f t="shared" si="25"/>
        <v>32.957828992254619</v>
      </c>
      <c r="L29" s="1">
        <f t="shared" ref="L29" si="26">SUM(L30:L32)</f>
        <v>82.855098482926536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3.2559341349586894</v>
      </c>
      <c r="K30" s="1" cm="1">
        <f t="array" ref="K30">SUMPRODUCT(ISNUMBER(SEARCH("IMPBDS",[2]OUT_SyntheticFuels!$C$4:$C$1000))*1,("Var_Fout"=[2]OUT_SyntheticFuels!$B$4:$B$1000)*1,[2]OUT_SyntheticFuels!J$4:J$1000)-K32</f>
        <v>3.0961124520117593</v>
      </c>
      <c r="L30" s="1" cm="1">
        <f t="array" ref="L30">SUMPRODUCT(ISNUMBER(SEARCH("IMPBDS",[2]OUT_SyntheticFuels!$C$4:$C$1000))*1,("Var_Fout"=[2]OUT_SyntheticFuels!$B$4:$B$1000)*1,[2]OUT_SyntheticFuels!K$4:K$1000)-L32</f>
        <v>4.0698827855364499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1.3366613063560664</v>
      </c>
      <c r="K31" s="1" cm="1">
        <f t="array" ref="K31">SUMPRODUCT(ISNUMBER(SEARCH("IMPeth",[2]OUT_SyntheticFuels!$C$4:$C$1000))*1,("Var_Fout"=[2]OUT_SyntheticFuels!$B$4:$B$1000)*1,[2]OUT_SyntheticFuels!J$4:J$1000)</f>
        <v>2.7713073246297055</v>
      </c>
      <c r="L31" s="1" cm="1">
        <f t="array" ref="L31">SUMPRODUCT(ISNUMBER(SEARCH("IMPeth",[2]OUT_SyntheticFuels!$C$4:$C$1000))*1,("Var_Fout"=[2]OUT_SyntheticFuels!$B$4:$B$1000)*1,[2]OUT_SyntheticFuels!K$4:K$1000)</f>
        <v>0.11230342430688381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17.011937976586989</v>
      </c>
      <c r="K32" s="1">
        <f>SUM([2]Transport_Aviation_Intl!G$12,[2]Transport!G$28)</f>
        <v>27.090409215613153</v>
      </c>
      <c r="L32" s="1">
        <f>SUM([2]Transport_Aviation_Intl!H$12,[2]Transport!H$28)</f>
        <v>78.672912273083199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9.744399150332427</v>
      </c>
      <c r="K33" s="1">
        <f>SUM(K34:K36)</f>
        <v>22.879357753228454</v>
      </c>
      <c r="L33" s="1">
        <f>SUM(L34:L36)</f>
        <v>30.470850355619191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3.2559341349586894</v>
      </c>
      <c r="K34" s="1">
        <f>IF(K30-MAX(F30:J30)&lt;0,K30,MAX(F30:J30))</f>
        <v>3.0961124520117593</v>
      </c>
      <c r="L34" s="1">
        <f>IF(L30-MAX(G30:K30)&lt;0,L30,MAX(G30:K30))</f>
        <v>3.2681377156991562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1.3366613063560664</v>
      </c>
      <c r="K35" s="1">
        <f>IF(K31-MAX(F31:J31)&lt;0,K31,MAX(F31:J31))</f>
        <v>2.7713073246297055</v>
      </c>
      <c r="L35" s="1">
        <f>IF(L31-MAX(G31:K31)&lt;0,L31,MAX(G31:K31))</f>
        <v>0.11230342430688381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17.011937976586989</v>
      </c>
      <c r="L36" s="1">
        <f>IF(L32-MAX(H32:K32)&lt;0,L32,MAX(H32:K32))</f>
        <v>27.090409215613153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11.860134267569318</v>
      </c>
      <c r="K37" s="1">
        <f t="shared" si="29"/>
        <v>10.078471239026165</v>
      </c>
      <c r="L37" s="1">
        <f t="shared" ref="L37" si="30">SUM(L38:L40)</f>
        <v>52.384248127307345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0.80174506983729366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11.860134267569318</v>
      </c>
      <c r="K40" s="1">
        <f t="shared" si="31"/>
        <v>10.078471239026165</v>
      </c>
      <c r="L40" s="1">
        <f t="shared" ref="L40" si="34">L32-L36</f>
        <v>51.582503057470049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56.755887633802132</v>
      </c>
      <c r="K41" s="1">
        <f t="shared" si="36"/>
        <v>16.285366243392293</v>
      </c>
      <c r="L41" s="1">
        <f t="shared" ref="L41" si="37">L42+L45</f>
        <v>6.6798619500342505E-4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55.477007675216008</v>
      </c>
      <c r="K42" s="1">
        <f t="shared" si="38"/>
        <v>16.281695293194943</v>
      </c>
      <c r="L42" s="1">
        <f t="shared" ref="L42" si="39">L43+L44</f>
        <v>2.7178707193156401E-5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55.469545870253441</v>
      </c>
      <c r="K43" s="1" cm="1">
        <f t="array" ref="K43">SUMPRODUCT(("NGA"=[2]OUT_PrimaryEnergyCons!$C$4:$C$10000)*1,[2]OUT_PrimaryEnergyCons!I$4:I$10000)</f>
        <v>16.276310741963041</v>
      </c>
      <c r="L43" s="1" cm="1">
        <f t="array" ref="L43">SUMPRODUCT(("NGA"=[2]OUT_PrimaryEnergyCons!$C$4:$C$10000)*1,[2]OUT_PrimaryEnergyCons!J$4:J$10000)</f>
        <v>6.5362212348281534E-6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7.4618049625643328E-3</v>
      </c>
      <c r="K44" s="1" cm="1">
        <f t="array" ref="K44">SUMPRODUCT(("LNGA"=[2]OUT_PrimaryEnergyCons!$C$4:$C$10000)*1,[2]OUT_PrimaryEnergyCons!I$4:I$10000)</f>
        <v>5.3845512319037545E-3</v>
      </c>
      <c r="L44" s="1" cm="1">
        <f t="array" ref="L44">SUMPRODUCT(("LNGA"=[2]OUT_PrimaryEnergyCons!$C$4:$C$10000)*1,[2]OUT_PrimaryEnergyCons!J$4:J$10000)</f>
        <v>2.0642485958328248E-5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1.2788799585861237</v>
      </c>
      <c r="K45" s="1" cm="1">
        <f t="array" ref="K45">SUMPRODUCT(("BIO"=[2]OUT_PrimaryEnergyCons!$C$4:$C$10000)*1+("LBIO"=[2]OUT_PrimaryEnergyCons!$C$4:$C$10000)*1,[2]OUT_PrimaryEnergyCons!I$4:I$10000)</f>
        <v>3.6709501973512331E-3</v>
      </c>
      <c r="L45" s="1" cm="1">
        <f t="array" ref="L45">SUMPRODUCT(("BIO"=[2]OUT_PrimaryEnergyCons!$C$4:$C$10000)*1+("LBIO"=[2]OUT_PrimaryEnergyCons!$C$4:$C$10000)*1,[2]OUT_PrimaryEnergyCons!J$4:J$10000)</f>
        <v>6.408074878102686E-4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3.6709501973512331E-3</v>
      </c>
      <c r="L46" s="1">
        <f t="shared" si="41"/>
        <v>6.408074878102686E-4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3.6709501973512331E-3</v>
      </c>
      <c r="L47" s="1">
        <f>IF(L45-MAX(H45:K45)&lt;0,L45,MAX(H45:K45))</f>
        <v>6.408074878102686E-4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0.75165706388905129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0.75165706388905129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167.60288852886745</v>
      </c>
      <c r="K50" s="1" cm="1">
        <f t="array" ref="K50">SUMPRODUCT(("urn"=[2]OUT_PrimaryEnergyCons!$C$4:$C$10000)*1,[2]OUT_PrimaryEnergyCons!I$4:I$10000)</f>
        <v>98.945514083461546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56.252450957412748</v>
      </c>
      <c r="K51" s="1">
        <f t="shared" si="46"/>
        <v>25.93336949080453</v>
      </c>
      <c r="L51" s="1">
        <f t="shared" ref="L51" si="47">SUM(L52:L55)</f>
        <v>19.401930860481251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0.15819249885603617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8.2005334058891891E-2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6.9807964923091035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17.917646114238853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8.8443312310406021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6.273628677569044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38.175976419688538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17.006601376912744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6.1471812348060046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6.3592462932353909E-4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4.3154879229229635E-4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3.2445579709991138E-4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1.3021875656214581E-5</v>
      </c>
      <c r="L56" s="1" cm="1">
        <f t="array" ref="L56">SUMPRODUCT(("h2"=[2]OUT_PrimaryEnergyCons!$C$4:$C$10000)*1,[2]OUT_PrimaryEnergyCons!J$4:J$10000)</f>
        <v>1.2395262588398885E-5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36.024668140040703</v>
      </c>
      <c r="K57" s="3">
        <f t="shared" si="51"/>
        <v>27.933364680496272</v>
      </c>
      <c r="L57" s="3">
        <f t="shared" si="51"/>
        <v>21.401931971294861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36.024668140040703</v>
      </c>
      <c r="K58" s="1">
        <f t="shared" si="52"/>
        <v>27.933364680496272</v>
      </c>
      <c r="L58" s="1">
        <f t="shared" ref="L58" si="53">SUM(L59:L62)</f>
        <v>21.401931971294861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5.2474509896803761E-4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5.7939034385343687E-4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3.6287203207152206E-4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1.7782523547392329E-3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0.36156279755868087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0.31674213959721226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2.263874795985599E-3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1.0773118045297504E-2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4.903368183667026E-3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36.020101267791013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27.56044937454844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21.079923591481911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287.89633258852763</v>
      </c>
      <c r="K63" s="3">
        <f t="shared" si="58"/>
        <v>346.8667953567778</v>
      </c>
      <c r="L63" s="3">
        <f t="shared" ref="L63" si="59">SUM(L64,L66,L74,L82,L130,L151,L159,L161,L169,L173,L167)</f>
        <v>361.91369746495968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55.379435621651247</v>
      </c>
      <c r="K64" s="1">
        <f t="shared" si="60"/>
        <v>32.820804868379803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55.379435621651247</v>
      </c>
      <c r="K65" s="1">
        <f>'[2]Electricity and CHPs'!G14</f>
        <v>32.820804868379803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149.38892033052315</v>
      </c>
      <c r="K66" s="1">
        <f t="shared" si="64"/>
        <v>151.89286249976612</v>
      </c>
      <c r="L66" s="1">
        <f t="shared" ref="L66" si="65">SUM(L67:L69)</f>
        <v>155.90648160602328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72.611449400290411</v>
      </c>
      <c r="K67" s="1">
        <f>'[2]Electricity and CHPs'!G15</f>
        <v>73.931309037764663</v>
      </c>
      <c r="L67" s="1">
        <f>'[2]Electricity and CHPs'!H15</f>
        <v>74.836059188217007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63.874955251599673</v>
      </c>
      <c r="K68" s="1">
        <f>'[2]Electricity and CHPs'!G16</f>
        <v>64.383313870575392</v>
      </c>
      <c r="L68" s="1">
        <f>'[2]Electricity and CHPs'!H16</f>
        <v>67.134973129330945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12.902515678633062</v>
      </c>
      <c r="K69" s="1">
        <f>'[2]Electricity and CHPs'!G17</f>
        <v>13.578239591426057</v>
      </c>
      <c r="L69" s="1">
        <f>'[2]Electricity and CHPs'!H17</f>
        <v>13.935449288475333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0.17154564496823166</v>
      </c>
      <c r="K70" s="1">
        <f t="shared" ref="K70:L70" si="71">SUM(K71:K73)</f>
        <v>4.956312513019194E-3</v>
      </c>
      <c r="L70" s="1">
        <f t="shared" si="71"/>
        <v>7.0269638580563808E-5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5.3563691797345551E-3</v>
      </c>
      <c r="K71" s="1">
        <f>'[2]Electricity and CHPs'!G18</f>
        <v>4.2832775043853584E-3</v>
      </c>
      <c r="L71" s="1">
        <f>'[2]Electricity and CHPs'!H18</f>
        <v>5.87580540217702E-5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1.544978886780428E-3</v>
      </c>
      <c r="K72" s="1">
        <f>'[2]Electricity and CHPs'!G28</f>
        <v>6.7303500863383518E-4</v>
      </c>
      <c r="L72" s="1">
        <f>'[2]Electricity and CHPs'!H28</f>
        <v>1.1511584558793608E-5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0.16464429690171667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0.17154564496823166</v>
      </c>
      <c r="K74" s="1">
        <f t="shared" si="75"/>
        <v>4.956312513019194E-3</v>
      </c>
      <c r="L74" s="1">
        <f t="shared" ref="L74" si="76">SUM(L75:L77)</f>
        <v>7.0269638580563808E-5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5.3563691797345551E-3</v>
      </c>
      <c r="K75" s="1">
        <f t="shared" si="77"/>
        <v>4.2832775043853584E-3</v>
      </c>
      <c r="L75" s="1">
        <f t="shared" ref="L75" si="78">L71</f>
        <v>5.87580540217702E-5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1.544978886780428E-3</v>
      </c>
      <c r="K76" s="1">
        <f>'[2]Electricity and CHPs'!G28</f>
        <v>6.7303500863383518E-4</v>
      </c>
      <c r="L76" s="1">
        <f>'[2]Electricity and CHPs'!H28</f>
        <v>1.1511584558793608E-5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0.16464429690171667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1.8223841216897381</v>
      </c>
      <c r="K82" s="1">
        <f t="shared" si="82"/>
        <v>1.3433528274129476</v>
      </c>
      <c r="L82" s="1">
        <f t="shared" ref="L82" si="83">SUM(L83:L97)</f>
        <v>1.8162379629512007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1.7424792409788205E-5</v>
      </c>
      <c r="L83" s="1">
        <f>'[2]Electricity and CHPs'!H21</f>
        <v>6.519972591975124E-3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9.7302254258030057E-6</v>
      </c>
      <c r="L84" s="1">
        <f>'[2]Electricity and CHPs'!H22</f>
        <v>3.3670858694040511E-2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0.66575881010396765</v>
      </c>
      <c r="K88" s="1">
        <f>'[2]Electricity and CHPs'!G39</f>
        <v>0.14073852422909933</v>
      </c>
      <c r="L88" s="1">
        <f>'[2]Electricity and CHPs'!H39</f>
        <v>0.42386597561969064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8.0729171035548317E-2</v>
      </c>
      <c r="L89" s="1">
        <f>'[2]Electricity and CHPs'!H40</f>
        <v>0.24509405975691581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4.2144986390859106E-3</v>
      </c>
      <c r="K90" s="1">
        <f>'[2]Electricity and CHPs'!G47</f>
        <v>5.6556951575455587E-3</v>
      </c>
      <c r="L90" s="1">
        <f>'[2]Electricity and CHPs'!H47</f>
        <v>1.0809325185070482E-3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7.2592535992239094E-3</v>
      </c>
      <c r="K91" s="1">
        <f>'[2]Electricity and CHPs'!G48</f>
        <v>2.7691114161997989E-3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2.8811913809693862E-2</v>
      </c>
      <c r="K93" s="1">
        <f>'[2]Electricity and CHPs'!G51</f>
        <v>5.6061645874413537E-3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1.1060077818656828</v>
      </c>
      <c r="K95" s="1">
        <f>'[2]Electricity and CHPs'!G54</f>
        <v>1.1060050566559199</v>
      </c>
      <c r="L95" s="1">
        <f>'[2]Electricity and CHPs'!H54</f>
        <v>1.1060061637700715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1.0331863672084024E-2</v>
      </c>
      <c r="K96" s="1">
        <f>'[2]Electricity and CHPs'!G55</f>
        <v>1.8219493133578696E-3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0.58993816106052144</v>
      </c>
      <c r="K98" s="1">
        <f t="shared" si="88"/>
        <v>0.14131316115196313</v>
      </c>
      <c r="L98" s="1">
        <f t="shared" ref="L98" si="89">L82-L114</f>
        <v>0.26549515545763902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1.0374449652466339E-5</v>
      </c>
      <c r="L99" s="1">
        <f t="shared" ref="L99" si="91">L83-L115</f>
        <v>2.4372622274612095E-3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5.7932244708083785E-6</v>
      </c>
      <c r="L100" s="1">
        <f t="shared" ref="L100" si="93">L84-L116</f>
        <v>1.2586665189693473E-2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0.54825446669419331</v>
      </c>
      <c r="K104" s="1">
        <f t="shared" si="100"/>
        <v>8.3793522438581056E-2</v>
      </c>
      <c r="L104" s="1">
        <f t="shared" ref="L104" si="101">L88-L120</f>
        <v>0.15844737340696591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4.8064889422910477E-2</v>
      </c>
      <c r="L105" s="1">
        <f t="shared" ref="L105" si="103">L89-L121</f>
        <v>9.1619786064114583E-2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3.4706528380670076E-3</v>
      </c>
      <c r="K106" s="1">
        <f t="shared" si="104"/>
        <v>3.3673126934180364E-3</v>
      </c>
      <c r="L106" s="1">
        <f t="shared" ref="L106" si="105">L90-L122</f>
        <v>4.0406856940385669E-4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5.9780180903935571E-3</v>
      </c>
      <c r="K107" s="1">
        <f t="shared" si="106"/>
        <v>1.648685751532793E-3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2.3726701322519431E-2</v>
      </c>
      <c r="K109" s="1">
        <f t="shared" si="110"/>
        <v>3.3378229644319178E-3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8.5083221153482679E-3</v>
      </c>
      <c r="K112" s="1">
        <f t="shared" si="116"/>
        <v>1.0847602069657357E-3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1.2324459606292166</v>
      </c>
      <c r="K114" s="1">
        <f t="shared" si="120"/>
        <v>1.2020396662609845</v>
      </c>
      <c r="L114" s="1">
        <f t="shared" ref="L114" si="121">SUM(L115:L129)</f>
        <v>1.5507428074935616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7.0503427573218667E-6</v>
      </c>
      <c r="L115" s="1">
        <f>'[2]Electricity and CHPs_IN'!R$23/SUM('[2]Electricity and CHPs_IN'!R$22:R$23)*L83</f>
        <v>4.0827103645139145E-3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3.9370009549946272E-6</v>
      </c>
      <c r="L116" s="1">
        <f>'[2]Electricity and CHPs_IN'!R$23/SUM('[2]Electricity and CHPs_IN'!R$22:R$23)*L84</f>
        <v>2.1084193504347037E-2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0.11750434340977438</v>
      </c>
      <c r="K120" s="1">
        <f>'[2]Electricity and CHPs_IN'!Q$23/SUM('[2]Electricity and CHPs_IN'!Q$22:Q$23)*K88</f>
        <v>5.6945001790518271E-2</v>
      </c>
      <c r="L120" s="1">
        <f>'[2]Electricity and CHPs_IN'!R$23/SUM('[2]Electricity and CHPs_IN'!R$22:R$23)*L88</f>
        <v>0.26541860221272473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3.266428161263784E-2</v>
      </c>
      <c r="L121" s="1">
        <f>'[2]Electricity and CHPs_IN'!R$23/SUM('[2]Electricity and CHPs_IN'!R$22:R$23)*L89</f>
        <v>0.15347427369280123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7.4384580101890304E-4</v>
      </c>
      <c r="K122" s="1">
        <f>'[2]Electricity and CHPs_IN'!Q$23/SUM('[2]Electricity and CHPs_IN'!Q$22:Q$23)*K90</f>
        <v>2.2883824641275223E-3</v>
      </c>
      <c r="L122" s="1">
        <f>'[2]Electricity and CHPs_IN'!R$23/SUM('[2]Electricity and CHPs_IN'!R$22:R$23)*L90</f>
        <v>6.7686394910319153E-4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1.2812355088303523E-3</v>
      </c>
      <c r="K123" s="1">
        <f>'[2]Electricity and CHPs_IN'!Q$23/SUM('[2]Electricity and CHPs_IN'!Q$22:Q$23)*K91</f>
        <v>1.1204256646670059E-3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5.0852124871744332E-3</v>
      </c>
      <c r="K125" s="1">
        <f>'[2]Electricity and CHPs_IN'!Q$23/SUM('[2]Electricity and CHPs_IN'!Q$22:Q$23)*K93</f>
        <v>2.2683416230094358E-3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1.1060077818656828</v>
      </c>
      <c r="K127" s="1">
        <f t="shared" si="123"/>
        <v>1.1060050566559199</v>
      </c>
      <c r="L127" s="1">
        <f t="shared" ref="L127" si="124">L95</f>
        <v>1.1060061637700715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1.8235415567357559E-3</v>
      </c>
      <c r="K128" s="1">
        <f>'[2]Electricity and CHPs_IN'!Q$23/SUM('[2]Electricity and CHPs_IN'!Q$22:Q$23)*K96</f>
        <v>7.3718910639213389E-4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8.9284389239383035</v>
      </c>
      <c r="K130" s="1">
        <f t="shared" si="125"/>
        <v>10.035250434217785</v>
      </c>
      <c r="L130" s="1">
        <f t="shared" ref="L130" si="126">SUM(L131:L136)</f>
        <v>11.317484390088998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7.4918641272920921</v>
      </c>
      <c r="K131" s="1">
        <f>'[2]Electricity and CHPs'!G19</f>
        <v>5.7966539931767551</v>
      </c>
      <c r="L131" s="1">
        <f>'[2]Electricity and CHPs'!H19</f>
        <v>4.2328991220658384E-3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2.4947872509228275</v>
      </c>
      <c r="L132" s="1">
        <f>'[2]Electricity and CHPs'!H20</f>
        <v>9.3298951714616347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1.4333245860985984</v>
      </c>
      <c r="K133" s="1">
        <f>'[2]Electricity and CHPs'!G26</f>
        <v>1.1377911641696994</v>
      </c>
      <c r="L133" s="1">
        <f>'[2]Electricity and CHPs'!H26</f>
        <v>0.19730828076870516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0.41731254580081278</v>
      </c>
      <c r="L134" s="1">
        <f>'[2]Electricity and CHPs'!H27</f>
        <v>1.4942303607494021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3.25021054761181E-3</v>
      </c>
      <c r="K135" s="1">
        <f>'[2]Electricity and CHPs'!G44</f>
        <v>1.5856585248129832E-3</v>
      </c>
      <c r="L135" s="1">
        <f>'[2]Electricity and CHPs'!H44</f>
        <v>2.9145264601522437E-4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0.1871198216228761</v>
      </c>
      <c r="L136" s="1">
        <f>'[2]Electricity and CHPs'!H45</f>
        <v>0.29152622534117395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4.4625943566953454</v>
      </c>
      <c r="K137" s="1">
        <f t="shared" si="128"/>
        <v>4.9232724770350478</v>
      </c>
      <c r="L137" s="1">
        <f t="shared" ref="L137" si="129">SUM(L138:L141)</f>
        <v>5.5128333560509049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3.745932063646046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2.8983269965883776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2.1164495610329192E-3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1.2473936254614135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4.6649475857308182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0.71666229304929918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0.56889558208484969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9.8654140384352579E-2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0.20865627290040639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0.74711518037470104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4.4658445672429572</v>
      </c>
      <c r="K144" s="1">
        <f t="shared" si="130"/>
        <v>5.111977957182738</v>
      </c>
      <c r="L144" s="1">
        <f t="shared" ref="L144" si="131">SUM(L145:L150)</f>
        <v>5.804651034038093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3.745932063646046</v>
      </c>
      <c r="K145" s="1">
        <f t="shared" si="132"/>
        <v>2.8983269965883776</v>
      </c>
      <c r="L145" s="1">
        <f t="shared" ref="L145" si="133">L131-L138</f>
        <v>2.1164495610329192E-3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1.247393625461414</v>
      </c>
      <c r="L146" s="1">
        <f t="shared" ref="L146" si="135">L132-L139</f>
        <v>4.6649475857308165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0.71666229304929918</v>
      </c>
      <c r="K147" s="1">
        <f t="shared" si="136"/>
        <v>0.56889558208484969</v>
      </c>
      <c r="L147" s="1">
        <f t="shared" ref="L147" si="137">L133-L140</f>
        <v>9.8654140384352579E-2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0.20865627290040639</v>
      </c>
      <c r="L148" s="1">
        <f t="shared" ref="L148" si="139">L134-L141</f>
        <v>0.74711518037470104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3.25021054761181E-3</v>
      </c>
      <c r="K149" s="1">
        <f t="shared" si="140"/>
        <v>1.5856585248129832E-3</v>
      </c>
      <c r="L149" s="1">
        <f t="shared" ref="L149" si="141">L135-L142</f>
        <v>2.9145264601522437E-4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0.1871198216228761</v>
      </c>
      <c r="L150" s="1">
        <f t="shared" ref="L150" si="146">L136-L143</f>
        <v>0.29152622534117395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3.870050549194433</v>
      </c>
      <c r="K151" s="1">
        <f t="shared" si="147"/>
        <v>4.7007363735721199</v>
      </c>
      <c r="L151" s="1">
        <f t="shared" ref="L151" si="148">SUM(L152:L158)</f>
        <v>6.0452327417107705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0.82282654266797839</v>
      </c>
      <c r="K152" s="1">
        <f>'[2]Electricity and CHPs'!G25</f>
        <v>1.1194799284564187</v>
      </c>
      <c r="L152" s="1">
        <f>'[2]Electricity and CHPs'!H25</f>
        <v>1.3016426288851992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1.9658965158008794E-3</v>
      </c>
      <c r="L153" s="1">
        <f>'[2]Electricity and CHPs'!H31</f>
        <v>1.1484872862161479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2.7450640689648722</v>
      </c>
      <c r="K154" s="1">
        <f>'[2]Electricity and CHPs'!G42</f>
        <v>2.6258854765356396</v>
      </c>
      <c r="L154" s="1">
        <f>'[2]Electricity and CHPs'!H42</f>
        <v>2.1996060414439786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0.26452448897509034</v>
      </c>
      <c r="L155" s="1">
        <f>'[2]Electricity and CHPs'!H43</f>
        <v>1.2706018745519658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7.6983161503813092E-3</v>
      </c>
      <c r="K156" s="1">
        <f>'[2]Electricity and CHPs'!G50</f>
        <v>8.0414641370649149E-3</v>
      </c>
      <c r="L156" s="1">
        <f>'[2]Electricity and CHPs'!H50</f>
        <v>3.0301835585544493E-3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0.29044562078749614</v>
      </c>
      <c r="K157" s="1">
        <f>'[2]Electricity and CHPs'!G53</f>
        <v>0.67842091724701359</v>
      </c>
      <c r="L157" s="1">
        <f>'[2]Electricity and CHPs'!H53</f>
        <v>0.12095223406370487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4.0160006237049033E-3</v>
      </c>
      <c r="K158" s="1">
        <f>'[2]Electricity and CHPs'!G56</f>
        <v>2.4182017050913816E-3</v>
      </c>
      <c r="L158" s="1">
        <f>'[2]Electricity and CHPs'!H56</f>
        <v>9.1249299121818218E-4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3.63590806516555</v>
      </c>
      <c r="K159" s="1">
        <f t="shared" si="149"/>
        <v>7.1993543121624697</v>
      </c>
      <c r="L159" s="1">
        <f t="shared" si="149"/>
        <v>22.86607348007113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3.63590806516555</v>
      </c>
      <c r="K160" s="1">
        <f>'[2]Electricity and CHPs'!G33</f>
        <v>7.1993543121624697</v>
      </c>
      <c r="L160" s="1">
        <f>'[2]Electricity and CHPs'!H33</f>
        <v>22.86607348007113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62.77888842674615</v>
      </c>
      <c r="K161" s="1">
        <f t="shared" si="150"/>
        <v>133.46227101015751</v>
      </c>
      <c r="L161" s="1">
        <f t="shared" ref="L161" si="151">SUM(L162:L166)</f>
        <v>149.84192179865656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2.1018553457025324</v>
      </c>
      <c r="K162" s="1">
        <f>'[2]Electricity and CHPs'!G34</f>
        <v>18.645773536901071</v>
      </c>
      <c r="L162" s="1">
        <f>'[2]Electricity and CHPs'!H34</f>
        <v>22.905025590340856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27.726932248160981</v>
      </c>
      <c r="K163" s="1">
        <f>'[2]Electricity and CHPs'!G35</f>
        <v>40.847641809233771</v>
      </c>
      <c r="L163" s="1">
        <f>'[2]Electricity and CHPs'!H35</f>
        <v>45.121214539790166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11.802006714561111</v>
      </c>
      <c r="K164" s="1">
        <f>'[2]Electricity and CHPs'!G36</f>
        <v>12.45223205746141</v>
      </c>
      <c r="L164" s="1">
        <f>'[2]Electricity and CHPs'!H36</f>
        <v>13.863048638572717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2.332510467445994</v>
      </c>
      <c r="K165" s="1">
        <f>'[2]Electricity and CHPs'!G37</f>
        <v>21.039742880585397</v>
      </c>
      <c r="L165" s="1">
        <f>'[2]Electricity and CHPs'!H37</f>
        <v>23.240971404609709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18.815583650875535</v>
      </c>
      <c r="K166" s="1">
        <f>'[2]Electricity and CHPs'!G38</f>
        <v>40.476880725975867</v>
      </c>
      <c r="L166" s="1">
        <f>'[2]Electricity and CHPs'!H38</f>
        <v>44.711661625343119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0.79127327980410445</v>
      </c>
      <c r="L167" s="1">
        <f>'[2]Electricity and CHPs'!H32</f>
        <v>6.0809251311785673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0.79127327980410445</v>
      </c>
      <c r="L168" s="1">
        <f t="shared" ref="L168" si="156">L167</f>
        <v>6.0809251311785673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2.4727558898651095E-2</v>
      </c>
      <c r="K169" s="1">
        <f t="shared" si="157"/>
        <v>0.18202195166787657</v>
      </c>
      <c r="L169" s="1">
        <f t="shared" ref="L169" si="158">SUM(L170:L172)</f>
        <v>0.50591791671562969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6.7567193140318331E-3</v>
      </c>
      <c r="L170" s="1">
        <f>'[2]Electricity and CHPs'!H30</f>
        <v>0.29757281776375399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1.668399646548863E-2</v>
      </c>
      <c r="K171" s="1">
        <f>'[2]Electricity and CHPs'!G46</f>
        <v>0.16414799016897105</v>
      </c>
      <c r="L171" s="1">
        <f>'[2]Electricity and CHPs'!H46</f>
        <v>0.19339795932871914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8.0435624331624649E-3</v>
      </c>
      <c r="K172" s="1">
        <f>'[2]Electricity and CHPs'!G57</f>
        <v>1.1117242184873701E-2</v>
      </c>
      <c r="L172" s="1">
        <f>'[2]Electricity and CHPs'!H57</f>
        <v>1.4947139623156566E-2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1.8960333457521661</v>
      </c>
      <c r="K173" s="1">
        <f t="shared" si="160"/>
        <v>4.4339114871239929</v>
      </c>
      <c r="L173" s="1">
        <f t="shared" ref="L173" si="161">SUM(L174:L180)</f>
        <v>7.5333521679249769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3.44216355050041E-2</v>
      </c>
      <c r="K174" s="1">
        <f>'[2]Electricity and CHPs'!G70</f>
        <v>2.0509785729676787E-2</v>
      </c>
      <c r="L174" s="1">
        <f>'[2]Electricity and CHPs'!H70</f>
        <v>8.7709120759312698E-2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0.16921165953351971</v>
      </c>
      <c r="K175" s="1">
        <f>'[2]Electricity and CHPs'!G71</f>
        <v>1.7859559938525684</v>
      </c>
      <c r="L175" s="1">
        <f>'[2]Electricity and CHPs'!H71</f>
        <v>2.7503240320525681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0.13001980501484384</v>
      </c>
      <c r="K176" s="1">
        <f>'[2]Electricity and CHPs'!G72</f>
        <v>0.7375227976123454</v>
      </c>
      <c r="L176" s="1">
        <f>'[2]Electricity and CHPs'!H72</f>
        <v>2.1583500839071506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0.34617928926748492</v>
      </c>
      <c r="K177" s="1">
        <f>'[2]Electricity and CHPs'!G73</f>
        <v>0.32747346384550247</v>
      </c>
      <c r="L177" s="1">
        <f>'[2]Electricity and CHPs'!H73</f>
        <v>0.43112104631847803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0.70306759873051528</v>
      </c>
      <c r="K178" s="1">
        <f>'[2]Electricity and CHPs'!G74</f>
        <v>0.52680409748038193</v>
      </c>
      <c r="L178" s="1">
        <f>'[2]Electricity and CHPs'!H74</f>
        <v>0.6978719236253883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6.0607895788157312E-2</v>
      </c>
      <c r="K179" s="1">
        <f>'[2]Electricity and CHPs'!G75</f>
        <v>0.35479510346485321</v>
      </c>
      <c r="L179" s="1">
        <f>'[2]Electricity and CHPs'!H75</f>
        <v>0.47547730177167452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0.45252546191264093</v>
      </c>
      <c r="K180" s="1">
        <f>'[2]Electricity and CHPs'!G76</f>
        <v>0.68085024513866477</v>
      </c>
      <c r="L180" s="1">
        <f>'[2]Electricity and CHPs'!H76</f>
        <v>0.93249865949040445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40.088899121628124</v>
      </c>
      <c r="K181" s="3">
        <f t="shared" si="162"/>
        <v>41.019381957293696</v>
      </c>
      <c r="L181" s="3">
        <f t="shared" ref="L181" si="163">SUM(L182,L233)</f>
        <v>44.028771000392645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30.290099181094877</v>
      </c>
      <c r="K182" s="1">
        <f t="shared" si="164"/>
        <v>30.734986150603</v>
      </c>
      <c r="L182" s="1">
        <f t="shared" ref="L182" si="165">L183+L210</f>
        <v>33.516483706436624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14.503013660419711</v>
      </c>
      <c r="K183" s="1">
        <f t="shared" si="166"/>
        <v>16.075929116372961</v>
      </c>
      <c r="L183" s="1">
        <f t="shared" ref="L183" si="167">SUM(L185,L189,L190,L198,L199,L207,L209)</f>
        <v>17.142335491644921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7.9456057034421948E-3</v>
      </c>
      <c r="K184" s="1">
        <f t="shared" si="168"/>
        <v>3.4613229015454366E-3</v>
      </c>
      <c r="L184" s="1">
        <f t="shared" si="168"/>
        <v>5.9202434873795638E-5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7.9456057034421948E-3</v>
      </c>
      <c r="K185" s="1">
        <f>'[2]Electricity and CHPs'!G$94</f>
        <v>3.4613229015454366E-3</v>
      </c>
      <c r="L185" s="1">
        <f>'[2]Electricity and CHPs'!H$94</f>
        <v>5.9202434873795638E-5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7.9456057034421948E-3</v>
      </c>
      <c r="K186" s="1">
        <f t="shared" si="169"/>
        <v>3.4613229015454366E-3</v>
      </c>
      <c r="L186" s="1">
        <f t="shared" ref="L186" si="170">L185-L187</f>
        <v>5.9202434873795638E-5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12.342959767703089</v>
      </c>
      <c r="K197" s="1">
        <f t="shared" si="186"/>
        <v>13.0132285597895</v>
      </c>
      <c r="L197" s="1">
        <f t="shared" ref="L197" si="187">SUM(L198:L199)</f>
        <v>13.242546620587913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12.342959767703089</v>
      </c>
      <c r="K198" s="1">
        <f>'[2]Electricity and CHPs'!G$93-K199</f>
        <v>9.09772283585888</v>
      </c>
      <c r="L198" s="1">
        <f>'[2]Electricity and CHPs'!H$93-L199</f>
        <v>3.6656243482156015E-3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3.9155057239306195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13.238880996239697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6.1714798838515446</v>
      </c>
      <c r="K200" s="1">
        <f t="shared" si="188"/>
        <v>6.5066142798947499</v>
      </c>
      <c r="L200" s="1">
        <f t="shared" ref="L200" si="189">SUM(L201:L202)</f>
        <v>6.6212733102939563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6.1714798838515446</v>
      </c>
      <c r="K201" s="1">
        <f t="shared" si="190"/>
        <v>4.54886141792944</v>
      </c>
      <c r="L201" s="1">
        <f t="shared" ref="L201" si="191">L198*L140/L133</f>
        <v>1.8328121741078007E-3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1.9577528619653097</v>
      </c>
      <c r="L202" s="1">
        <f t="shared" ref="L202" si="193">L199*IFERROR(L141/L134,0)</f>
        <v>6.6194404981198485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6.1714798838515446</v>
      </c>
      <c r="K203" s="1">
        <f t="shared" si="194"/>
        <v>6.5066142798947499</v>
      </c>
      <c r="L203" s="1">
        <f t="shared" ref="L203" si="195">SUM(L204:L205)</f>
        <v>6.6212733102939563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6.1714798838515446</v>
      </c>
      <c r="K204" s="1">
        <f t="shared" si="196"/>
        <v>4.54886141792944</v>
      </c>
      <c r="L204" s="1">
        <f t="shared" ref="L204" si="197">L198-L201</f>
        <v>1.8328121741078007E-3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1.9577528619653097</v>
      </c>
      <c r="L205" s="1">
        <f t="shared" ref="L205" si="198">L199-L202</f>
        <v>6.6194404981198485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2.1521082870131796</v>
      </c>
      <c r="K206" s="1">
        <f t="shared" si="199"/>
        <v>3.0510346459434459</v>
      </c>
      <c r="L206" s="1">
        <f t="shared" si="199"/>
        <v>3.5242211128726382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2.1521082870131796</v>
      </c>
      <c r="K207" s="1">
        <f>'[2]Electricity and CHPs'!G$92</f>
        <v>3.0510346459434459</v>
      </c>
      <c r="L207" s="1">
        <f>'[2]Electricity and CHPs'!H$92</f>
        <v>3.5242211128726382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8.2045877384671947E-3</v>
      </c>
      <c r="L208" s="1">
        <f t="shared" si="200"/>
        <v>0.37550855574949882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8.2045877384671947E-3</v>
      </c>
      <c r="L209" s="1">
        <f>'[2]Electricity and CHPs'!H$96</f>
        <v>0.37550855574949882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15.787085520675166</v>
      </c>
      <c r="K210" s="1">
        <f t="shared" si="201"/>
        <v>14.659057034230038</v>
      </c>
      <c r="L210" s="1">
        <f t="shared" ref="L210" si="202">SUM(L211,L217,L219,L225,L227,L229,L231)</f>
        <v>16.374148214791703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0.90179906758979977</v>
      </c>
      <c r="K211" s="1">
        <f t="shared" si="203"/>
        <v>0.90179644313713503</v>
      </c>
      <c r="L211" s="1">
        <f t="shared" si="203"/>
        <v>0.90180312063377888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0.90179906758979977</v>
      </c>
      <c r="K212" s="1">
        <f>'[2]Electricity and CHPs'!G$97+K216</f>
        <v>0.90179644313713503</v>
      </c>
      <c r="L212" s="1">
        <f>'[2]Electricity and CHPs'!H$97+L216</f>
        <v>0.90180312063377888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0.90179906758979977</v>
      </c>
      <c r="K215" s="1">
        <f t="shared" si="207"/>
        <v>0.90179644313713503</v>
      </c>
      <c r="L215" s="1">
        <f t="shared" si="207"/>
        <v>0.90180312063377888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0.90179906758979977</v>
      </c>
      <c r="K216" s="1">
        <f>'[2]Electricity and CHPs'!G$98</f>
        <v>0.90179644313713503</v>
      </c>
      <c r="L216" s="1">
        <f>'[2]Electricity and CHPs'!H$98</f>
        <v>0.90180312063377888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1.2988695817791909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1.2988695817791909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1.7525786359055744E-4</v>
      </c>
      <c r="K219" s="1">
        <f t="shared" si="209"/>
        <v>3.2119094488368199E-4</v>
      </c>
      <c r="L219" s="1">
        <f t="shared" si="209"/>
        <v>7.1695470552957126E-6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1.7525786359055744E-4</v>
      </c>
      <c r="K220" s="1">
        <f>'[2]Electricity and CHPs'!G$100</f>
        <v>3.2119094488368199E-4</v>
      </c>
      <c r="L220" s="1">
        <f>'[2]Electricity and CHPs'!H$100</f>
        <v>7.1695470552957126E-6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1.7525786359055744E-4</v>
      </c>
      <c r="K221" s="1">
        <f t="shared" si="210"/>
        <v>3.2119094488368199E-4</v>
      </c>
      <c r="L221" s="1">
        <f t="shared" si="210"/>
        <v>7.1695470552957126E-6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1.7525786359055744E-4</v>
      </c>
      <c r="K222" s="1">
        <f t="shared" si="211"/>
        <v>3.2119094488368199E-4</v>
      </c>
      <c r="L222" s="1">
        <f t="shared" ref="L222" si="212">L220-L224</f>
        <v>7.1695470552957126E-6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1.8857564637193891</v>
      </c>
      <c r="K225" s="1">
        <f t="shared" si="214"/>
        <v>1.4591897871592074</v>
      </c>
      <c r="L225" s="1">
        <f t="shared" si="214"/>
        <v>1.8880249931533362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1.8857564637193891</v>
      </c>
      <c r="K226" s="1">
        <f>'[2]Electricity and CHPs'!G$101</f>
        <v>1.4591897871592074</v>
      </c>
      <c r="L226" s="1">
        <f>'[2]Electricity and CHPs'!H$101</f>
        <v>1.8880249931533362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1.4461311086837661E-4</v>
      </c>
      <c r="K227" s="1">
        <f t="shared" si="215"/>
        <v>1.4445233827172424E-4</v>
      </c>
      <c r="L227" s="1">
        <f t="shared" si="215"/>
        <v>1.4608956771739205E-4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1.4461311086837661E-4</v>
      </c>
      <c r="K228" s="1">
        <f>'[2]Electricity and CHPs'!G$102</f>
        <v>1.4445233827172424E-4</v>
      </c>
      <c r="L228" s="1">
        <f>'[2]Electricity and CHPs'!H$102</f>
        <v>1.4608956771739205E-4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4.1243290110798181E-4</v>
      </c>
      <c r="L229" s="1">
        <f t="shared" si="216"/>
        <v>4.1537794301326245E-4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4.1243290110798181E-4</v>
      </c>
      <c r="L230" s="1">
        <f>'[2]Electricity and CHPs'!H$90</f>
        <v>4.1537794301326245E-4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11.700340536612329</v>
      </c>
      <c r="K231" s="1">
        <f t="shared" si="217"/>
        <v>12.297192727749431</v>
      </c>
      <c r="L231" s="1">
        <f t="shared" si="217"/>
        <v>13.5837514639468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11.700340536612329</v>
      </c>
      <c r="K232" s="1">
        <f>'[2]Electricity and CHPs'!G$123</f>
        <v>12.297192727749431</v>
      </c>
      <c r="L232" s="1">
        <f>'[2]Electricity and CHPs'!H$123</f>
        <v>13.5837514639468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9.7987999405332484</v>
      </c>
      <c r="K233" s="1">
        <f t="shared" si="218"/>
        <v>10.284395806690698</v>
      </c>
      <c r="L233" s="1">
        <f t="shared" ref="L233" si="219">SUM(L234,L240,L273,L282,L288)</f>
        <v>10.512287293956023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0.81630552143669344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0.81630552143669344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0.81630552143669344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0.81630552143669344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2.3404007826069222</v>
      </c>
      <c r="K240" s="1">
        <f t="shared" si="227"/>
        <v>1.2796018658958355</v>
      </c>
      <c r="L240" s="1">
        <f t="shared" ref="L240" si="228">SUM(L241:L250)</f>
        <v>1.745781833554704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1.0835167331215048</v>
      </c>
      <c r="K241" s="1">
        <f>'[2]Electricity and CHPs'!G$103-K242</f>
        <v>0.1594015920935431</v>
      </c>
      <c r="L241" s="1">
        <f>'[2]Electricity and CHPs'!H$103-L242</f>
        <v>0.46848344673755432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9.1434512774276E-2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0.27089343446817066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2.0009202254375785E-3</v>
      </c>
      <c r="K243" s="1">
        <f>'[2]Electricity and CHPs'!G$107</f>
        <v>2.542468465318646E-3</v>
      </c>
      <c r="L243" s="1">
        <f>'[2]Electricity and CHPs'!H$107</f>
        <v>4.3616575308179204E-4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1.6447030711023623E-2</v>
      </c>
      <c r="K244" s="1">
        <f>'[2]Electricity and CHPs'!G$109</f>
        <v>6.2183554609399E-3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5.8820387974325913E-2</v>
      </c>
      <c r="K246" s="1">
        <f>'[2]Electricity and CHPs'!G$112</f>
        <v>1.130423351238174E-2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1.1649827622132192</v>
      </c>
      <c r="K248" s="1">
        <f>'[2]Electricity and CHPs'!G$115</f>
        <v>1.0059677796193391</v>
      </c>
      <c r="L248" s="1">
        <f>'[2]Electricity and CHPs'!H$115</f>
        <v>1.0059687865958971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1.4632948361411411E-2</v>
      </c>
      <c r="K249" s="1">
        <f>'[2]Electricity and CHPs'!G$116</f>
        <v>2.7329239700368013E-3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0.96796042370518176</v>
      </c>
      <c r="K251" s="1">
        <f t="shared" si="229"/>
        <v>0.16291746750908037</v>
      </c>
      <c r="L251" s="1">
        <f t="shared" ref="L251" si="230">SUM(L252:L261)</f>
        <v>0.27655306357498954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0.89227942560609441</v>
      </c>
      <c r="K252" s="1">
        <f t="shared" si="231"/>
        <v>9.4905221985226496E-2</v>
      </c>
      <c r="L252" s="1">
        <f t="shared" ref="L252" si="232">L241-L263</f>
        <v>0.17512604429191025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5.4438682939009345E-2</v>
      </c>
      <c r="L253" s="1">
        <f t="shared" ref="L253" si="233">L242-L264</f>
        <v>0.10126397407086368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1.6477640767886953E-3</v>
      </c>
      <c r="K254" s="1">
        <f t="shared" si="231"/>
        <v>1.513746073187925E-3</v>
      </c>
      <c r="L254" s="1">
        <f t="shared" ref="L254" si="234">L243-L265</f>
        <v>1.6304521221559152E-4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1.3544181337633547E-2</v>
      </c>
      <c r="K255" s="1">
        <f t="shared" si="235"/>
        <v>3.7023118630911847E-3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4.843877384750421E-2</v>
      </c>
      <c r="K257" s="1">
        <f t="shared" si="239"/>
        <v>6.730364338116814E-3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1.2050278837160928E-2</v>
      </c>
      <c r="K260" s="1">
        <f t="shared" si="245"/>
        <v>1.6271403104486017E-3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1.3724403589017409</v>
      </c>
      <c r="K262" s="1">
        <f t="shared" si="249"/>
        <v>1.1166843983867549</v>
      </c>
      <c r="L262" s="1">
        <f t="shared" ref="L262" si="250">SUM(L263:L272)</f>
        <v>1.4692287699797144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0.19123730751541035</v>
      </c>
      <c r="K263" s="1">
        <f t="shared" si="251"/>
        <v>6.4496370108316603E-2</v>
      </c>
      <c r="L263" s="1">
        <f t="shared" ref="L263" si="252">L241*IFERROR(L120/L88,0)</f>
        <v>0.29335740244564407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3.6995829835266655E-2</v>
      </c>
      <c r="L264" s="1">
        <f t="shared" ref="L264" si="253">L242*IFERROR(L121/L89,0)</f>
        <v>0.16962946039730697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3.5315614864888317E-4</v>
      </c>
      <c r="K265" s="1">
        <f t="shared" si="251"/>
        <v>1.028722392130721E-3</v>
      </c>
      <c r="L265" s="1">
        <f t="shared" ref="L265" si="254">L243*IFERROR(L122/L90,0)</f>
        <v>2.7312054086620053E-4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2.9028493733900766E-3</v>
      </c>
      <c r="K266" s="1">
        <f t="shared" si="251"/>
        <v>2.5160435978487153E-3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1.03816141268217E-2</v>
      </c>
      <c r="K268" s="1">
        <f t="shared" si="251"/>
        <v>4.5738691742649258E-3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1.1649827622132192</v>
      </c>
      <c r="K270" s="1">
        <f t="shared" si="251"/>
        <v>1.0059677796193391</v>
      </c>
      <c r="L270" s="1">
        <f t="shared" ref="L270" si="259">L248*IFERROR(L127/L95,0)</f>
        <v>1.0059687865958971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2.582669524250483E-3</v>
      </c>
      <c r="K271" s="1">
        <f t="shared" si="251"/>
        <v>1.1057836595881995E-3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1.9180905477505485E-2</v>
      </c>
      <c r="K273" s="1">
        <f t="shared" si="262"/>
        <v>0.95580060378345377</v>
      </c>
      <c r="L273" s="1">
        <f t="shared" ref="L273" si="263">SUM(L274:L275)</f>
        <v>0.98991772853064641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1.9180905477505485E-2</v>
      </c>
      <c r="K274" s="1">
        <f>'[2]Electricity and CHPs'!G$106-K275</f>
        <v>8.0314221623265514E-3</v>
      </c>
      <c r="L274" s="1">
        <f>'[2]Electricity and CHPs'!H$106-L275</f>
        <v>9.8867944981151368E-4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0.94776918162112722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0.9889290490808349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1.9180905477505485E-2</v>
      </c>
      <c r="K279" s="1">
        <f t="shared" si="266"/>
        <v>0.95580060378345377</v>
      </c>
      <c r="L279" s="1">
        <f t="shared" ref="L279" si="267">SUM(L280:L281)</f>
        <v>0.98991772853064641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1.9180905477505485E-2</v>
      </c>
      <c r="K280" s="1">
        <f t="shared" si="268"/>
        <v>8.0314221623265514E-3</v>
      </c>
      <c r="L280" s="1">
        <f t="shared" ref="L280" si="269">L274</f>
        <v>9.8867944981151368E-4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0.94776918162112722</v>
      </c>
      <c r="L281" s="1">
        <f t="shared" ref="L281" si="271">L275</f>
        <v>0.9889290490808349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6.606112946884962</v>
      </c>
      <c r="K282" s="1">
        <f t="shared" si="272"/>
        <v>7.943504797830661</v>
      </c>
      <c r="L282" s="1">
        <f t="shared" ref="L282" si="273">SUM(L283:L287)</f>
        <v>7.6714403689410506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5.8068662997333913</v>
      </c>
      <c r="K283" s="1">
        <f>'[2]Electricity and CHPs'!G$105-K284</f>
        <v>5.5547577388253959</v>
      </c>
      <c r="L283" s="1">
        <f>'[2]Electricity and CHPs'!H$105-L284</f>
        <v>4.6530127799776562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0.55957103437038469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2.6878116577060855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2.0352743784352079E-2</v>
      </c>
      <c r="K285" s="1">
        <f>'[2]Electricity and CHPs'!G$110</f>
        <v>2.0811433289377689E-2</v>
      </c>
      <c r="L285" s="1">
        <f>'[2]Electricity and CHPs'!H$110</f>
        <v>7.5309649165096592E-3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0.77261396662683768</v>
      </c>
      <c r="K286" s="1">
        <f>'[2]Electricity and CHPs'!G$113</f>
        <v>1.8046664793762957</v>
      </c>
      <c r="L286" s="1">
        <f>'[2]Electricity and CHPs'!H$113</f>
        <v>0.32174485908571776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6.2799367403807644E-3</v>
      </c>
      <c r="K287" s="1">
        <f>'[2]Electricity and CHPs'!G$117</f>
        <v>3.6981119692067999E-3</v>
      </c>
      <c r="L287" s="1">
        <f>'[2]Electricity and CHPs'!H$117</f>
        <v>1.3401072550819624E-3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1.6799784127165783E-2</v>
      </c>
      <c r="K288" s="1">
        <f t="shared" si="274"/>
        <v>0.10548853918074755</v>
      </c>
      <c r="L288" s="1">
        <f t="shared" ref="L288" si="275">SUM(L289:L290)</f>
        <v>0.10514736292962203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1.1240631962101936E-2</v>
      </c>
      <c r="K289" s="1">
        <f>'[2]Electricity and CHPs'!G$108</f>
        <v>9.8488794101382629E-2</v>
      </c>
      <c r="L289" s="1">
        <f>'[2]Electricity and CHPs'!H$108</f>
        <v>9.6698979664359613E-2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5.5591521650638466E-3</v>
      </c>
      <c r="K290" s="1">
        <f>'[2]Electricity and CHPs'!G$119</f>
        <v>6.9997450793649208E-3</v>
      </c>
      <c r="L290" s="1">
        <f>'[2]Electricity and CHPs'!H$119</f>
        <v>8.4483832652624113E-3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420.2969972811386</v>
      </c>
      <c r="K291" s="3">
        <f t="shared" ref="K291" si="279">SUM(K292,K294,K302,K310,K358,K379,K387,K389,K397,K401,K395)</f>
        <v>435.25551809958216</v>
      </c>
      <c r="L291" s="3">
        <f>IFERROR(SUM(L292,L294,L302,L310,L358,L379,L387,L389,L397,L401,L395),0)</f>
        <v>401.28256495303992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167.60288852886748</v>
      </c>
      <c r="K292" s="1">
        <f t="shared" si="280"/>
        <v>98.945514083461546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167.60288852886748</v>
      </c>
      <c r="K293" s="1">
        <f>'[2]Electricity and CHPs_IN'!G$14</f>
        <v>98.945514083461546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152.6145446643589</v>
      </c>
      <c r="K294" s="1">
        <f t="shared" si="282"/>
        <v>155.28741870894177</v>
      </c>
      <c r="L294" s="1">
        <f t="shared" ref="L294" si="283">SUM(L295:L297)</f>
        <v>159.39034023270119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72.611449400290411</v>
      </c>
      <c r="K295" s="1">
        <f>'[2]Electricity and CHPs_IN'!G$15</f>
        <v>73.931309037764663</v>
      </c>
      <c r="L295" s="1">
        <f>'[2]Electricity and CHPs_IN'!H$15</f>
        <v>74.836059188217007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63.874955251599673</v>
      </c>
      <c r="K296" s="1">
        <f>'[2]Electricity and CHPs_IN'!G$16</f>
        <v>64.383313870575392</v>
      </c>
      <c r="L296" s="1">
        <f>'[2]Electricity and CHPs_IN'!H$16</f>
        <v>67.134973129330945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16.128140012468798</v>
      </c>
      <c r="K297" s="1">
        <f>'[2]Electricity and CHPs_IN'!G$13</f>
        <v>16.972795800601727</v>
      </c>
      <c r="L297" s="1">
        <f>'[2]Electricity and CHPs_IN'!H$13</f>
        <v>17.419307915153233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0.1259546653564432</v>
      </c>
      <c r="K298" s="1">
        <f t="shared" si="284"/>
        <v>1.4694156697741885E-2</v>
      </c>
      <c r="L298" s="1">
        <f t="shared" ref="L298" si="285">SUM(L299:L301)</f>
        <v>2.0624297873470543E-4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1.8163901828900108E-2</v>
      </c>
      <c r="K299" s="1">
        <f>'[2]Electricity and CHPs_IN'!G$18</f>
        <v>1.3639747486406199E-2</v>
      </c>
      <c r="L299" s="1">
        <f>'[2]Electricity and CHPs_IN'!H$18</f>
        <v>1.8759285620479173E-4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2.6223928127508582E-3</v>
      </c>
      <c r="K300" s="1">
        <f>IFERROR(K72/SUM(K72,K185),0)*'[2]Electricity and CHPs_IN'!G$28</f>
        <v>1.0544092113356858E-3</v>
      </c>
      <c r="L300" s="1">
        <f>IFERROR(L72/SUM(L72,L185),0)*'[2]Electricity and CHPs_IN'!H$28</f>
        <v>1.8650122529913698E-5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0.10516837071479224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0.1259546653564432</v>
      </c>
      <c r="K302" s="1">
        <f t="shared" si="286"/>
        <v>1.4694156697741885E-2</v>
      </c>
      <c r="L302" s="1">
        <f t="shared" ref="L302" si="287">L298</f>
        <v>2.0624297873470543E-4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1.8163901828900108E-2</v>
      </c>
      <c r="K303" s="1">
        <f t="shared" si="288"/>
        <v>1.3639747486406199E-2</v>
      </c>
      <c r="L303" s="1">
        <f t="shared" ref="L303" si="289">L299</f>
        <v>1.8759285620479173E-4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2.6223928127508582E-3</v>
      </c>
      <c r="K304" s="1">
        <f t="shared" si="290"/>
        <v>1.0544092113356858E-3</v>
      </c>
      <c r="L304" s="1">
        <f t="shared" ref="L304" si="291">L300</f>
        <v>1.8650122529913698E-5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0.10516837071479224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2.5645523920288422</v>
      </c>
      <c r="K310" s="1">
        <f t="shared" si="294"/>
        <v>1.9785713431014404</v>
      </c>
      <c r="L310" s="1">
        <f>IFERROR(SUM(L311:L325),0)</f>
        <v>3.4863610950351593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3.1942197279927109E-5</v>
      </c>
      <c r="L311" s="1">
        <f>'[2]Electricity and CHPs_IN'!H$21</f>
        <v>1.1092141343331887E-2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2.7356528182997827E-5</v>
      </c>
      <c r="L312" s="1">
        <f>'[2]Electricity and CHPs_IN'!H$22</f>
        <v>8.2013797738648989E-2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0.70437312861966728</v>
      </c>
      <c r="K316" s="1">
        <f>K88/SUM(K88,K241)*'[2]Electricity and CHPs_IN'!G$39</f>
        <v>0.30314665962225884</v>
      </c>
      <c r="L316" s="1">
        <f>L88/SUM(L88,L241)*'[2]Electricity and CHPs_IN'!H$39</f>
        <v>1.3283767513270091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0.11870177203916112</v>
      </c>
      <c r="L317" s="1">
        <f>IFERROR(L89/SUM(L89,L242),0)*'[2]Electricity and CHPs_IN'!H$40</f>
        <v>0.56081167325399328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1.0709883551603697E-2</v>
      </c>
      <c r="K319" s="1">
        <f>K91/SUM(K91,K244)*'[2]Electricity and CHPs_IN'!G$48</f>
        <v>3.232450246883214E-3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3.4362875503262717E-2</v>
      </c>
      <c r="K321" s="1">
        <f>IFERROR(K93/SUM(K93,K246),0)*'[2]Electricity and CHPs_IN'!G$51</f>
        <v>6.3862750646201576E-3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1.8014421917569972</v>
      </c>
      <c r="K323" s="1">
        <f>IFERROR(K95/SUM(K95,K248),0)*'[2]Electricity and CHPs_IN'!G$54</f>
        <v>1.5448534929025606</v>
      </c>
      <c r="L323" s="1">
        <f>IFERROR(L95/SUM(L95,L248),0)*'[2]Electricity and CHPs_IN'!H$54</f>
        <v>1.5040667313721761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1.366431259731137E-2</v>
      </c>
      <c r="K324" s="1">
        <f>IFERROR(K96/SUM(K96,K249),0)*'[2]Electricity and CHPs_IN'!G$55</f>
        <v>2.1913945004936181E-3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0.62842364160919417</v>
      </c>
      <c r="K326" s="1">
        <f t="shared" si="295"/>
        <v>0.25822884396238899</v>
      </c>
      <c r="L326" s="1">
        <f>IFERROR(L310-L342,0)</f>
        <v>0.74101096409692957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1.9017886105983108E-5</v>
      </c>
      <c r="L327" s="1">
        <f t="shared" ref="L327" si="297">IFERROR(L99/L83,0)*L311</f>
        <v>4.1464065586775695E-3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1.6287650241466321E-5</v>
      </c>
      <c r="L328" s="1">
        <f t="shared" ref="L328" si="299">IFERROR(L100/L84,0)*L312</f>
        <v>3.0657971109430613E-2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0.5800534790141032</v>
      </c>
      <c r="K332" s="1">
        <f t="shared" si="306"/>
        <v>0.18048879341585805</v>
      </c>
      <c r="L332" s="1">
        <f t="shared" ref="L332" si="307">IFERROR(L104/L88,0)*L316</f>
        <v>0.49656688493320333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7.0673183858824623E-2</v>
      </c>
      <c r="L333" s="1">
        <f t="shared" ref="L333" si="309">IFERROR(L105/L89,0)*L317</f>
        <v>0.20963970149561803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8.8196226708955484E-3</v>
      </c>
      <c r="K335" s="1">
        <f t="shared" si="312"/>
        <v>1.9245504653217214E-3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2.8297935674599921E-2</v>
      </c>
      <c r="K337" s="1">
        <f t="shared" si="315"/>
        <v>3.8022885763325052E-3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1.1252604249595713E-2</v>
      </c>
      <c r="K340" s="1">
        <f t="shared" si="321"/>
        <v>1.3047221097045479E-3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1.936128750419648</v>
      </c>
      <c r="K342" s="1">
        <f t="shared" si="325"/>
        <v>1.7203424991390515</v>
      </c>
      <c r="L342" s="1">
        <f>IFERROR(SUM(L343:L357),0)</f>
        <v>2.7453501309382298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1.2924311173944E-5</v>
      </c>
      <c r="L343" s="1">
        <f t="shared" ref="L343" si="327">L311-L327</f>
        <v>6.9457347846543175E-3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1.1068877941531506E-5</v>
      </c>
      <c r="L344" s="1">
        <f t="shared" ref="L344" si="329">L312-L328</f>
        <v>5.1355826629218379E-2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0.12431964960556408</v>
      </c>
      <c r="K348" s="1">
        <f t="shared" si="336"/>
        <v>0.12265786620640079</v>
      </c>
      <c r="L348" s="1">
        <f t="shared" ref="L348" si="337">L316-L332</f>
        <v>0.83180986639380572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4.8028588180336493E-2</v>
      </c>
      <c r="L349" s="1">
        <f t="shared" ref="L349" si="339">L317-L333</f>
        <v>0.35117197175837522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1.8902608807081483E-3</v>
      </c>
      <c r="K351" s="1">
        <f t="shared" si="342"/>
        <v>1.3078997815614926E-3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6.0649398286627965E-3</v>
      </c>
      <c r="K353" s="1">
        <f t="shared" si="345"/>
        <v>2.5839864882876524E-3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1.8014421917569972</v>
      </c>
      <c r="K355" s="1">
        <f t="shared" si="349"/>
        <v>1.5448534929025606</v>
      </c>
      <c r="L355" s="1">
        <f t="shared" ref="L355" si="350">L323-L339</f>
        <v>1.5040667313721761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2.4117083477156569E-3</v>
      </c>
      <c r="K356" s="1">
        <f t="shared" si="351"/>
        <v>8.8667239078907018E-4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25.18226559699098</v>
      </c>
      <c r="K358" s="1">
        <f t="shared" si="356"/>
        <v>28.968927804623892</v>
      </c>
      <c r="L358" s="1">
        <f t="shared" ref="L358" si="357">SUM(L359:L364)</f>
        <v>47.964669621412263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20.958786921008468</v>
      </c>
      <c r="K359" s="1">
        <f>'[2]Electricity and CHPs_IN'!G$19</f>
        <v>16.216369361962375</v>
      </c>
      <c r="L359" s="1">
        <f>'[2]Electricity and CHPs_IN'!H$19</f>
        <v>1.1841703112889731E-2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7.453614254786995</v>
      </c>
      <c r="L360" s="1">
        <f>'[2]Electricity and CHPs_IN'!H$20</f>
        <v>27.328134685771104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4.2158794031393692</v>
      </c>
      <c r="K361" s="1">
        <f>IFERROR(K133/SUM(K133,K198),0)*'[2]Electricity and CHPs_IN'!G$26</f>
        <v>3.9084318015442476</v>
      </c>
      <c r="L361" s="1">
        <f>IFERROR(L133/SUM(L133,L198),0)*'[2]Electricity and CHPs_IN'!H$26</f>
        <v>16.627236311031112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0.83314281494710141</v>
      </c>
      <c r="L362" s="1">
        <f>IFERROR(L134/SUM(L134,L199),0)*'[2]Electricity and CHPs_IN'!H$27</f>
        <v>2.8063826172890876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7.5992728431447344E-3</v>
      </c>
      <c r="K363" s="1">
        <f>IFERROR(K135/SUM(K135,K274),0)*'[2]Electricity and CHPs_IN'!G$44</f>
        <v>4.218674349961502E-3</v>
      </c>
      <c r="L363" s="1">
        <f>IFERROR(L135/SUM(L135,L274),0)*'[2]Electricity and CHPs_IN'!H$44</f>
        <v>1.070732899921709E-3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0.55315089703321363</v>
      </c>
      <c r="L364" s="1">
        <f>IFERROR(L136/SUM(L136,L275),0)*'[2]Electricity and CHPs_IN'!H$45</f>
        <v>1.190003571308148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12.587333162073918</v>
      </c>
      <c r="K365" s="1">
        <f t="shared" si="358"/>
        <v>14.205779116620359</v>
      </c>
      <c r="L365" s="1">
        <f t="shared" ref="L365" si="359">SUM(L366:L369)</f>
        <v>23.386797658602099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10.479393460504234</v>
      </c>
      <c r="K366" s="1">
        <f t="shared" si="360"/>
        <v>8.1081846809811875</v>
      </c>
      <c r="L366" s="1">
        <f t="shared" ref="L366" si="361">L359*IFERROR(L138/L131,0)</f>
        <v>5.9208515564448654E-3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3.7268071273934966</v>
      </c>
      <c r="L367" s="1">
        <f t="shared" ref="L367" si="363">L360*IFERROR(L139/L132,0)</f>
        <v>13.664067342885556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2.1079397015696846</v>
      </c>
      <c r="K368" s="1">
        <f t="shared" si="364"/>
        <v>1.9542159007721238</v>
      </c>
      <c r="L368" s="1">
        <f t="shared" ref="L368" si="365">L361*IFERROR(L140/L133,0)</f>
        <v>8.3136181555155559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0.4165714074735507</v>
      </c>
      <c r="L369" s="1">
        <f t="shared" ref="L369" si="367">L362*IFERROR(L141/L134,0)</f>
        <v>1.4031913086445438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12.594932434917062</v>
      </c>
      <c r="K372" s="1">
        <f t="shared" si="372"/>
        <v>14.763148688003536</v>
      </c>
      <c r="L372" s="1">
        <f t="shared" ref="L372" si="373">SUM(L373:L378)</f>
        <v>24.577871962810164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10.479393460504234</v>
      </c>
      <c r="K373" s="1">
        <f t="shared" si="374"/>
        <v>8.1081846809811875</v>
      </c>
      <c r="L373" s="1">
        <f t="shared" ref="L373" si="375">L366*IFERROR(L145/L138,0)</f>
        <v>5.9208515564448654E-3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3.7268071273934984</v>
      </c>
      <c r="L374" s="1">
        <f t="shared" ref="L374" si="377">L367*IFERROR(L146/L139,0)</f>
        <v>13.66406734288555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2.1079397015696846</v>
      </c>
      <c r="K375" s="1">
        <f t="shared" si="378"/>
        <v>1.9542159007721238</v>
      </c>
      <c r="L375" s="1">
        <f t="shared" ref="L375" si="379">L368*IFERROR(L147/L140,0)</f>
        <v>8.3136181555155559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0.4165714074735507</v>
      </c>
      <c r="L376" s="1">
        <f t="shared" ref="L376" si="381">L369*IFERROR(L148/L141,0)</f>
        <v>1.4031913086445438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7.5992728431447344E-3</v>
      </c>
      <c r="K377" s="1">
        <f t="shared" si="382"/>
        <v>4.218674349961502E-3</v>
      </c>
      <c r="L377" s="1">
        <f t="shared" ref="L377" si="383">L363</f>
        <v>1.070732899921709E-3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0.55315089703321363</v>
      </c>
      <c r="L378" s="1">
        <f t="shared" ref="L378" si="385">L364</f>
        <v>1.190003571308148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3.6460143209993396</v>
      </c>
      <c r="K379" s="1">
        <f t="shared" si="386"/>
        <v>4.1884673083195398</v>
      </c>
      <c r="L379" s="1">
        <f t="shared" ref="L379" si="387">SUM(L380:L386)</f>
        <v>8.6717875496507766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0.78350539278800646</v>
      </c>
      <c r="K380" s="1">
        <f>IFERROR(K152/SUM(K152,K207),0)*'[2]Electricity and CHPs_IN'!G$25</f>
        <v>0.84258952434076728</v>
      </c>
      <c r="L380" s="1">
        <f>IFERROR(L152/SUM(L152,L207),0)*'[2]Electricity and CHPs_IN'!H$25</f>
        <v>1.007452370834222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9.1729972872507393E-3</v>
      </c>
      <c r="L381" s="1">
        <f>'[2]Electricity and CHPs_IN'!H$31</f>
        <v>4.4526201921140007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2.5500271435897424</v>
      </c>
      <c r="K382" s="1">
        <f>IFERROR(K154/SUM(K154,K283),0)*'[2]Electricity and CHPs_IN'!G$42</f>
        <v>2.390503383911152</v>
      </c>
      <c r="L382" s="1">
        <f>IFERROR(L154/SUM(L154,L283),0)*'[2]Electricity and CHPs_IN'!H$42</f>
        <v>1.9212839849341936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0.25726510874713543</v>
      </c>
      <c r="L383" s="1">
        <f>IFERROR(L155/SUM(L155,L284),0)*'[2]Electricity and CHPs_IN'!H$43</f>
        <v>1.169071697588004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9.8368570521584712E-3</v>
      </c>
      <c r="K384" s="1">
        <f>IFERROR(K156/SUM(K285,K156),0)*'[2]Electricity and CHPs_IN'!G$50</f>
        <v>9.3450661616868089E-3</v>
      </c>
      <c r="L384" s="1">
        <f>IFERROR(L156/SUM(L285,L156),0)*'[2]Electricity and CHPs_IN'!H$50</f>
        <v>3.7212766862798848E-3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0.29701201772785757</v>
      </c>
      <c r="K385" s="1">
        <f>IFERROR(K157/SUM(K286,K157),0)*'[2]Electricity and CHPs_IN'!G$53</f>
        <v>0.67640834573659936</v>
      </c>
      <c r="L385" s="1">
        <f>IFERROR(L157/SUM(L286,L157),0)*'[2]Electricity and CHPs_IN'!H$53</f>
        <v>0.11631017399861429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5.6329098415746903E-3</v>
      </c>
      <c r="K386" s="1">
        <f>IFERROR(K158/SUM(K287,K158),0)*'[2]Electricity and CHPs_IN'!G$56</f>
        <v>3.1828821349481041E-3</v>
      </c>
      <c r="L386" s="1">
        <f>IFERROR(L158/SUM(L287,L158),0)*'[2]Electricity and CHPs_IN'!H$56</f>
        <v>1.3278534954609706E-3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3.63590806516555</v>
      </c>
      <c r="K387" s="1">
        <f t="shared" si="388"/>
        <v>7.1993543121624697</v>
      </c>
      <c r="L387" s="1">
        <f t="shared" si="388"/>
        <v>22.86607348007113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3.63590806516555</v>
      </c>
      <c r="K388" s="1">
        <f>'[2]Electricity and CHPs_IN'!G$33</f>
        <v>7.1993543121624697</v>
      </c>
      <c r="L388" s="1">
        <f>'[2]Electricity and CHPs_IN'!H$33</f>
        <v>22.86607348007113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62.77888842674615</v>
      </c>
      <c r="K389" s="1">
        <f t="shared" si="389"/>
        <v>133.46227101015751</v>
      </c>
      <c r="L389" s="1">
        <f t="shared" ref="L389" si="390">SUM(L390:L394)</f>
        <v>149.84192179865656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2.1018553457025324</v>
      </c>
      <c r="K390" s="1">
        <f>'[2]Electricity and CHPs_IN'!G34</f>
        <v>18.645773536901071</v>
      </c>
      <c r="L390" s="1">
        <f>'[2]Electricity and CHPs_IN'!H34</f>
        <v>22.905025590340856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27.726932248160981</v>
      </c>
      <c r="K391" s="1">
        <f>'[2]Electricity and CHPs_IN'!G35</f>
        <v>40.847641809233771</v>
      </c>
      <c r="L391" s="1">
        <f>'[2]Electricity and CHPs_IN'!H35</f>
        <v>45.121214539790166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11.802006714561111</v>
      </c>
      <c r="K392" s="1">
        <f>'[2]Electricity and CHPs_IN'!G36</f>
        <v>12.45223205746141</v>
      </c>
      <c r="L392" s="1">
        <f>'[2]Electricity and CHPs_IN'!H36</f>
        <v>13.863048638572717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2.332510467445994</v>
      </c>
      <c r="K393" s="1">
        <f>'[2]Electricity and CHPs_IN'!G37</f>
        <v>21.039742880585397</v>
      </c>
      <c r="L393" s="1">
        <f>'[2]Electricity and CHPs_IN'!H37</f>
        <v>23.240971404609709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18.815583650875535</v>
      </c>
      <c r="K394" s="1">
        <f>'[2]Electricity and CHPs_IN'!G38</f>
        <v>40.476880725975867</v>
      </c>
      <c r="L394" s="1">
        <f>'[2]Electricity and CHPs_IN'!H38</f>
        <v>44.711661625343119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5.2751551986940246</v>
      </c>
      <c r="L396" s="1">
        <f>'[2]Electricity and CHPs_IN'!H$32</f>
        <v>40.539500874523775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2.8449784355320376E-2</v>
      </c>
      <c r="K397" s="1">
        <f t="shared" ref="K397:L397" si="396">SUM(K398:K400)</f>
        <v>0.20643032635071312</v>
      </c>
      <c r="L397" s="1">
        <f t="shared" si="396"/>
        <v>0.54472909940545078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7.2652895849804784E-3</v>
      </c>
      <c r="L398" s="1">
        <f>IFERROR(L170/SUM(L170,L209),0)*'[2]Electricity and CHPs_IN'!H$30</f>
        <v>0.31323454501447789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1.9077720444607909E-2</v>
      </c>
      <c r="K399" s="1">
        <f>IFERROR(K171/SUM(K171,K289),0)*'[2]Electricity and CHPs_IN'!G$46</f>
        <v>0.18653180701019434</v>
      </c>
      <c r="L399" s="1">
        <f>IFERROR(L171/SUM(L171,L289),0)*'[2]Electricity and CHPs_IN'!H$46</f>
        <v>0.21488662147635451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9.3720639107124689E-3</v>
      </c>
      <c r="K400" s="1">
        <f>IFERROR(K172/SUM(K172,K290),0)*'[2]Electricity and CHPs_IN'!G$57</f>
        <v>1.2633229755538286E-2</v>
      </c>
      <c r="L400" s="1">
        <f>IFERROR(L172/SUM(L172,L290),0)*'[2]Electricity and CHPs_IN'!H$57</f>
        <v>1.6607932914618415E-2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2.1175308362696152</v>
      </c>
      <c r="K401" s="1">
        <f t="shared" si="397"/>
        <v>5.0038690457655148</v>
      </c>
      <c r="L401" s="1">
        <f t="shared" ref="L401" si="398">SUM(L402:L408)</f>
        <v>8.516475833128629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4.9179181633025738E-2</v>
      </c>
      <c r="K402" s="1">
        <f>'[2]Electricity and CHPs_IN'!G63</f>
        <v>2.9305656033124051E-2</v>
      </c>
      <c r="L402" s="1">
        <f>'[2]Electricity and CHPs_IN'!H63</f>
        <v>0.12530265175206981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0.19516380317787341</v>
      </c>
      <c r="K403" s="1">
        <f>'[2]Electricity and CHPs_IN'!G64</f>
        <v>2.0598356910835727</v>
      </c>
      <c r="L403" s="1">
        <f>'[2]Electricity and CHPs_IN'!H64</f>
        <v>3.1720876796854554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0.14539624540522109</v>
      </c>
      <c r="K404" s="1">
        <f>'[2]Electricity and CHPs_IN'!G65</f>
        <v>0.82472162578035535</v>
      </c>
      <c r="L404" s="1">
        <f>'[2]Electricity and CHPs_IN'!H65</f>
        <v>2.4135340122675406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0.38282920486448718</v>
      </c>
      <c r="K405" s="1">
        <f>'[2]Electricity and CHPs_IN'!G66</f>
        <v>0.36214251856594665</v>
      </c>
      <c r="L405" s="1">
        <f>'[2]Electricity and CHPs_IN'!H66</f>
        <v>0.47676273125085111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0.77750113816672606</v>
      </c>
      <c r="K406" s="1">
        <f>'[2]Electricity and CHPs_IN'!G67</f>
        <v>0.58257639229589431</v>
      </c>
      <c r="L406" s="1">
        <f>'[2]Electricity and CHPs_IN'!H67</f>
        <v>0.77175427901988924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6.7027569601735282E-2</v>
      </c>
      <c r="K407" s="1">
        <f>'[2]Electricity and CHPs_IN'!G68</f>
        <v>0.39235770115659691</v>
      </c>
      <c r="L407" s="1">
        <f>'[2]Electricity and CHPs_IN'!H68</f>
        <v>0.5258158958115946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0.50043369342054655</v>
      </c>
      <c r="K408" s="1">
        <f>'[2]Electricity and CHPs_IN'!G69</f>
        <v>0.75292946085002499</v>
      </c>
      <c r="L408" s="1">
        <f>'[2]Electricity and CHPs_IN'!H69</f>
        <v>1.0312185833412284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57.941820138574329</v>
      </c>
      <c r="K409" s="3">
        <f t="shared" si="400"/>
        <v>62.763976957690311</v>
      </c>
      <c r="L409" s="3">
        <f>IFERROR(L410+L463,0)</f>
        <v>53.551591844257402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47.979403146146439</v>
      </c>
      <c r="K410" s="1">
        <f t="shared" si="401"/>
        <v>49.932105022943489</v>
      </c>
      <c r="L410" s="1">
        <f t="shared" ref="L410" si="402">L411+L440</f>
        <v>37.890377773765145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38.36745765524654</v>
      </c>
      <c r="K411" s="1">
        <f t="shared" si="403"/>
        <v>41.379375765954315</v>
      </c>
      <c r="L411" s="1">
        <f t="shared" ref="L411" si="404">SUM(L412,L418,L427,L436,L438)</f>
        <v>28.296517119465918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1.3486591608432973E-2</v>
      </c>
      <c r="K412" s="1">
        <f t="shared" si="405"/>
        <v>5.4226759440120969E-3</v>
      </c>
      <c r="L412" s="1">
        <f t="shared" si="405"/>
        <v>9.5914915868127489E-5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1.3486591608432973E-2</v>
      </c>
      <c r="K413" s="1">
        <f>'[2]Electricity and CHPs_IN'!G$28-K300</f>
        <v>5.4226759440120969E-3</v>
      </c>
      <c r="L413" s="1">
        <f>'[2]Electricity and CHPs_IN'!H$28-L300</f>
        <v>9.5914915868127489E-5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1.3486591608432973E-2</v>
      </c>
      <c r="K414" s="1">
        <f t="shared" si="406"/>
        <v>5.4226759440120969E-3</v>
      </c>
      <c r="L414" s="1">
        <f t="shared" si="406"/>
        <v>9.5914915868127489E-5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1.3486591608432973E-2</v>
      </c>
      <c r="K415" s="1">
        <f t="shared" si="407"/>
        <v>5.4226759440120969E-3</v>
      </c>
      <c r="L415" s="1">
        <f t="shared" ref="L415" si="408">L413-L417</f>
        <v>9.5914915868127489E-5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36.304707505280845</v>
      </c>
      <c r="K427" s="1">
        <f t="shared" si="426"/>
        <v>39.068734415546025</v>
      </c>
      <c r="L427" s="1">
        <f t="shared" ref="L427" si="427">SUM(L428:L429)</f>
        <v>25.173453406857412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36.304707505280845</v>
      </c>
      <c r="K428" s="1">
        <f>'[2]Electricity and CHPs_IN'!G$26-K361</f>
        <v>31.251630679742902</v>
      </c>
      <c r="L428" s="1">
        <f>'[2]Electricity and CHPs_IN'!H$26-L361</f>
        <v>0.30890341767610963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7.8171037358031201</v>
      </c>
      <c r="L429" s="1">
        <f>'[2]Electricity and CHPs_IN'!H$27-L362</f>
        <v>24.864549989181302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18.152353752640423</v>
      </c>
      <c r="K430" s="1">
        <f t="shared" si="428"/>
        <v>19.534367207773013</v>
      </c>
      <c r="L430" s="1">
        <f t="shared" ref="L430" si="429">SUM(L431:L432)</f>
        <v>12.586726703428706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18.152353752640423</v>
      </c>
      <c r="K431" s="1">
        <f t="shared" si="430"/>
        <v>15.625815339871451</v>
      </c>
      <c r="L431" s="1">
        <f t="shared" ref="L431" si="431">IFERROR(L368/L361,0)*L428</f>
        <v>0.15445170883805481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3.9085518679015601</v>
      </c>
      <c r="L432" s="1">
        <f t="shared" ref="L432" si="433">IFERROR(L369/L362,0)*L429</f>
        <v>12.432274994590651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18.152353752640423</v>
      </c>
      <c r="K433" s="1">
        <f t="shared" si="434"/>
        <v>19.534367207773013</v>
      </c>
      <c r="L433" s="1">
        <f t="shared" ref="L433" si="435">SUM(L434:L435)</f>
        <v>12.586726703428706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18.152353752640423</v>
      </c>
      <c r="K434" s="1">
        <f t="shared" si="436"/>
        <v>15.625815339871451</v>
      </c>
      <c r="L434" s="1">
        <f t="shared" ref="L434" si="437">L428-L431</f>
        <v>0.15445170883805481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3.9085518679015601</v>
      </c>
      <c r="L435" s="1">
        <f t="shared" ref="L435" si="439">L429-L432</f>
        <v>12.432274994590651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2.0492635583572616</v>
      </c>
      <c r="K436" s="1">
        <f t="shared" si="440"/>
        <v>2.2963965371110886</v>
      </c>
      <c r="L436" s="1">
        <f t="shared" si="440"/>
        <v>2.7276956337457978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2.0492635583572616</v>
      </c>
      <c r="K437" s="1">
        <f>'[2]Electricity and CHPs_IN'!G$25-K380</f>
        <v>2.2963965371110886</v>
      </c>
      <c r="L437" s="1">
        <f>'[2]Electricity and CHPs_IN'!H$25-L380</f>
        <v>2.7276956337457978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8.822137353190547E-3</v>
      </c>
      <c r="L438" s="1">
        <f t="shared" si="441"/>
        <v>0.39527216394684095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8.822137353190547E-3</v>
      </c>
      <c r="L439" s="1">
        <f>'[2]Electricity and CHPs_IN'!H$30-L398</f>
        <v>0.39527216394684095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9.6119454908999025</v>
      </c>
      <c r="K440" s="1">
        <f t="shared" si="442"/>
        <v>8.5527292569891777</v>
      </c>
      <c r="L440" s="1">
        <f t="shared" ref="L440" si="443">SUM(L441,L447,L449,L455,L457,L459,L461)</f>
        <v>9.5938606542992275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2.3679650455732211</v>
      </c>
      <c r="K441" s="1">
        <f t="shared" si="444"/>
        <v>2.3679581542241426</v>
      </c>
      <c r="L441" s="1">
        <f t="shared" si="444"/>
        <v>2.3679756881507279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2.3679650455732211</v>
      </c>
      <c r="K442" s="1">
        <f t="shared" si="445"/>
        <v>2.3679581542241426</v>
      </c>
      <c r="L442" s="1">
        <f t="shared" ref="L442" si="446">SUM(L444:L446)</f>
        <v>2.3679756881507279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1.1839825227866105</v>
      </c>
      <c r="K445" s="1">
        <f t="shared" si="448"/>
        <v>1.1839790771120713</v>
      </c>
      <c r="L445" s="1">
        <f t="shared" si="448"/>
        <v>1.1839878440753639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1.1839825227866105</v>
      </c>
      <c r="K446" s="1">
        <f>'[2]Electricity and CHPs_IN'!G$91</f>
        <v>1.1839790771120713</v>
      </c>
      <c r="L446" s="1">
        <f>'[2]Electricity and CHPs_IN'!H$91</f>
        <v>1.1839878440753639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0.64943479088959544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0.64943479088959544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2.0511069782669169E-4</v>
      </c>
      <c r="K449" s="1">
        <f t="shared" si="450"/>
        <v>3.7590152870182515E-4</v>
      </c>
      <c r="L449" s="1">
        <f t="shared" si="450"/>
        <v>8.3907835545031507E-6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2.0511069782669169E-4</v>
      </c>
      <c r="K450" s="1">
        <f>'[2]Electricity and CHPs_IN'!G$93</f>
        <v>3.7590152870182515E-4</v>
      </c>
      <c r="L450" s="1">
        <f>'[2]Electricity and CHPs_IN'!H$93</f>
        <v>8.3907835545031507E-6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2.0511069782669169E-4</v>
      </c>
      <c r="K451" s="1">
        <f t="shared" si="451"/>
        <v>3.7590152870182515E-4</v>
      </c>
      <c r="L451" s="1">
        <f t="shared" si="451"/>
        <v>8.3907835545031507E-6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2.0511069782669169E-4</v>
      </c>
      <c r="K452" s="1">
        <f t="shared" si="452"/>
        <v>3.7590152870182515E-4</v>
      </c>
      <c r="L452" s="1">
        <f t="shared" ref="L452" si="453">L450</f>
        <v>8.3907835545031507E-6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2.693937805313412</v>
      </c>
      <c r="K455" s="1">
        <f t="shared" si="455"/>
        <v>2.0845568387988656</v>
      </c>
      <c r="L455" s="1">
        <f t="shared" si="455"/>
        <v>2.6971785616476218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2.693937805313412</v>
      </c>
      <c r="K456" s="1">
        <f>'[2]Electricity and CHPs_IN'!G$94</f>
        <v>2.0845568387988656</v>
      </c>
      <c r="L456" s="1">
        <f>'[2]Electricity and CHPs_IN'!H$94</f>
        <v>2.6971785616476218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2.8922622173675359E-4</v>
      </c>
      <c r="K457" s="1">
        <f t="shared" si="456"/>
        <v>2.889046765434482E-4</v>
      </c>
      <c r="L457" s="1">
        <f t="shared" si="456"/>
        <v>2.9217913543478404E-4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2.8922622173675359E-4</v>
      </c>
      <c r="K458" s="1">
        <f>'[2]Electricity and CHPs_IN'!G$95</f>
        <v>2.889046765434482E-4</v>
      </c>
      <c r="L458" s="1">
        <f>'[2]Electricity and CHPs_IN'!H$95</f>
        <v>2.9217913543478404E-4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4.8521517777409687E-4</v>
      </c>
      <c r="L459" s="1">
        <f t="shared" si="457"/>
        <v>4.8867993295677997E-4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4.8521517777409687E-4</v>
      </c>
      <c r="L460" s="1">
        <f>'[2]Electricity and CHPs_IN'!H$96</f>
        <v>4.8867993295677997E-4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3.9001135122041095</v>
      </c>
      <c r="K461" s="1">
        <f t="shared" ref="K461:L461" si="461">K462</f>
        <v>4.0990642425831494</v>
      </c>
      <c r="L461" s="1">
        <f t="shared" si="461"/>
        <v>4.5279171546489305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3.9001135122041095</v>
      </c>
      <c r="K462" s="1">
        <f>'[2]Electricity and CHPs_IN'!G$97</f>
        <v>4.0990642425831494</v>
      </c>
      <c r="L462" s="1">
        <f>'[2]Electricity and CHPs_IN'!H$97</f>
        <v>4.5279171546489305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9.962416992427892</v>
      </c>
      <c r="K463" s="1">
        <f t="shared" si="462"/>
        <v>12.831871934746824</v>
      </c>
      <c r="L463" s="1">
        <f>IFERROR(SUM(L464,L470,L503,L512,L518),0)</f>
        <v>15.661214070492257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0.52142420545689028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0.52142420545689028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0.52142420545689028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0.52142420545689028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3.1576311179422727</v>
      </c>
      <c r="K470" s="1">
        <f t="shared" si="470"/>
        <v>1.9063348440520811</v>
      </c>
      <c r="L470" s="1">
        <f>IFERROR(SUM(L471:L480),0)</f>
        <v>3.4560754567100465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1.1463612041444424</v>
      </c>
      <c r="K471" s="1">
        <f>'[2]Electricity and CHPs_IN'!G$39-K316</f>
        <v>0.34334636124908513</v>
      </c>
      <c r="L471" s="1">
        <f>'[2]Electricity and CHPs_IN'!H$39-L316</f>
        <v>1.4682058830456466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0.13444258813291504</v>
      </c>
      <c r="L472" s="6">
        <f>'[2]Electricity and CHPs_IN'!H$40-L317</f>
        <v>0.61984448096494116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2.426499932493674E-2</v>
      </c>
      <c r="K474" s="1">
        <f>'[2]Electricity and CHPs_IN'!G$48-K319</f>
        <v>7.2588356421237092E-3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7.0152843103928775E-2</v>
      </c>
      <c r="K476" s="1">
        <f>'[2]Electricity and CHPs_IN'!G$51-K321</f>
        <v>1.2877243163086544E-2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1.8974993982233745</v>
      </c>
      <c r="K478" s="1">
        <f>'[2]Electricity and CHPs_IN'!G$54-K323</f>
        <v>1.4051227241141302</v>
      </c>
      <c r="L478" s="1">
        <f>'[2]Electricity and CHPs_IN'!H$54-L323</f>
        <v>1.3680250926994586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1.9352673145590318E-2</v>
      </c>
      <c r="K479" s="1">
        <f>'[2]Electricity and CHPs_IN'!G$55-K324</f>
        <v>3.2870917507404228E-3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1.0377224206030886</v>
      </c>
      <c r="K481" s="1">
        <f t="shared" si="471"/>
        <v>0.29841387955825838</v>
      </c>
      <c r="L481" s="1">
        <f>IFERROR(SUM(L482:L491),0)</f>
        <v>0.78054412184238386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0.94403204445612332</v>
      </c>
      <c r="K482" s="1">
        <f t="shared" si="473"/>
        <v>0.20442306883008937</v>
      </c>
      <c r="L482" s="1">
        <f t="shared" ref="L482" si="474">L471-L493</f>
        <v>0.54883708334722658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8.0045020275174045E-2</v>
      </c>
      <c r="L483" s="1">
        <f t="shared" ref="L483" si="476">L472-L494</f>
        <v>0.23170703849515722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1.9982302993708245E-2</v>
      </c>
      <c r="K485" s="1">
        <f t="shared" si="479"/>
        <v>4.3217975361610587E-3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5.7771086164101322E-2</v>
      </c>
      <c r="K487" s="1">
        <f t="shared" si="482"/>
        <v>7.6669097522770171E-3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1.5936986989155615E-2</v>
      </c>
      <c r="K490" s="1">
        <f t="shared" si="486"/>
        <v>1.9570831645568192E-3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2.1199086973391843</v>
      </c>
      <c r="K492" s="1">
        <f t="shared" si="490"/>
        <v>1.6079209644938228</v>
      </c>
      <c r="L492" s="1">
        <f>IFERROR(SUM(L493:L502),0)</f>
        <v>2.6755313348676628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0.2023291596883191</v>
      </c>
      <c r="K493" s="1">
        <f t="shared" si="492"/>
        <v>0.13892329241899576</v>
      </c>
      <c r="L493" s="1">
        <f t="shared" ref="L493" si="493">IFERROR(L348/L316,0)*L471</f>
        <v>0.91936879969842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5.4397567857741004E-2</v>
      </c>
      <c r="L494" s="1">
        <f t="shared" ref="L494" si="495">IFERROR(L349/L317,0)*L472</f>
        <v>0.38813744246978393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4.2826963312284942E-3</v>
      </c>
      <c r="K496" s="1">
        <f t="shared" si="498"/>
        <v>2.9370381059626504E-3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1.2381756939827451E-2</v>
      </c>
      <c r="K498" s="1">
        <f t="shared" si="501"/>
        <v>5.2103334108095272E-3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1.8974993982233745</v>
      </c>
      <c r="K500" s="1">
        <f t="shared" si="505"/>
        <v>1.4051227241141302</v>
      </c>
      <c r="L500" s="1">
        <f t="shared" ref="L500" si="506">L478</f>
        <v>1.3680250926994586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3.4156861564347044E-3</v>
      </c>
      <c r="K501" s="1">
        <f t="shared" si="507"/>
        <v>1.3300085861836035E-3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4.4846612847661747E-2</v>
      </c>
      <c r="K503" s="1">
        <f t="shared" si="511"/>
        <v>3.3762494760549928</v>
      </c>
      <c r="L503" s="1">
        <f t="shared" ref="L503" si="512">SUM(L504:L505)</f>
        <v>5.2304221568629048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4.4846612847661747E-2</v>
      </c>
      <c r="K504" s="6">
        <f>'[2]Electricity and CHPs_IN'!G$44-K363</f>
        <v>2.1367749827419805E-2</v>
      </c>
      <c r="L504" s="6">
        <f>'[2]Electricity and CHPs_IN'!H$44-L363</f>
        <v>3.6321907824929615E-3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3.354881726227573</v>
      </c>
      <c r="L505" s="1">
        <f>'[2]Electricity and CHPs_IN'!H$45</f>
        <v>5.2267899660804122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4.4846612847661747E-2</v>
      </c>
      <c r="K509" s="1">
        <f t="shared" si="515"/>
        <v>3.3762494760549928</v>
      </c>
      <c r="L509" s="1">
        <f t="shared" ref="L509" si="516">SUM(L510:L511)</f>
        <v>5.2304221568629048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4.4846612847661747E-2</v>
      </c>
      <c r="K510" s="1">
        <f t="shared" si="517"/>
        <v>2.1367749827419805E-2</v>
      </c>
      <c r="L510" s="1">
        <f t="shared" ref="L510" si="518">L504</f>
        <v>3.6321907824929615E-3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3.354881726227573</v>
      </c>
      <c r="L511" s="1">
        <f t="shared" ref="L511" si="520">L505</f>
        <v>5.2267899660804122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6.2191843627177796</v>
      </c>
      <c r="K512" s="1">
        <f t="shared" si="521"/>
        <v>7.4294142746616281</v>
      </c>
      <c r="L512" s="1">
        <f t="shared" ref="L512" si="522">SUM(L513:L517)</f>
        <v>6.8578860536641688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5.394288188362923</v>
      </c>
      <c r="K513" s="6">
        <f>'[2]Electricity and CHPs_IN'!G$42-K382</f>
        <v>5.0568340813505177</v>
      </c>
      <c r="L513" s="6">
        <f>'[2]Electricity and CHPs_IN'!H$42-L382</f>
        <v>4.0642545835146482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0.54421465311894135</v>
      </c>
      <c r="L514" s="1">
        <f>'[2]Electricity and CHPs_IN'!H$43-L383</f>
        <v>2.4730362833592427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2.6006600315571823E-2</v>
      </c>
      <c r="K515" s="1">
        <f>'[2]Electricity and CHPs_IN'!G$50-K384</f>
        <v>2.4185175447384563E-2</v>
      </c>
      <c r="L515" s="1">
        <f>'[2]Electricity and CHPs_IN'!H$50-L384</f>
        <v>9.2485500061152675E-3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0.79008122942385828</v>
      </c>
      <c r="K516" s="1">
        <f>'[2]Electricity and CHPs_IN'!G$53-K385</f>
        <v>1.7993128408756864</v>
      </c>
      <c r="L516" s="1">
        <f>'[2]Electricity and CHPs_IN'!H$53-L385</f>
        <v>0.3093965219667576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8.8083446154256888E-3</v>
      </c>
      <c r="K517" s="1">
        <f>'[2]Electricity and CHPs_IN'!G$56-K386</f>
        <v>4.8675238690981202E-3</v>
      </c>
      <c r="L517" s="1">
        <f>'[2]Electricity and CHPs_IN'!H$56-L386</f>
        <v>1.9501148174054415E-3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1.9330693463287078E-2</v>
      </c>
      <c r="K518" s="1">
        <f t="shared" si="523"/>
        <v>0.11987333997812222</v>
      </c>
      <c r="L518" s="1">
        <f t="shared" ref="L518" si="524">SUM(L519:L520)</f>
        <v>0.11683040325513555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1.2853373269245936E-2</v>
      </c>
      <c r="K519" s="1">
        <f>'[2]Electricity and CHPs_IN'!G$46-K399</f>
        <v>0.11191908420611663</v>
      </c>
      <c r="L519" s="1">
        <f>'[2]Electricity and CHPs_IN'!H$46-L399</f>
        <v>0.10744331073817731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6.4773201940411442E-3</v>
      </c>
      <c r="K520" s="1">
        <f>'[2]Electricity and CHPs_IN'!G$57-K400</f>
        <v>7.9542557720055865E-3</v>
      </c>
      <c r="L520" s="1">
        <f>'[2]Electricity and CHPs_IN'!H$57-L400</f>
        <v>9.3870925169582432E-3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0.3304205321742581</v>
      </c>
      <c r="K522" s="13">
        <f t="shared" si="525"/>
        <v>0.33170584005147641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0.80000022746938093</v>
      </c>
      <c r="K525" s="13">
        <f t="shared" si="527"/>
        <v>0.80000017386320499</v>
      </c>
      <c r="L525" s="13">
        <f t="shared" ref="L525" si="530">IFERROR(L69/L297,"-")</f>
        <v>0.80000016971700372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0.2948908901947585</v>
      </c>
      <c r="K526" s="13">
        <f t="shared" si="531"/>
        <v>0.31402909098238124</v>
      </c>
      <c r="L526" s="13">
        <f t="shared" ref="L526" si="532">IFERROR(L71/L299,"-")</f>
        <v>0.31322117062722843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9.5907901229870904E-2</v>
      </c>
      <c r="K527" s="13">
        <f t="shared" si="533"/>
        <v>0.103910168307444</v>
      </c>
      <c r="L527" s="13">
        <f t="shared" ref="L527" si="534">IFERROR(L72/(L300+L413),"-")</f>
        <v>0.10048078122051615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0.2627613271571943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0.54551013686018934</v>
      </c>
      <c r="L529" s="13">
        <f t="shared" ref="L529" si="538">IFERROR(L83/L311,"-")</f>
        <v>0.58780107376603596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0.35568202809632743</v>
      </c>
      <c r="L530" s="13">
        <f t="shared" ref="L530" si="540">IFERROR(L84/L312,"-")</f>
        <v>0.41055114654412744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0.35972683832457097</v>
      </c>
      <c r="K534" s="13">
        <f t="shared" si="547"/>
        <v>0.21769534965653889</v>
      </c>
      <c r="L534" s="13">
        <f t="shared" ref="L534" si="548">IFERROR(L88/SUM(L316,L471),"-'")</f>
        <v>0.15156568964205647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0.31890566702995976</v>
      </c>
      <c r="L535" s="13">
        <f t="shared" ref="L535" si="551">IFERROR(L89/SUM(L317,L472),"-")</f>
        <v>0.20759139642909691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0.20755619467972791</v>
      </c>
      <c r="K537" s="13">
        <f t="shared" si="554"/>
        <v>0.26394394791027048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0.27567062824281607</v>
      </c>
      <c r="K539" s="13">
        <f t="shared" si="558"/>
        <v>0.29102495822274105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0.29900655497281098</v>
      </c>
      <c r="K541" s="13">
        <f t="shared" si="562"/>
        <v>0.37491999097349404</v>
      </c>
      <c r="L541" s="13">
        <f t="shared" ref="L541" si="563">IFERROR(L95/SUM(L323,L478),"-")</f>
        <v>0.38508732711830107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0.3129257089831487</v>
      </c>
      <c r="K542" s="13">
        <f t="shared" si="564"/>
        <v>0.33256436720042359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0.35745695376016584</v>
      </c>
      <c r="K544" s="13">
        <f t="shared" si="568"/>
        <v>0.35745695376016584</v>
      </c>
      <c r="L544" s="13">
        <f t="shared" ref="L544" si="569">IFERROR(L131/L359,"-")</f>
        <v>0.35745695376016601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0.33470839322286905</v>
      </c>
      <c r="L545" s="13">
        <f t="shared" ref="L545" si="571">IFERROR(L132/L360,"-")</f>
        <v>0.34140256108732575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3.5372749889778926E-2</v>
      </c>
      <c r="K546" s="13">
        <f t="shared" si="572"/>
        <v>3.2360328278007285E-2</v>
      </c>
      <c r="L546" s="13">
        <f t="shared" ref="L546" si="573">IFERROR(L133/SUM(L361,L428),"-")</f>
        <v>1.1650133024957406E-2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4.8242849883234823E-2</v>
      </c>
      <c r="L547" s="13">
        <f t="shared" ref="L547" si="575">IFERROR(L134/SUM(L362,L429),"-")</f>
        <v>5.4000000000000034E-2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6.1972650567355313E-2</v>
      </c>
      <c r="K548" s="13">
        <f t="shared" si="576"/>
        <v>6.1972650567355306E-2</v>
      </c>
      <c r="L548" s="13">
        <f t="shared" ref="L548" si="577">IFERROR(L135/SUM(L363,L504),"-")</f>
        <v>6.197265056735534E-2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4.7880823847050426E-2</v>
      </c>
      <c r="L549" s="13">
        <f t="shared" ref="L549" si="579">IFERROR(L136/SUM(L364,L505),"-")</f>
        <v>4.543176021521432E-2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0.2904672272460892</v>
      </c>
      <c r="K550" s="13">
        <f t="shared" si="580"/>
        <v>0.3566374321326653</v>
      </c>
      <c r="L550" s="13">
        <f t="shared" ref="L550" si="581">IFERROR(L152/SUM(L380,L437),"-")</f>
        <v>0.34848488662005672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0.21431343041311232</v>
      </c>
      <c r="L551" s="13">
        <f t="shared" ref="L551" si="583">IFERROR(L153/L381,"-")</f>
        <v>0.25793515652878374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0.34553815580859526</v>
      </c>
      <c r="K552" s="13">
        <f t="shared" si="584"/>
        <v>0.35259386173705187</v>
      </c>
      <c r="L552" s="13">
        <f t="shared" ref="L552" si="585">IFERROR(L154/SUM(L382,L513),"-")</f>
        <v>0.36748673762434858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0.33004512597947677</v>
      </c>
      <c r="L553" s="13">
        <f t="shared" ref="L553" si="587">IFERROR(L155/SUM(L383,L514),"-")</f>
        <v>0.34886441621137909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0.21477604884488821</v>
      </c>
      <c r="K554" s="13">
        <f t="shared" si="588"/>
        <v>0.23982720526801551</v>
      </c>
      <c r="L554" s="13">
        <f t="shared" ref="L554" si="589">IFERROR(L156/SUM(L384,L515),"-")</f>
        <v>0.23363331140971955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0.26717636370982006</v>
      </c>
      <c r="K555" s="13">
        <f t="shared" si="590"/>
        <v>0.27402961242794371</v>
      </c>
      <c r="L555" s="13">
        <f t="shared" ref="L555" si="591">IFERROR(L157/SUM(L385,L516),"-")</f>
        <v>0.28412105144229027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0.27809222776752279</v>
      </c>
      <c r="K556" s="13">
        <f t="shared" si="592"/>
        <v>0.30038257745956742</v>
      </c>
      <c r="L556" s="13">
        <f t="shared" ref="L556" si="593">IFERROR(L158/SUM(L386,L517),"-")</f>
        <v>0.2783715106813387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0.15000000000000013</v>
      </c>
      <c r="L563" s="13">
        <f t="shared" ref="L563" si="595">IFERROR(L168/L396,"-")</f>
        <v>0.15000000000000002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0.42000000000000015</v>
      </c>
      <c r="L564" s="13">
        <f t="shared" ref="L564" si="597">IFERROR(L170/SUM(L398,L439),"-")</f>
        <v>0.4200000000000001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0.52249999999999985</v>
      </c>
      <c r="K565" s="13">
        <f t="shared" si="598"/>
        <v>0.55000000000000004</v>
      </c>
      <c r="L565" s="13">
        <f t="shared" ref="L565" si="599">IFERROR(L171/SUM(L399,L519),"-")</f>
        <v>0.6000000000000002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0.5075000000000004</v>
      </c>
      <c r="K566" s="13">
        <f t="shared" si="600"/>
        <v>0.54000000000000048</v>
      </c>
      <c r="L566" s="13">
        <f t="shared" ref="L566" si="601">IFERROR(L172/SUM(L400,L520),"-")</f>
        <v>0.57499999999999951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0.69992290156143289</v>
      </c>
      <c r="K567" s="13">
        <f t="shared" si="602"/>
        <v>0.69985758743959414</v>
      </c>
      <c r="L567" s="13">
        <f t="shared" ref="L567" si="603">IFERROR(L174/L402,"-")</f>
        <v>0.69997816912014299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0.86702378606190222</v>
      </c>
      <c r="K568" s="13">
        <f t="shared" si="602"/>
        <v>0.86703808540819571</v>
      </c>
      <c r="L568" s="13">
        <f t="shared" ref="L568" si="604">IFERROR(L175/L403,"-")</f>
        <v>0.86703909531444312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0.89424458418769392</v>
      </c>
      <c r="K569" s="13">
        <f t="shared" si="602"/>
        <v>0.89426877452679621</v>
      </c>
      <c r="L569" s="13">
        <f t="shared" ref="L569" si="605">IFERROR(L176/L404,"-")</f>
        <v>0.89426959509858239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0.90426562255098719</v>
      </c>
      <c r="K570" s="13">
        <f t="shared" si="602"/>
        <v>0.90426682053869101</v>
      </c>
      <c r="L570" s="13">
        <f t="shared" ref="L570" si="606">IFERROR(L177/L405,"-")</f>
        <v>0.90426750678974843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0.90426568427704423</v>
      </c>
      <c r="K571" s="13">
        <f t="shared" si="602"/>
        <v>0.90426612620583968</v>
      </c>
      <c r="L571" s="13">
        <f t="shared" ref="L571" si="607">IFERROR(L178/L406,"-")</f>
        <v>0.90426699611134009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0.90422338372519817</v>
      </c>
      <c r="K572" s="13">
        <f t="shared" si="602"/>
        <v>0.90426440571698685</v>
      </c>
      <c r="L572" s="13">
        <f t="shared" ref="L572" si="608">IFERROR(L179/L407,"-")</f>
        <v>0.90426574312246177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0.9042665748973755</v>
      </c>
      <c r="K573" s="13">
        <f t="shared" si="602"/>
        <v>0.9042683020664567</v>
      </c>
      <c r="L573" s="13">
        <f t="shared" ref="L573" si="609">IFERROR(L180/L408,"-")</f>
        <v>0.90426867257282761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0.38083293048419908</v>
      </c>
      <c r="K575" s="4">
        <f t="shared" si="610"/>
        <v>0.38083293048419897</v>
      </c>
      <c r="L575" s="4">
        <f t="shared" ref="L575" si="611">IFERROR(L212/L442,"-")</f>
        <v>0.38083293048419875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0.85445501111132482</v>
      </c>
      <c r="K577" s="4">
        <f t="shared" si="614"/>
        <v>0.85445501111132482</v>
      </c>
      <c r="L577" s="4">
        <f t="shared" ref="L577" si="615">IFERROR(L220/L450,"-")</f>
        <v>0.85445501111132494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0.70000000000000029</v>
      </c>
      <c r="K578" s="4">
        <f t="shared" si="616"/>
        <v>0.70000000000000073</v>
      </c>
      <c r="L578" s="4">
        <f t="shared" ref="L578" si="617">IFERROR(L226/L456,"-")</f>
        <v>0.70000000000000029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0.49999999999999933</v>
      </c>
      <c r="K579">
        <f t="shared" si="618"/>
        <v>0.50000000000000044</v>
      </c>
      <c r="L579">
        <f t="shared" ref="L579" si="619">IFERROR(L228/L458,"-")</f>
        <v>0.50000000000000011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0.84999999999999887</v>
      </c>
      <c r="L580">
        <f t="shared" ref="L580" si="621">IFERROR(L230/L460,"-")</f>
        <v>0.84999999999999898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3</v>
      </c>
      <c r="K581" s="4">
        <f t="shared" si="622"/>
        <v>2.999999999999996</v>
      </c>
      <c r="L581" s="4">
        <f t="shared" ref="L581" si="623">IFERROR(L232/L462,"-")</f>
        <v>3.0000000000000018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6.4674006878806002E-4</v>
      </c>
      <c r="K582" s="3">
        <f>[2]Other_transformation!G$5</f>
        <v>0.16003539627028954</v>
      </c>
      <c r="L582" s="3">
        <f>[2]Other_transformation!H$5</f>
        <v>0.15182270137775816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6.4674006878806002E-4</v>
      </c>
      <c r="K583" s="1">
        <f t="shared" si="624"/>
        <v>0.16003539627028954</v>
      </c>
      <c r="L583" s="1">
        <f t="shared" ref="L583" si="625">L582</f>
        <v>0.15182270137775816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6.4674006878806002E-4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0.16003539627028954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0.15182270137775816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2.5222862682734324E-4</v>
      </c>
      <c r="K586" s="3">
        <f t="shared" si="626"/>
        <v>6.2413804545412795E-2</v>
      </c>
      <c r="L586" s="3">
        <f t="shared" si="626"/>
        <v>5.9210853537325518E-2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2.5222862682734324E-4</v>
      </c>
      <c r="K587" s="1">
        <f t="shared" si="627"/>
        <v>6.2413804545412795E-2</v>
      </c>
      <c r="L587" s="1">
        <f t="shared" ref="L587" si="628">SUM(L588:L589)</f>
        <v>5.9210853537325518E-2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2.5222862682734324E-4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6.2413804545412795E-2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5.9210853537325518E-2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1.8878342607923466E-3</v>
      </c>
      <c r="K590" s="3">
        <f t="shared" si="629"/>
        <v>0.46714332171297435</v>
      </c>
      <c r="L590" s="3">
        <f t="shared" ref="L590" si="630">L591+L594</f>
        <v>0.44317046532167498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1.8428858260115765E-3</v>
      </c>
      <c r="K591" s="1">
        <f t="shared" si="631"/>
        <v>0.45602086167218925</v>
      </c>
      <c r="L591" s="1">
        <f t="shared" ref="L591" si="632">SUM(L592:L593)</f>
        <v>0.43261878757592082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1.8428858260115765E-3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0.45602086167218925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0.43261878757592082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4.4948434780770154E-5</v>
      </c>
      <c r="K594" s="1">
        <f t="shared" si="633"/>
        <v>1.1122460040785116E-2</v>
      </c>
      <c r="L594" s="1">
        <f t="shared" ref="L594" si="634">SUM(L595:L596)</f>
        <v>1.0551677745754178E-2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4.4948434780770154E-5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1.1122460040785116E-2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1.0551677745754178E-2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0.47619047619047628</v>
      </c>
      <c r="K598" s="4">
        <f t="shared" si="635"/>
        <v>0.47619047619047672</v>
      </c>
      <c r="L598" s="4">
        <f t="shared" ref="L598" si="636">IFERROR(SUM(L584,L588)/SUM(L592,L595),"-")</f>
        <v>0.476190476190477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3.5991177535690095E-4</v>
      </c>
      <c r="K600" s="1">
        <f>[2]Other_transformation!G$12</f>
        <v>4.2602706209834252E-4</v>
      </c>
      <c r="L600" s="1">
        <f>[2]Other_transformation!H$12</f>
        <v>6.9885528920986522E-4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3.5991177535690095E-4</v>
      </c>
      <c r="K601" s="1">
        <f t="shared" si="638"/>
        <v>4.2602706209834252E-4</v>
      </c>
      <c r="L601" s="1">
        <f t="shared" ref="L601" si="639">SUM(L602:L603)</f>
        <v>6.9885528920986522E-4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3.5991177535690095E-4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4.2602706209834252E-4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6.9885528920986522E-4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1.3424709220812396E-3</v>
      </c>
      <c r="K604" s="3">
        <f t="shared" si="641"/>
        <v>1.5890809416268178E-3</v>
      </c>
      <c r="L604" s="3">
        <f t="shared" ref="L604" si="642">L605+L608</f>
        <v>2.6067302287527965E-3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7.5221561049592278E-4</v>
      </c>
      <c r="K605" s="1">
        <f t="shared" si="643"/>
        <v>8.9039655978553618E-4</v>
      </c>
      <c r="L605" s="1">
        <f t="shared" ref="L605" si="644">SUM(L606:L607)</f>
        <v>1.4606075544486179E-3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7.5221561049592278E-4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8.9039655978553618E-4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1.4606075544486179E-3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5.9025531158531693E-4</v>
      </c>
      <c r="K608" s="1">
        <f t="shared" si="645"/>
        <v>6.9868438184128166E-4</v>
      </c>
      <c r="L608" s="1">
        <f t="shared" ref="L608" si="646">SUM(L609:L610)</f>
        <v>1.1461226743041785E-3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5.9025531158531693E-4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6.9868438184128166E-4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1.1461226743041785E-3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0.26809651474530849</v>
      </c>
      <c r="K612">
        <f t="shared" si="647"/>
        <v>0.26809651474530827</v>
      </c>
      <c r="L612">
        <f t="shared" ref="L612" si="648">IFERROR(L602/SUM(L606,L609),"-")</f>
        <v>0.26809651474530838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12.058899840218217</v>
      </c>
      <c r="K614" s="3">
        <f t="shared" ref="K614:L614" si="654">K615+K616+K621</f>
        <v>18.540570100465963</v>
      </c>
      <c r="L614" s="3">
        <f t="shared" si="654"/>
        <v>20.502320380072501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4.38476799792452</v>
      </c>
      <c r="K615" s="1">
        <f>[2]Other_transformation!G$19</f>
        <v>6.0700281503922104</v>
      </c>
      <c r="L615" s="1">
        <f>[2]Other_transformation!H$19</f>
        <v>6.5778151376395373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7.6733104056347745</v>
      </c>
      <c r="K616" s="1">
        <f>[2]Other_transformation!G$20</f>
        <v>8.5092892110368581</v>
      </c>
      <c r="L616" s="1">
        <f>[2]Other_transformation!H$20</f>
        <v>9.9632327275166102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7.6733104056347745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8.4080318705384407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9.8447276707816709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0.10125734049841797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0.11850505673493869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8.2143665892283832E-4</v>
      </c>
      <c r="K621" s="1">
        <f>[2]Other_transformation!G$21</f>
        <v>3.9612527390368935</v>
      </c>
      <c r="L621" s="1">
        <f>[2]Other_transformation!H$21</f>
        <v>3.9612725149163515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8.2143665892283832E-4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3.9612527390368935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3.9612725149163515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0.15349906557905249</v>
      </c>
      <c r="K624" s="3">
        <f t="shared" ref="K624:L624" si="659">K625+K626+K631</f>
        <v>0.32661074697224463</v>
      </c>
      <c r="L624" s="3">
        <f t="shared" si="659"/>
        <v>0.35534545401228756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0.15346620811269557</v>
      </c>
      <c r="K626" s="1">
        <f t="shared" si="660"/>
        <v>0.16816063741076892</v>
      </c>
      <c r="L626" s="1">
        <f t="shared" ref="L626" si="661">SUM(L627:L630)</f>
        <v>0.19689455341563333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0.15346620811269557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0.16816063741076892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0.19689455341563333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3.2857466356913584E-5</v>
      </c>
      <c r="K631" s="1">
        <f t="shared" si="662"/>
        <v>0.1584501095614757</v>
      </c>
      <c r="L631" s="1">
        <f t="shared" ref="L631" si="663">SUM(L632:L633)</f>
        <v>0.15845090059665423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3.2857466356913584E-5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0.1584501095614757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0.15845090059665423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9.8572399070740664E-5</v>
      </c>
      <c r="K634" s="3">
        <f t="shared" ref="K634:L634" si="668">K635+K636+K641</f>
        <v>0.47535032868442711</v>
      </c>
      <c r="L634" s="3">
        <f t="shared" si="668"/>
        <v>0.47535270178996247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9.8572399070740664E-5</v>
      </c>
      <c r="K641" s="1">
        <f t="shared" ref="K641:L641" si="678">SUM(K642:K643)</f>
        <v>0.47535032868442711</v>
      </c>
      <c r="L641" s="1">
        <f t="shared" si="678"/>
        <v>0.47535270178996247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9.8572399070740664E-5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0.47535032868442711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0.47535270178996247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25.735254562442218</v>
      </c>
      <c r="K644" s="3">
        <f t="shared" ref="K644:L644" si="683">K645+K646+K651</f>
        <v>37.309635279076474</v>
      </c>
      <c r="L644" s="3">
        <f t="shared" si="683"/>
        <v>41.256868162054353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12.540436474064101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17.360280510121694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18.812551293649047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13.193709148888574</v>
      </c>
      <c r="K646" s="1">
        <f t="shared" ref="K646:L646" si="688">SUM(K647:K650)</f>
        <v>14.601663571254978</v>
      </c>
      <c r="L646" s="1">
        <f t="shared" si="688"/>
        <v>17.096598973268229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13.193709148888574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14.45701022768581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16.92730603507546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0.14465334356916848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0.16929293819276936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1.1089394895458324E-3</v>
      </c>
      <c r="K651" s="1">
        <f t="shared" ref="K651:L651" si="693">SUM(K652:K653)</f>
        <v>5.3476911976998025</v>
      </c>
      <c r="L651" s="1">
        <f t="shared" si="693"/>
        <v>5.3477178951370723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1.1089394895458324E-3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5.3476911976998025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5.3477178951370723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0.34965034965035036</v>
      </c>
      <c r="K655" s="4">
        <f t="shared" si="694"/>
        <v>0.34965034965035025</v>
      </c>
      <c r="L655" s="4">
        <f t="shared" ref="L655" si="695">IFERROR(SUM(L635,L625,L615)/L645,"-")</f>
        <v>0.34965034965035019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0.59322033898305171</v>
      </c>
      <c r="K656" s="4">
        <f t="shared" si="696"/>
        <v>0.59322033898305082</v>
      </c>
      <c r="L656" s="4">
        <f t="shared" ref="L656" si="697">IFERROR(SUM(L637,L627,L617)/L647,"-")</f>
        <v>0.59322033898305071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0.70000000000000029</v>
      </c>
      <c r="L658" s="4">
        <f t="shared" ref="L658" si="699">IFERROR(SUM(L639,L629,L619)/L649,"-")</f>
        <v>0.70000000000000084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0.85925925925925883</v>
      </c>
      <c r="K660" s="4">
        <f t="shared" si="701"/>
        <v>0.85925925925925983</v>
      </c>
      <c r="L660" s="4">
        <f t="shared" ref="L660" si="702">IFERROR(SUM(L642,L632,L622)/L652,"-")</f>
        <v>0.85925925925925961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9.4989507011208918</v>
      </c>
      <c r="K662" s="3">
        <f t="shared" si="704"/>
        <v>29.94740343397519</v>
      </c>
      <c r="L662" s="3">
        <f t="shared" ref="L662" si="705">SUM(L663,L667,L676)</f>
        <v>36.237279886386595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8.3792469024455745</v>
      </c>
      <c r="K663" s="1">
        <f>[2]Other_transformation!G$28</f>
        <v>27.870572315013337</v>
      </c>
      <c r="L663" s="1">
        <f>[2]Other_transformation!H$28</f>
        <v>34.302262648909213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8.3790505998846054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17.209646217943284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23.037012749117689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1.9630256096833575E-4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10.55900126368469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11.172103623853699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0.10192483338536365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9.3146275937824555E-2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6.8139482266395832E-4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3.191447504634706E-4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3.6225007220048772E-4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6.8139482266395832E-4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3.191447504634706E-4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3.6225007220048772E-4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1.1197037986753169</v>
      </c>
      <c r="K676" s="1">
        <f t="shared" si="720"/>
        <v>2.0768311189618522</v>
      </c>
      <c r="L676" s="1">
        <f t="shared" ref="L676" si="721">SUM(L677:L678)</f>
        <v>1.9343358426547179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1.1197037986753169</v>
      </c>
      <c r="K677" s="1">
        <f>[2]Other_transformation!G31</f>
        <v>2.0768311189618522</v>
      </c>
      <c r="L677" s="1">
        <f>[2]Other_transformation!H31</f>
        <v>1.9343358426547179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13.001384828284658</v>
      </c>
      <c r="K679" s="3">
        <f t="shared" si="722"/>
        <v>39.409053058692407</v>
      </c>
      <c r="L679" s="3">
        <f t="shared" ref="L679" si="723">SUM(L680,L684,L686,L695)</f>
        <v>45.046768461836848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11.135211830492464</v>
      </c>
      <c r="K680" s="1">
        <f t="shared" si="724"/>
        <v>35.932437712905305</v>
      </c>
      <c r="L680" s="1">
        <f t="shared" ref="L680" si="725">SUM(L681:L683)</f>
        <v>41.811580877122459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11.134950963301808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22.205995119926804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28.093917986728901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2.6086719065559582E-4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13.624517759593143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13.624516614455731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0.10192483338536365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9.3146275937824555E-2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1.52301475173532E-2</v>
      </c>
      <c r="L684" s="1">
        <f t="shared" si="732"/>
        <v>1.0349586215313835E-2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1.52301475173532E-2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1.0349586215313835E-2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9.4492740787979778E-4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4.199273032414092E-4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5.2500010463838852E-4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9.4492740787979778E-4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4.199273032414092E-4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5.2500010463838852E-4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1.8661729977921939</v>
      </c>
      <c r="K695" s="1">
        <f t="shared" si="746"/>
        <v>3.4613851982697526</v>
      </c>
      <c r="L695" s="1">
        <f t="shared" ref="L695" si="747">SUM(L696:L697)</f>
        <v>3.2238930710911973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1.8661729977921939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3.4613851982697526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3.2238930710911973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0.7524999999999995</v>
      </c>
      <c r="K699" s="4">
        <f t="shared" si="749"/>
        <v>0.77500000000000047</v>
      </c>
      <c r="L699" s="4">
        <f t="shared" ref="L699" si="750">IFERROR(L664/L681,"-")</f>
        <v>0.81999999999999973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0.75249999999999961</v>
      </c>
      <c r="K700" s="4">
        <f t="shared" si="752"/>
        <v>0.77500000000000036</v>
      </c>
      <c r="L700" s="4">
        <f t="shared" ref="L700" si="753">IFERROR(L665/L682,"-")</f>
        <v>0.82000000000000006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0.86999999999999988</v>
      </c>
      <c r="L701" s="4">
        <f t="shared" ref="L701" si="755">IFERROR(L666/SUM(L683,L685),"-")</f>
        <v>0.90000000000000013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0.75999999999999912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0.68999999999999928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0.60000000000000031</v>
      </c>
      <c r="K704" s="4">
        <f t="shared" si="759"/>
        <v>0.6000000000000002</v>
      </c>
      <c r="L704" s="4">
        <f t="shared" ref="L704" si="760">IFERROR(L677/L696,"-")</f>
        <v>0.59999999999999987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3.9760443743753107</v>
      </c>
      <c r="K706" s="1">
        <f>[2]Other_transformation!G$39</f>
        <v>9.4860056784956104</v>
      </c>
      <c r="L706" s="1">
        <f>[2]Other_transformation!H$39</f>
        <v>10.489720469150702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4.3565901318472671</v>
      </c>
      <c r="K707" s="1">
        <f>[2]Other_transformation!G$38</f>
        <v>10.393907823544858</v>
      </c>
      <c r="L707" s="1">
        <f>[2]Other_transformation!H$38</f>
        <v>11.493687790875869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0.91265054871925755</v>
      </c>
      <c r="K708" s="14">
        <f t="shared" si="762"/>
        <v>0.91265054871925866</v>
      </c>
      <c r="L708" s="14">
        <f t="shared" ref="L708" si="763">L706/L707</f>
        <v>0.91265054871925833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2.3790796927506666</v>
      </c>
      <c r="K709" s="17" cm="1">
        <f t="array" ref="K709">SUMPRODUCT(("CT_CWODPLT"=[2]OUT_SyntheticFuels!$C$4:$C$1000)*1,("Var_Fout"=[2]OUT_SyntheticFuels!$B$4:$B$1000)*1,[2]OUT_SyntheticFuels!J$4:J$1000)</f>
        <v>2.6615555368112633</v>
      </c>
      <c r="L709" s="17" cm="1">
        <f t="array" ref="L709">SUMPRODUCT(("CT_CWODPLT"=[2]OUT_SyntheticFuels!$C$4:$C$1000)*1,("Var_Fout"=[2]OUT_SyntheticFuels!$B$4:$B$1000)*1,[2]OUT_SyntheticFuels!K$4:K$1000)</f>
        <v>2.5985344450779473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2.3790796927506666</v>
      </c>
      <c r="K710" s="18">
        <f t="shared" si="764"/>
        <v>2.6615555368112633</v>
      </c>
      <c r="L710" s="18">
        <f t="shared" ref="L710" si="765">L709</f>
        <v>2.5985344450779473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2.8322377294650809</v>
      </c>
      <c r="K711" s="17" cm="1">
        <f t="array" ref="K711">SUMPRODUCT(("CT_CWODPLT"=[2]OUT_SyntheticFuels!$C$4:$C$1000)*1,("Var_Fin"=[2]OUT_SyntheticFuels!$B$4:$B$1000)*1,[2]OUT_SyntheticFuels!J$4:J$1000)</f>
        <v>3.1685184962038857</v>
      </c>
      <c r="L711" s="17" cm="1">
        <f t="array" ref="L711">SUMPRODUCT(("CT_CWODPLT"=[2]OUT_SyntheticFuels!$C$4:$C$1000)*1,("Var_Fin"=[2]OUT_SyntheticFuels!$B$4:$B$1000)*1,[2]OUT_SyntheticFuels!K$4:K$1000)</f>
        <v>3.0934933869975554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2.8322377294650809</v>
      </c>
      <c r="K712" s="18">
        <f t="shared" si="766"/>
        <v>3.1685184962038857</v>
      </c>
      <c r="L712" s="18">
        <f t="shared" ref="L712" si="767">L711</f>
        <v>3.0934933869975554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0.83999999999999952</v>
      </c>
      <c r="K713" s="14">
        <f t="shared" si="768"/>
        <v>0.83999999999999975</v>
      </c>
      <c r="L713" s="14">
        <f t="shared" ref="L713" si="769">IFERROR(L709/L711,"-")</f>
        <v>0.8400000000000003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14.831021713103812</v>
      </c>
      <c r="L714" s="17">
        <f t="shared" ref="L714" si="771">L715+L717</f>
        <v>18.690802708609631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13.964651158797858</v>
      </c>
      <c r="L715" s="18">
        <f t="shared" si="772"/>
        <v>16.507677347243614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13.964651158797858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16.507677347243614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0.866370554305954</v>
      </c>
      <c r="L717" s="18">
        <f t="shared" ref="L717" si="775">SUM(L718:L720)</f>
        <v>2.1831253613660158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4.6007931666991898E-3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1.3785047321986903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0.86121993867754898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0.80462062916732524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5.4982246170586131E-4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19.377502381606028</v>
      </c>
      <c r="L721" s="17">
        <f t="shared" si="777"/>
        <v>24.96473365955972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19.377502381606028</v>
      </c>
      <c r="L722" s="18">
        <f t="shared" ref="L722" si="780">SUM(L723,L725)</f>
        <v>24.96473365955972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18.135910595841402</v>
      </c>
      <c r="L723" s="18">
        <f t="shared" si="782"/>
        <v>21.438542009407325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18.135910595841402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21.438542009407325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1.2415917857646266</v>
      </c>
      <c r="L725" s="18">
        <f t="shared" ref="L725" si="784">SUM(L726:L728)</f>
        <v>3.5261916501523953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1.0073717776279065E-2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2.3767336084847868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1.2303141981107852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1.1494580416676086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1.2038698775623507E-3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0.7699999999999988</v>
      </c>
      <c r="L730" s="14">
        <f t="shared" ref="L730" si="787">IFERROR(L716/L724,"-")</f>
        <v>0.7699999999999988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0.45671253343356888</v>
      </c>
      <c r="L731" s="16">
        <f t="shared" ref="L731" si="790">IFERROR(L718/L726,"-")</f>
        <v>0.5799996799294278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0.6999999999999994</v>
      </c>
      <c r="L732" s="16">
        <f t="shared" ref="L732" si="792">IFERROR(L719/L727,"-")</f>
        <v>0.69999999999999929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0.45671253343356866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0.85164381219211727</v>
      </c>
      <c r="L734" s="17">
        <f t="shared" si="799"/>
        <v>1.0914584574482109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0.85164381219211727</v>
      </c>
      <c r="L735" s="18">
        <f t="shared" si="804"/>
        <v>1.0914584574482109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0.70747207352128849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0.14416785981579255</v>
      </c>
      <c r="L737" s="18">
        <f>IFERROR(L735-L736-L738,0)</f>
        <v>1.0914584574482109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3.878855036221091E-6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0.78760632535619868</v>
      </c>
      <c r="L739" s="18">
        <f t="shared" si="810"/>
        <v>0.9310330023845399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0.78760632535619868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0.9310330023845399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6.4037486835918575E-2</v>
      </c>
      <c r="L741" s="18">
        <f t="shared" si="817"/>
        <v>0.16042545506367095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4.282740375407288E-4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0.1010444526311224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6.3558031474403157E-2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5.9381002432548555E-2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5.1181323974685807E-5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0.65427526407311565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0.65427526407311565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5.3196809448172809E-2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3.5577305563270318E-4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5.2798519372067969E-2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4.251702047213084E-5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0.13332747409003592</v>
      </c>
      <c r="L751" s="18">
        <f t="shared" ref="L751" si="833">IFERROR(L$737/L$735,0)*L739</f>
        <v>0.9310330023845399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0.13332747409003592</v>
      </c>
      <c r="L752" s="18">
        <f t="shared" ref="L752" si="835">IFERROR(L$737/L$735,0)*L740</f>
        <v>0.9310330023845399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1.0840385725756609E-2</v>
      </c>
      <c r="L753" s="18">
        <f t="shared" ref="L753" si="839">IFERROR(L$737/L$735,0)*L741</f>
        <v>0.16042545506367095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7.2499031312150191E-5</v>
      </c>
      <c r="L754" s="18">
        <f t="shared" ref="L754" si="841">IFERROR(L$737/L$735,0)*L742</f>
        <v>0.1010444526311224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1.0759222624049844E-2</v>
      </c>
      <c r="L755" s="18">
        <f t="shared" ref="L755" si="843">IFERROR(L$737/L$735,0)*L743</f>
        <v>5.9381002432548555E-2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8.6640703946131042E-6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3.587193047060285E-6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3.587193047060285E-6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2.9166198916080573E-7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1.9505958754302007E-9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2.8947828534351341E-7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2.3310794186207182E-10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149.69707855620626</v>
      </c>
      <c r="K763" s="17">
        <f t="shared" si="862"/>
        <v>132.70508328963075</v>
      </c>
      <c r="L763" s="17">
        <f t="shared" ref="L763" si="863">L764+L768+L778+L789+L791+L803+L805+L807+L811+L813+L815</f>
        <v>135.27305274329635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72.614637787815269</v>
      </c>
      <c r="K764" s="18">
        <f>[2]Industry!G$11</f>
        <v>69.568019992018719</v>
      </c>
      <c r="L764" s="18">
        <f>[2]Industry!H$11</f>
        <v>73.363032679441559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15.551058719485425</v>
      </c>
      <c r="K765" s="1">
        <f>K764-K766-K767</f>
        <v>15.53054411888975</v>
      </c>
      <c r="L765" s="1">
        <f>L764-L766-L767</f>
        <v>15.48968033958667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2.6009192133281793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2.828784261270485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3.8347579579469606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54.462659855001661</v>
      </c>
      <c r="K767" s="1">
        <f>[2]Industry!G$11-[2]Industry!G$33</f>
        <v>51.208691611858484</v>
      </c>
      <c r="L767" s="1">
        <f>[2]Industry!H$11-[2]Industry!H$33</f>
        <v>54.038594381907927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5.5219820700063371</v>
      </c>
      <c r="K768" s="1">
        <f t="shared" si="866"/>
        <v>3.0265770222979169</v>
      </c>
      <c r="L768" s="1">
        <f t="shared" ref="L768" si="867">SUM(L771,L776)</f>
        <v>0.23081191693334471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5.51187548309262</v>
      </c>
      <c r="K769" s="1">
        <f t="shared" si="868"/>
        <v>3.0258989852675735</v>
      </c>
      <c r="L769" s="1">
        <f t="shared" ref="L769" si="869">SUM(L773,L777)</f>
        <v>0.23081191693334471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1.0106586913716804E-2</v>
      </c>
      <c r="K770" s="1">
        <f t="shared" si="870"/>
        <v>6.7803703034358554E-4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5.3147288478491053</v>
      </c>
      <c r="K771" s="1">
        <f t="shared" si="872"/>
        <v>2.7957632368237118</v>
      </c>
      <c r="L771" s="1">
        <f t="shared" ref="L771" si="873">SUM(L772,L774)</f>
        <v>8.6327177349018763E-6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5.3046222609353881</v>
      </c>
      <c r="K772" s="1">
        <f>[2]Industry!G$34</f>
        <v>2.7950851997933683</v>
      </c>
      <c r="L772" s="1">
        <f>[2]Industry!H$34</f>
        <v>8.6327177349018763E-6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5.3046222609353881</v>
      </c>
      <c r="K773" s="1">
        <f t="shared" si="874"/>
        <v>2.7950851997933683</v>
      </c>
      <c r="L773" s="1">
        <f t="shared" ref="L773" si="875">L772</f>
        <v>8.6327177349018763E-6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1.0106586913716804E-2</v>
      </c>
      <c r="K774" s="1">
        <f>[2]Industry!G$35</f>
        <v>6.7803703034358554E-4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1.0106586913716804E-2</v>
      </c>
      <c r="K775" s="1">
        <f t="shared" si="876"/>
        <v>6.7803703034358554E-4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0.20725322215723163</v>
      </c>
      <c r="K776" s="1">
        <f>[2]Industry!G$36</f>
        <v>0.23081378547420517</v>
      </c>
      <c r="L776" s="1">
        <f>[2]Industry!H$36</f>
        <v>0.23080328421560981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0.20725322215723163</v>
      </c>
      <c r="K777" s="1">
        <f t="shared" si="878"/>
        <v>0.23081378547420517</v>
      </c>
      <c r="L777" s="1">
        <f t="shared" ref="L777" si="879">L776</f>
        <v>0.23080328421560981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14.449594974703306</v>
      </c>
      <c r="K778" s="1">
        <f>SUM([2]Industry!G$37:G$39)</f>
        <v>8.971177129135345</v>
      </c>
      <c r="L778" s="1">
        <f>SUM([2]Industry!H$37:H$39)</f>
        <v>5.9996074234133721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10.487450216951654</v>
      </c>
      <c r="K779" s="1">
        <f>SUM([2]Industry!G$37:G$38)-K780</f>
        <v>5.0090274114387849</v>
      </c>
      <c r="L779" s="1">
        <f>SUM([2]Industry!H$37:H$38)-L780</f>
        <v>1.1134908769229037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3.962144757751652</v>
      </c>
      <c r="K781" s="1">
        <f t="shared" si="884"/>
        <v>3.9621497176965601</v>
      </c>
      <c r="L781" s="1">
        <f t="shared" ref="L781" si="885">L778-L779</f>
        <v>4.8861165464904683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8.4916705505426719</v>
      </c>
      <c r="K782" s="1">
        <f>[2]Industry!G$37</f>
        <v>2.9437670776437841</v>
      </c>
      <c r="L782" s="1">
        <f>[2]Industry!H$37</f>
        <v>0.42600624817074639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8.4916705505426719</v>
      </c>
      <c r="K783" s="1">
        <f>[2]Industry!G$37*K779/SUM(K779:K780)</f>
        <v>2.9437670776437841</v>
      </c>
      <c r="L783" s="1">
        <f>[2]Industry!H$37*L779/SUM(L779:L780)</f>
        <v>0.42600624817074639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5.9579244241606348</v>
      </c>
      <c r="K785" s="1">
        <f t="shared" si="892"/>
        <v>6.0274100514915609</v>
      </c>
      <c r="L785" s="1">
        <f t="shared" ref="L785" si="893">SUM(L786:L788)</f>
        <v>5.5736011752426258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1.9957796664089822</v>
      </c>
      <c r="K786" s="1">
        <f>[2]Industry!G$38*K779/SUM(K779:K780)</f>
        <v>2.0652603337950004</v>
      </c>
      <c r="L786" s="1">
        <f>[2]Industry!H$38*L779/SUM(L779:L780)</f>
        <v>0.68748462875215721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3.9621447577516524</v>
      </c>
      <c r="K788" s="1">
        <f>[2]Industry!G$39</f>
        <v>3.9621497176965601</v>
      </c>
      <c r="L788" s="1">
        <f>[2]Industry!H$39</f>
        <v>4.8861165464904683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6.5729713127800791E-3</v>
      </c>
      <c r="K789" s="1">
        <f>[2]Industry!G$18</f>
        <v>6.8870656655628255E-4</v>
      </c>
      <c r="L789" s="1">
        <f>[2]Industry!H$18</f>
        <v>7.9878193675674405E-6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6.5729713127800791E-3</v>
      </c>
      <c r="K790" s="1">
        <f t="shared" si="896"/>
        <v>6.8870656655628255E-4</v>
      </c>
      <c r="L790" s="1">
        <f t="shared" ref="L790" si="897">L789</f>
        <v>7.9878193675674405E-6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15.333722026506795</v>
      </c>
      <c r="K791" s="1">
        <f>[2]Industry!G$19</f>
        <v>15.012364315563152</v>
      </c>
      <c r="L791" s="1">
        <f>[2]Industry!H$19</f>
        <v>18.112434032122241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7.7391110119566351</v>
      </c>
      <c r="K792" s="1">
        <f t="shared" si="900"/>
        <v>7.4219967444137547</v>
      </c>
      <c r="L792" s="1">
        <f t="shared" ref="L792" si="901">SUM(L793:L801)</f>
        <v>9.1672541928375555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0.81630552143669344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1.0835167331215048</v>
      </c>
      <c r="K794" s="1">
        <f t="shared" si="906"/>
        <v>0.1594015920935431</v>
      </c>
      <c r="L794" s="1">
        <f t="shared" ref="L794" si="907">L241</f>
        <v>0.46848344673755432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9.1434512774276E-2</v>
      </c>
      <c r="L795" s="1">
        <f t="shared" ref="L795" si="909">L242</f>
        <v>0.27089343446817066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2.0009202254375785E-3</v>
      </c>
      <c r="K796" s="1">
        <f t="shared" si="910"/>
        <v>2.542468465318646E-3</v>
      </c>
      <c r="L796" s="1">
        <f t="shared" ref="L796" si="911">L243</f>
        <v>4.3616575308179204E-4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1.9180905477505485E-2</v>
      </c>
      <c r="K797" s="1">
        <f t="shared" si="912"/>
        <v>8.0314221623265514E-3</v>
      </c>
      <c r="L797" s="1">
        <f t="shared" ref="L797" si="913">L274</f>
        <v>9.8867944981151368E-4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0.94776918162112722</v>
      </c>
      <c r="L798" s="1">
        <f t="shared" ref="L798" si="915">L275</f>
        <v>0.9889290490808349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5.8068662997333913</v>
      </c>
      <c r="K799" s="1">
        <f t="shared" si="916"/>
        <v>5.5547577388253959</v>
      </c>
      <c r="L799" s="1">
        <f t="shared" ref="L799" si="917">L283</f>
        <v>4.6530127799776562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0.55957103437038469</v>
      </c>
      <c r="L800" s="1">
        <f t="shared" ref="L800" si="919">L284</f>
        <v>2.6878116577060855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1.1240631962101936E-2</v>
      </c>
      <c r="K801" s="1">
        <f t="shared" si="920"/>
        <v>9.8488794101382629E-2</v>
      </c>
      <c r="L801" s="1">
        <f t="shared" ref="L801" si="921">L289</f>
        <v>9.6698979664359613E-2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7.6289105780477007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7.6287563755923706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8.3436333985705886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12.919943390088573</v>
      </c>
      <c r="K803" s="1">
        <f t="shared" si="922"/>
        <v>8.8418107721735844</v>
      </c>
      <c r="L803" s="1">
        <f t="shared" si="922"/>
        <v>10.906221463636266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12.919943390088573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8.8418107721735844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10.906221463636266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0.73479000017987306</v>
      </c>
      <c r="K805" s="1">
        <f t="shared" si="924"/>
        <v>0.73274539819243256</v>
      </c>
      <c r="L805" s="1">
        <f t="shared" si="924"/>
        <v>0.72871812120584079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0.73479000017987306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0.73274539819243256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0.72871812120584079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10.742532918031273</v>
      </c>
      <c r="K807" s="1">
        <f>[2]Industry!G$21</f>
        <v>8.190706820311112</v>
      </c>
      <c r="L807" s="1">
        <f>[2]Industry!H$21</f>
        <v>5.4000031691446795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10.742532918031273</v>
      </c>
      <c r="K808" s="1">
        <f t="shared" si="926"/>
        <v>8.190706820311112</v>
      </c>
      <c r="L808" s="1">
        <f t="shared" ref="L808" si="927">L807</f>
        <v>5.4000031691446795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10.742532918031273</v>
      </c>
      <c r="K810" s="1">
        <f t="shared" si="928"/>
        <v>8.190706820311112</v>
      </c>
      <c r="L810" s="1">
        <f t="shared" ref="L810" si="929">L808</f>
        <v>5.4000031691446795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1.7766157803139455</v>
      </c>
      <c r="K811" s="1">
        <f>[2]Industry!G$22</f>
        <v>1.6125419915586312</v>
      </c>
      <c r="L811" s="1">
        <f>[2]Industry!H$22</f>
        <v>1.1368052005194755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1.7766157803139455</v>
      </c>
      <c r="K812" s="1">
        <f t="shared" si="932"/>
        <v>1.6125419915586312</v>
      </c>
      <c r="L812" s="1">
        <f t="shared" ref="L812" si="933">L811</f>
        <v>1.1368052005194755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9.7014353724635161</v>
      </c>
      <c r="K813" s="1">
        <f>[2]Industry!G$23</f>
        <v>10.165143180993285</v>
      </c>
      <c r="L813" s="1">
        <f>[2]Industry!H$23</f>
        <v>10.001371432840486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9.7014353724635161</v>
      </c>
      <c r="K814" s="1">
        <f t="shared" si="936"/>
        <v>10.165143180993285</v>
      </c>
      <c r="L814" s="1">
        <f t="shared" ref="L814" si="937">L813</f>
        <v>10.001371432840486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5.8952512647846307</v>
      </c>
      <c r="K815" s="1">
        <f>[2]Industry!G$24</f>
        <v>6.5833079608200249</v>
      </c>
      <c r="L815" s="1">
        <f>[2]Industry!H$24</f>
        <v>9.3940393162197076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5.8914978945541225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6.5813168879232506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9.392624559571134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3.7533702305081462E-3</v>
      </c>
      <c r="K817" s="1">
        <f t="shared" si="942"/>
        <v>1.9910728967742486E-3</v>
      </c>
      <c r="L817" s="1">
        <f t="shared" ref="L817" si="943">L815-L816</f>
        <v>1.4147566485736007E-3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77.441088503186265</v>
      </c>
      <c r="K818" s="17">
        <f>[2]Industry!G$71</f>
        <v>78.305759971395076</v>
      </c>
      <c r="L818" s="17">
        <f>[2]Industry!H$71</f>
        <v>79.277591804323592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76.110947529516025</v>
      </c>
      <c r="K819" s="18">
        <f t="shared" si="944"/>
        <v>73.77425637934806</v>
      </c>
      <c r="L819" s="18">
        <f t="shared" ref="L819" si="945">SUM(L820:L822)</f>
        <v>78.847151770443304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13.155689448708273</v>
      </c>
      <c r="K820" s="1">
        <f>[2]Industry!G$55</f>
        <v>13.155687651958157</v>
      </c>
      <c r="L820" s="1">
        <f>[2]Industry!H$55</f>
        <v>13.155687023868808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8.4924171078823019</v>
      </c>
      <c r="K821" s="1">
        <f>[2]Industry!G$56</f>
        <v>9.4101011491937356</v>
      </c>
      <c r="L821" s="1">
        <f>[2]Industry!H$56</f>
        <v>13.227382517518095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54.462840972925449</v>
      </c>
      <c r="K822" s="1">
        <f>[2]Industry!G$3-([2]Industry!G$6-[2]Industry!G$70)</f>
        <v>51.208467578196171</v>
      </c>
      <c r="L822" s="1">
        <f>[2]Industry!H$3-([2]Industry!H$6-[2]Industry!H$70)</f>
        <v>52.464082229056402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4.3443238462784821</v>
      </c>
      <c r="K823" s="1">
        <f t="shared" si="947"/>
        <v>2.3910584949501539</v>
      </c>
      <c r="L823" s="1">
        <f t="shared" ref="L823" si="948">SUM(L824:L825)</f>
        <v>0.18380209220518501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4.3372688169510258</v>
      </c>
      <c r="K824" s="1">
        <f>[2]Industry!G$57</f>
        <v>2.3905802245798751</v>
      </c>
      <c r="L824" s="1">
        <f>[2]Industry!H$57</f>
        <v>0.18380209220518501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7.0550293274564352E-3</v>
      </c>
      <c r="K825" s="1">
        <f>[2]Industry!G$58</f>
        <v>4.782703702786067E-4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11.534444809612522</v>
      </c>
      <c r="K826" s="1">
        <f t="shared" si="949"/>
        <v>7.0126888890184134</v>
      </c>
      <c r="L826" s="1">
        <f t="shared" ref="L826" si="950">SUM(L827:L829)</f>
        <v>4.4558557243690826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8.7096930705475177</v>
      </c>
      <c r="K827" s="1">
        <f>[2]Industry!G$59</f>
        <v>4.1916101609336485</v>
      </c>
      <c r="L827" s="1">
        <f>[2]Industry!H$59</f>
        <v>0.93511436196273445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7.666816303580154E-3</v>
      </c>
      <c r="K828" s="1">
        <f>[2]Industry!G$60</f>
        <v>3.9902788025107652E-3</v>
      </c>
      <c r="L828" s="1">
        <f>[2]Industry!H$60</f>
        <v>2.7374489332088513E-3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2.8170849227614241</v>
      </c>
      <c r="K829" s="1">
        <f>[2]Industry!G$68</f>
        <v>2.8170884492822537</v>
      </c>
      <c r="L829" s="1">
        <f>[2]Industry!H$68</f>
        <v>3.5180039134731396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4.4203232078446055E-3</v>
      </c>
      <c r="K830" s="1">
        <f t="shared" si="953"/>
        <v>4.6487693242549085E-4</v>
      </c>
      <c r="L830" s="1">
        <f t="shared" si="953"/>
        <v>5.4317171699458554E-6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4.4203232078446055E-3</v>
      </c>
      <c r="K831" s="1">
        <f>[2]Industry!G$61</f>
        <v>4.6487693242549085E-4</v>
      </c>
      <c r="L831" s="1">
        <f>[2]Industry!H$61</f>
        <v>5.4317171699458554E-6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14.403379502300638</v>
      </c>
      <c r="K832" s="1">
        <f t="shared" si="954"/>
        <v>14.189393797278607</v>
      </c>
      <c r="L832" s="1">
        <f t="shared" ref="L832" si="955">L833+L843</f>
        <v>16.631093731726903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7.237337620571731</v>
      </c>
      <c r="K833" s="1">
        <f>[2]Industry!G$62</f>
        <v>6.9857324772204974</v>
      </c>
      <c r="L833" s="1">
        <f>[2]Industry!H$62</f>
        <v>8.7046420030848317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0.76337949553207796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1.0132657876368485</v>
      </c>
      <c r="K835" s="1">
        <f t="shared" si="958"/>
        <v>0.15003198157512446</v>
      </c>
      <c r="L835" s="1">
        <f t="shared" ref="L835" si="959">IFERROR(L794/L$792,0)*L$833</f>
        <v>0.44484210892808312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8.6060000754762472E-2</v>
      </c>
      <c r="L836" s="1">
        <f t="shared" ref="L836" si="960">IFERROR(L795/L$792,0)*L$833</f>
        <v>0.25722319011006517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1.8711884609161362E-3</v>
      </c>
      <c r="K837" s="1">
        <f t="shared" si="958"/>
        <v>2.3930224092126463E-3</v>
      </c>
      <c r="L837" s="1">
        <f t="shared" ref="L837" si="961">IFERROR(L796/L$792,0)*L$833</f>
        <v>4.1415528081999278E-4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1.7937291323836958E-2</v>
      </c>
      <c r="K838" s="1">
        <f t="shared" si="958"/>
        <v>7.559335926664394E-3</v>
      </c>
      <c r="L838" s="1">
        <f t="shared" ref="L838" si="962">IFERROR(L797/L$792,0)*L$833</f>
        <v>9.3878717502347809E-4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0.89205939869788597</v>
      </c>
      <c r="L839" s="1">
        <f t="shared" ref="L839" si="963">IFERROR(L798/L$792,0)*L$833</f>
        <v>0.93902417862760756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5.4303720238360267</v>
      </c>
      <c r="K840" s="1">
        <f t="shared" si="958"/>
        <v>5.2282496039102613</v>
      </c>
      <c r="L840" s="1">
        <f t="shared" ref="L840" si="964">IFERROR(L799/L$792,0)*L$833</f>
        <v>4.4182052371940532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0.52667950185443357</v>
      </c>
      <c r="L841" s="1">
        <f t="shared" ref="L841" si="965">IFERROR(L800/L$792,0)*L$833</f>
        <v>2.5521751398940453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1.0511833782024216E-2</v>
      </c>
      <c r="K842" s="1">
        <f t="shared" si="958"/>
        <v>9.2699632092152845E-2</v>
      </c>
      <c r="L842" s="1">
        <f t="shared" ref="L842" si="966">IFERROR(L801/L$792,0)*L$833</f>
        <v>9.1819205875133314E-2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7.1660418817289058</v>
      </c>
      <c r="K843" s="1">
        <f>[2]Industry!G$63</f>
        <v>7.2036613200581092</v>
      </c>
      <c r="L843" s="1">
        <f>[2]Industry!H$63</f>
        <v>7.9264517286420704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7.6873663171027014</v>
      </c>
      <c r="K844" s="1">
        <f t="shared" si="967"/>
        <v>5.2756137607302449</v>
      </c>
      <c r="L844" s="1">
        <f t="shared" si="967"/>
        <v>6.543732878181765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7.6873663171027014</v>
      </c>
      <c r="K845" s="1">
        <f>[2]Industry!G$64</f>
        <v>5.2756137607302449</v>
      </c>
      <c r="L845" s="1">
        <f>[2]Industry!H$64</f>
        <v>6.543732878181765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0.5465000626337807</v>
      </c>
      <c r="K846" s="1">
        <f t="shared" si="968"/>
        <v>0.54650594281852216</v>
      </c>
      <c r="L846" s="1">
        <f t="shared" si="968"/>
        <v>0.54653859090438084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0.5465000626337807</v>
      </c>
      <c r="K847" s="1">
        <f>[2]Industry!G$65</f>
        <v>0.54650594281852216</v>
      </c>
      <c r="L847" s="1">
        <f>[2]Industry!H$65</f>
        <v>0.54653859090438084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5.672057380720517</v>
      </c>
      <c r="K848" s="1">
        <f t="shared" si="969"/>
        <v>4.3246932011242709</v>
      </c>
      <c r="L848" s="1">
        <f t="shared" si="969"/>
        <v>2.9376017240147081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5.672057380720517</v>
      </c>
      <c r="K849" s="1">
        <f>[2]Industry!G$66</f>
        <v>4.3246932011242709</v>
      </c>
      <c r="L849" s="1">
        <f>[2]Industry!H$66</f>
        <v>2.9376017240147081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1.7766157803139455</v>
      </c>
      <c r="K850" s="1">
        <f t="shared" si="970"/>
        <v>1.6125419915586312</v>
      </c>
      <c r="L850" s="1">
        <f t="shared" si="970"/>
        <v>1.1368052005194755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1.7766157803139455</v>
      </c>
      <c r="K851" s="1">
        <f>[2]Industry!G$67</f>
        <v>1.6125419915586312</v>
      </c>
      <c r="L851" s="1">
        <f>[2]Industry!H$67</f>
        <v>1.1368052005194755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7.6127033745635462</v>
      </c>
      <c r="K852" s="1">
        <f t="shared" si="971"/>
        <v>8.0936772270003043</v>
      </c>
      <c r="L852" s="1">
        <f t="shared" si="971"/>
        <v>8.0936702111088366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7.6127033745635462</v>
      </c>
      <c r="K853" s="1">
        <f>[2]Industry!G$69</f>
        <v>8.0936772270003043</v>
      </c>
      <c r="L853" s="1">
        <f>[2]Industry!H$69</f>
        <v>8.0936702111088366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2.6804525400907746</v>
      </c>
      <c r="K854" s="1">
        <f t="shared" si="972"/>
        <v>16.612167820835825</v>
      </c>
      <c r="L854" s="1">
        <f t="shared" ref="L854" si="973">SUM(L855:L856)</f>
        <v>17.089047390557539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0.46928199022907169</v>
      </c>
      <c r="K855" s="1">
        <f>[2]Industry!G$6-K856</f>
        <v>4.3188348320042067</v>
      </c>
      <c r="L855" s="1">
        <f>[2]Industry!H$6-L856</f>
        <v>4.7236307123683421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2.2111705498617029</v>
      </c>
      <c r="K856" s="1">
        <f>[2]Industry!G$70</f>
        <v>12.293332988831619</v>
      </c>
      <c r="L856" s="1">
        <f>[2]Industry!H$70</f>
        <v>12.365416678189197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0.84596744736255403</v>
      </c>
      <c r="K858" s="4">
        <f t="shared" si="974"/>
        <v>0.84708478667897646</v>
      </c>
      <c r="L858" s="4">
        <f t="shared" ref="L858" si="975">IFERROR(L820/L765,"-")</f>
        <v>0.84931946531182301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3.2651598959182064</v>
      </c>
      <c r="K859" s="4">
        <f t="shared" si="978"/>
        <v>3.3265531338071712</v>
      </c>
      <c r="L859" s="4">
        <f t="shared" ref="L859" si="979">IFERROR(L821/L766,"-")</f>
        <v>3.4493396095850923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1.0000033255431202</v>
      </c>
      <c r="K860" s="4">
        <f t="shared" si="980"/>
        <v>0.99999562508520989</v>
      </c>
      <c r="L860" s="4">
        <f t="shared" ref="L860" si="981">IFERROR(L822/L767,"-")</f>
        <v>0.9708631919304942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0.78689528278629728</v>
      </c>
      <c r="K861" s="4">
        <f t="shared" si="982"/>
        <v>0.79003966630051969</v>
      </c>
      <c r="L861" s="4">
        <f t="shared" ref="L861" si="983">IFERROR(L824/L769,"-")</f>
        <v>0.79632843332896242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0.69806249999999981</v>
      </c>
      <c r="K862" s="4">
        <f t="shared" si="982"/>
        <v>0.70537500000000009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0.83048719091599466</v>
      </c>
      <c r="K863" s="4">
        <f t="shared" si="985"/>
        <v>0.8368111844150713</v>
      </c>
      <c r="L863" s="4">
        <f t="shared" ref="L863" si="986">IFERROR(L827/L779,"-")</f>
        <v>0.83980424208494009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0.71099999999999985</v>
      </c>
      <c r="K865" s="4">
        <f t="shared" si="985"/>
        <v>0.71099999999999985</v>
      </c>
      <c r="L865" s="4">
        <f t="shared" ref="L865" si="988">IFERROR(L829/L781,"-")</f>
        <v>0.72000000000000053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0.67250000000000032</v>
      </c>
      <c r="K866" s="4">
        <f t="shared" si="989"/>
        <v>0.67500000000000016</v>
      </c>
      <c r="L866" s="4">
        <f t="shared" ref="L866" si="990">IFERROR(L831/L790,"-")</f>
        <v>0.67999999999999949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0.93516394963068983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0.93516394963068983</v>
      </c>
      <c r="K868" s="4">
        <f t="shared" si="993"/>
        <v>0.94122009450871613</v>
      </c>
      <c r="L868" s="4">
        <f t="shared" ref="L868" si="994">IFERROR(L835/L794,"-")</f>
        <v>0.94953645006220433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0.94122009450871613</v>
      </c>
      <c r="L869" s="4">
        <f t="shared" ref="L869" si="995">IFERROR(L836/L795,"-")</f>
        <v>0.94953645006220444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0.93516394963068983</v>
      </c>
      <c r="K870" s="4">
        <f t="shared" si="993"/>
        <v>0.94122009450871602</v>
      </c>
      <c r="L870" s="4">
        <f t="shared" ref="L870" si="996">IFERROR(L837/L796,"-")</f>
        <v>0.94953645006220433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0.93516394963068961</v>
      </c>
      <c r="K871" s="4">
        <f t="shared" si="993"/>
        <v>0.94122009450871613</v>
      </c>
      <c r="L871" s="4">
        <f t="shared" ref="L871" si="997">IFERROR(L838/L797,"-")</f>
        <v>0.94953645006220444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0.94122009450871624</v>
      </c>
      <c r="L872" s="4">
        <f t="shared" ref="L872" si="998">IFERROR(L839/L798,"-")</f>
        <v>0.94953645006220444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0.93516394963068972</v>
      </c>
      <c r="K873" s="4">
        <f t="shared" si="993"/>
        <v>0.94122009450871613</v>
      </c>
      <c r="L873" s="4">
        <f t="shared" ref="L873" si="999">IFERROR(L840/L799,"-")</f>
        <v>0.94953645006220455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0.94122009450871624</v>
      </c>
      <c r="L874" s="4">
        <f t="shared" ref="L874" si="1000">IFERROR(L841/L800,"-")</f>
        <v>0.94953645006220444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0.93516394963068983</v>
      </c>
      <c r="K875" s="4">
        <f t="shared" si="993"/>
        <v>0.94122009450871613</v>
      </c>
      <c r="L875" s="4">
        <f t="shared" ref="L875" si="1001">IFERROR(L842/L801,"-")</f>
        <v>0.94953645006220433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0.9393270255846613</v>
      </c>
      <c r="K876" s="4">
        <f>IFERROR(K843/K802,"-")</f>
        <v>0.94427727999096667</v>
      </c>
      <c r="L876" s="4">
        <f>IFERROR(L843/L802,"-")</f>
        <v>0.95000000000000129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0.59500000000000008</v>
      </c>
      <c r="K877" s="4">
        <f t="shared" si="1002"/>
        <v>0.59666666666666734</v>
      </c>
      <c r="L877" s="4">
        <f t="shared" ref="L877" si="1003">IFERROR(L845/L804,"-")</f>
        <v>0.60000000000000053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0.74375000000000013</v>
      </c>
      <c r="K878" s="4">
        <f t="shared" si="1004"/>
        <v>0.74583333333333268</v>
      </c>
      <c r="L878" s="4">
        <f t="shared" ref="L878" si="1005">IFERROR(L847/L806,"-")</f>
        <v>0.75000000000000033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0.52800000000000047</v>
      </c>
      <c r="K879" s="4">
        <f t="shared" si="1006"/>
        <v>0.52800000000000047</v>
      </c>
      <c r="L879" s="4">
        <f t="shared" ref="L879" si="1007">IFERROR(L849/L808,"-")</f>
        <v>0.54400000000000048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0.78469866388755094</v>
      </c>
      <c r="K881" s="4">
        <f t="shared" si="1010"/>
        <v>0.79621871358721308</v>
      </c>
      <c r="L881" s="4">
        <f t="shared" ref="L881" si="1011">IFERROR(L853/L814,"-")</f>
        <v>0.80925603708032234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117.01420912896691</v>
      </c>
      <c r="K882" s="17">
        <f t="shared" si="1012"/>
        <v>111.78099904527912</v>
      </c>
      <c r="L882" s="17">
        <f t="shared" ref="L882" si="1013">L883+L887+L894+L905+L913+L915+L917+L919+L923</f>
        <v>99.989787447873951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59.187669220363176</v>
      </c>
      <c r="K883" s="1">
        <f>[2]Services!G$11</f>
        <v>59.286044129505775</v>
      </c>
      <c r="L883" s="1">
        <f>[2]Services!H$11</f>
        <v>57.084810220337388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0.52670916103128207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0.42841268684466849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0.29872855538616444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3.4413446601833502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4.4088568462079678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4.8511699260177403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55.219615399148545</v>
      </c>
      <c r="K886" s="1">
        <f>[2]Services!G$11-[2]Services!G$28</f>
        <v>54.448774596453141</v>
      </c>
      <c r="L886" s="1">
        <f>[2]Services!H$11-[2]Services!H$28</f>
        <v>51.934911738933486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11.79338688392971</v>
      </c>
      <c r="K887" s="1">
        <f t="shared" si="1016"/>
        <v>6.7974466297257496</v>
      </c>
      <c r="L887" s="1">
        <f t="shared" si="1016"/>
        <v>1.2780859820434907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11.79338688392971</v>
      </c>
      <c r="K888" s="1">
        <f t="shared" si="1017"/>
        <v>6.7974466297257496</v>
      </c>
      <c r="L888" s="1">
        <f t="shared" ref="L888" si="1018">SUM(L891,L893)</f>
        <v>1.2780859820434907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11.791692409139213</v>
      </c>
      <c r="K889" s="1">
        <f t="shared" si="1019"/>
        <v>6.7962444410712699</v>
      </c>
      <c r="L889" s="1">
        <f t="shared" si="1019"/>
        <v>9.0191377159983896E-6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11.791692409139213</v>
      </c>
      <c r="K890" s="1">
        <f>[2]Services!G$12</f>
        <v>6.7962444410712699</v>
      </c>
      <c r="L890" s="1">
        <f>[2]Services!H$12</f>
        <v>9.0191377159983896E-6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11.791692409139213</v>
      </c>
      <c r="K891" s="1">
        <f t="shared" si="1020"/>
        <v>6.7962444410712699</v>
      </c>
      <c r="L891" s="1">
        <f t="shared" ref="L891" si="1021">L890</f>
        <v>9.0191377159983896E-6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1.6944747904980234E-3</v>
      </c>
      <c r="K892">
        <f t="shared" si="1022"/>
        <v>1.2021886544799686E-3</v>
      </c>
      <c r="L892">
        <f t="shared" si="1022"/>
        <v>1.2780769629057747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1.6944747904980234E-3</v>
      </c>
      <c r="K893">
        <f>[2]Services!G$13</f>
        <v>1.2021886544799686E-3</v>
      </c>
      <c r="L893">
        <f>[2]Services!H$13</f>
        <v>1.2780769629057747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19.621381961137466</v>
      </c>
      <c r="K894" s="1">
        <f t="shared" si="1023"/>
        <v>16.283615591072849</v>
      </c>
      <c r="L894" s="1">
        <f t="shared" ref="L894" si="1024">SUM(L895:L897)</f>
        <v>12.131469317685287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15.431272777613465</v>
      </c>
      <c r="K895" s="1">
        <f>SUM([2]Services!G$14:G$15)</f>
        <v>11.119125444146535</v>
      </c>
      <c r="L895" s="1">
        <f>SUM([2]Services!H$14:H$15)</f>
        <v>7.1859982924024042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4.1901091835239992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5.1644901469263145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4.9454710252828828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14.787357406392506</v>
      </c>
      <c r="K898" s="1">
        <f>[2]Services!G$14</f>
        <v>8.8941714684460802</v>
      </c>
      <c r="L898" s="1">
        <f>[2]Services!H$14</f>
        <v>4.2767868278554806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11.629545067215915</v>
      </c>
      <c r="K899" s="1">
        <f>[2]Services!G$14*IFERROR(K895/SUM(K895:K896),0)</f>
        <v>6.0733077200384349</v>
      </c>
      <c r="L899" s="1">
        <f>[2]Services!H$14*IFERROR(L895/SUM(L895:L896),0)</f>
        <v>2.533327335472543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3.1578123391765907</v>
      </c>
      <c r="K900" s="1">
        <f t="shared" si="1028"/>
        <v>2.8208637484076453</v>
      </c>
      <c r="L900" s="1">
        <f t="shared" ref="L900" si="1029">L898-L899</f>
        <v>1.7434594923829376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0.64391537122096021</v>
      </c>
      <c r="K901" s="1">
        <f>[2]Services!G$15+K904</f>
        <v>2.2249539757004544</v>
      </c>
      <c r="L901" s="1">
        <f>[2]Services!H$15+L904</f>
        <v>2.9092114645469231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0.50640845576979177</v>
      </c>
      <c r="K902" s="1">
        <f>[2]Services!G$15*K895/SUM(K895:K896)</f>
        <v>1.5192904932507036</v>
      </c>
      <c r="L902" s="1">
        <f>[2]Services!H$15*L895/SUM(L895:L896)</f>
        <v>1.7232528120889252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0.13750691545116842</v>
      </c>
      <c r="K903" s="1">
        <f>[2]Services!G$15*K896/SUM(K895:K896)</f>
        <v>0.70566348244975108</v>
      </c>
      <c r="L903" s="1">
        <f>[2]Services!H$15*L896/SUM(L895:L896)</f>
        <v>1.1859586524579979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8.351459291745515</v>
      </c>
      <c r="K905" s="1">
        <f>[2]Services!G$17</f>
        <v>9.2632439999828886</v>
      </c>
      <c r="L905" s="1">
        <f>[2]Services!H$17</f>
        <v>9.0345095561370421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5.5591521650638466E-3</v>
      </c>
      <c r="K911" s="1">
        <f t="shared" si="1037"/>
        <v>6.9997450793649208E-3</v>
      </c>
      <c r="L911" s="1">
        <f t="shared" ref="L911" si="1038">L290</f>
        <v>8.4483832652624113E-3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8.351459291745515</v>
      </c>
      <c r="K912" s="1">
        <f t="shared" si="1039"/>
        <v>9.2632439999828886</v>
      </c>
      <c r="L912" s="1">
        <f t="shared" ref="L912" si="1040">L905-L906</f>
        <v>9.0345095561370421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8.4249547664812621</v>
      </c>
      <c r="K913" s="1">
        <f t="shared" si="1041"/>
        <v>7.0641452429069576</v>
      </c>
      <c r="L913" s="1">
        <f t="shared" si="1041"/>
        <v>4.7435234385668803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8.4249547664812621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7.0641452429069576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4.7435234385668803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0.8178553270443879</v>
      </c>
      <c r="K915" s="1">
        <f t="shared" si="1042"/>
        <v>1.0362407133211158</v>
      </c>
      <c r="L915" s="1">
        <f t="shared" si="1042"/>
        <v>1.078009343990783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0.8178553270443879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1.0362407133211158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1.078009343990783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0.66880077846632568</v>
      </c>
      <c r="K917" s="1">
        <f t="shared" si="1043"/>
        <v>0.75101427044578406</v>
      </c>
      <c r="L917" s="1">
        <f t="shared" si="1043"/>
        <v>0.80223144942605296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0.66880077846632568</v>
      </c>
      <c r="K918" s="1">
        <f>[2]Services!G$19</f>
        <v>0.75101427044578406</v>
      </c>
      <c r="L918" s="1">
        <f>[2]Services!H$19</f>
        <v>0.80223144942605296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4.8144938472980776E-3</v>
      </c>
      <c r="K919" s="1">
        <f>[2]Services!G$20</f>
        <v>5.6007129413258088E-3</v>
      </c>
      <c r="L919" s="1">
        <f>[2]Services!H$20</f>
        <v>5.6378482900187694E-3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4.8144938472980776E-3</v>
      </c>
      <c r="K921" s="1">
        <f t="shared" si="1046"/>
        <v>5.6007129413258088E-3</v>
      </c>
      <c r="L921" s="1">
        <f t="shared" si="1046"/>
        <v>5.6378482900187694E-3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4.8144938472980776E-3</v>
      </c>
      <c r="K922" s="1">
        <f>[2]Services!G$20</f>
        <v>5.6007129413258088E-3</v>
      </c>
      <c r="L922" s="1">
        <f>[2]Services!H$20</f>
        <v>5.6378482900187694E-3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8.1438864059517755</v>
      </c>
      <c r="K923" s="1">
        <f t="shared" si="1047"/>
        <v>11.293647755376664</v>
      </c>
      <c r="L923" s="1">
        <f t="shared" si="1047"/>
        <v>13.831510291396993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8.1438864059517755</v>
      </c>
      <c r="K924" s="1">
        <f>[2]Services!G$21-K925</f>
        <v>11.293647755376664</v>
      </c>
      <c r="L924" s="1">
        <f>[2]Services!H$21-L925</f>
        <v>13.831510291396993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4.4371231864449197</v>
      </c>
      <c r="K925" s="1">
        <f>[2]Services!G$50-K896</f>
        <v>5.7417464463449326</v>
      </c>
      <c r="L925" s="1">
        <f>[2]Services!H$50-L896</f>
        <v>6.4340938000872061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60.678196366619524</v>
      </c>
      <c r="K926" s="17">
        <f>[2]Services!G$59</f>
        <v>60.646232772722733</v>
      </c>
      <c r="L926" s="17">
        <f>[2]Services!H$59</f>
        <v>59.436638142962018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67.06850004260906</v>
      </c>
      <c r="K927" s="1">
        <f t="shared" si="1050"/>
        <v>70.368958389842064</v>
      </c>
      <c r="L927" s="1">
        <f t="shared" ref="L927" si="1051">SUM(L928:L930)</f>
        <v>70.776162548559824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0.26365357732538286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0.21767919180429082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0.15857059221161088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11.585231066135128</v>
      </c>
      <c r="K929" s="1">
        <f>[2]Services!G$47</f>
        <v>15.702504601584632</v>
      </c>
      <c r="L929" s="1">
        <f>[2]Services!H$47</f>
        <v>18.682680217414731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55.219615399148552</v>
      </c>
      <c r="K930" s="1">
        <f>[2]Services!G$3-([2]Services!G$6-[2]Services!G$58)</f>
        <v>54.448774596453141</v>
      </c>
      <c r="L930" s="1">
        <f>[2]Services!H$3-([2]Services!H$6-[2]Services!H$58)</f>
        <v>51.934911738933486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9.6559162505661202</v>
      </c>
      <c r="K931" s="1">
        <f t="shared" si="1054"/>
        <v>5.5654559644577857</v>
      </c>
      <c r="L931" s="1">
        <f t="shared" si="1054"/>
        <v>1.0464416477722045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9.6559162505661202</v>
      </c>
      <c r="K932" s="1">
        <f>[2]Services!G$48</f>
        <v>5.5654559644577857</v>
      </c>
      <c r="L932" s="1">
        <f>[2]Services!H$48</f>
        <v>1.0464416477722045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18.375846105019541</v>
      </c>
      <c r="K933" s="1">
        <f t="shared" si="1055"/>
        <v>16.072887121883848</v>
      </c>
      <c r="L933" s="1">
        <f t="shared" ref="L933" si="1056">SUM(L934:L936)</f>
        <v>13.326660571427183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9.7486137350506237</v>
      </c>
      <c r="K934" s="1">
        <f>[2]Services!G$49</f>
        <v>5.1666505286126005</v>
      </c>
      <c r="L934" s="1">
        <f>[2]Services!H$49</f>
        <v>1.9470957460570943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8.6272323699689188</v>
      </c>
      <c r="K935" s="1">
        <f>[2]Services!G$50</f>
        <v>10.906236593271247</v>
      </c>
      <c r="L935" s="1">
        <f>[2]Services!H$50</f>
        <v>11.379564825370089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6.8872510800439875</v>
      </c>
      <c r="K937" s="1">
        <f t="shared" si="1061"/>
        <v>7.6391783776819251</v>
      </c>
      <c r="L937" s="1">
        <f t="shared" ref="L937" si="1062">L938+L944</f>
        <v>7.4505464882853634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6.8872510800439875</v>
      </c>
      <c r="K944" s="1">
        <f>[2]Services!G$52</f>
        <v>7.6391783776819251</v>
      </c>
      <c r="L944" s="1">
        <f>[2]Services!H$52</f>
        <v>7.4505464882853634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5.7081806557975296</v>
      </c>
      <c r="K945" s="1">
        <f t="shared" si="1070"/>
        <v>4.8022833975497798</v>
      </c>
      <c r="L945" s="1">
        <f t="shared" si="1070"/>
        <v>3.3331381759054866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5.7081806557975296</v>
      </c>
      <c r="K946" s="1">
        <f>[2]Services!G$53</f>
        <v>4.8022833975497798</v>
      </c>
      <c r="L946" s="1">
        <f>[2]Services!H$53</f>
        <v>3.3331381759054866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0.54344342866168482</v>
      </c>
      <c r="K947" s="1">
        <f t="shared" si="1071"/>
        <v>0.69962729092677667</v>
      </c>
      <c r="L947" s="1">
        <f t="shared" si="1071"/>
        <v>0.73480619341645392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0.54344342866168482</v>
      </c>
      <c r="K948" s="1">
        <f>[2]Services!G$54</f>
        <v>0.69962729092677667</v>
      </c>
      <c r="L948" s="1">
        <f>[2]Services!H$54</f>
        <v>0.73480619341645392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0.66880077846632568</v>
      </c>
      <c r="K949" s="1">
        <f t="shared" si="1072"/>
        <v>0.75101427044578406</v>
      </c>
      <c r="L949" s="1">
        <f t="shared" si="1072"/>
        <v>0.80223144942605296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0.66880077846632568</v>
      </c>
      <c r="K950" s="1">
        <f>[2]Services!G$55</f>
        <v>0.75101427044578406</v>
      </c>
      <c r="L950" s="1">
        <f>[2]Services!H$55</f>
        <v>0.80223144942605296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6.9898734246038225</v>
      </c>
      <c r="K953" s="1">
        <f>[2]Services!G$58</f>
        <v>9.1956025563879091</v>
      </c>
      <c r="L953" s="1">
        <f>[2]Services!H$58</f>
        <v>13.901562807102934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0.50056766965882349</v>
      </c>
      <c r="K955" s="4">
        <f t="shared" si="1076"/>
        <v>0.50810631544909346</v>
      </c>
      <c r="L955" s="4">
        <f t="shared" ref="L955" si="1077">IFERROR(L928/L884,"-")</f>
        <v>0.5308183277177092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3.3664838050594685</v>
      </c>
      <c r="K956" s="4">
        <f t="shared" si="1076"/>
        <v>3.5615818678917339</v>
      </c>
      <c r="L956" s="4">
        <f t="shared" ref="L956" si="1078">IFERROR(L929/L885,"-")</f>
        <v>3.8511700275053218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1.0000000000000002</v>
      </c>
      <c r="K957" s="4">
        <f t="shared" si="1076"/>
        <v>1</v>
      </c>
      <c r="L957" s="4">
        <f t="shared" ref="L957" si="1079">IFERROR(L930/L886,"-")</f>
        <v>1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0.81875684615449873</v>
      </c>
      <c r="K958" s="4">
        <f t="shared" si="1080"/>
        <v>0.8187568461544994</v>
      </c>
      <c r="L958" s="4">
        <f t="shared" ref="L958" si="1081">IFERROR(L932/L888,"-")</f>
        <v>0.8187568461544994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0.63174398350297989</v>
      </c>
      <c r="K959" s="4">
        <f t="shared" si="1082"/>
        <v>0.46466339053063671</v>
      </c>
      <c r="L959" s="4">
        <f t="shared" ref="L959" si="1083">IFERROR(L934/L895,"-")</f>
        <v>0.27095688961069131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2.0589516864840203</v>
      </c>
      <c r="K960" s="4">
        <f t="shared" si="1082"/>
        <v>2.1117741118670112</v>
      </c>
      <c r="L960" s="4">
        <f t="shared" ref="L960" si="1084">IFERROR(L935/L896,"-")</f>
        <v>2.3010072786179498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0.82467636366871433</v>
      </c>
      <c r="K967" s="4">
        <f t="shared" si="1086"/>
        <v>0.82467636366871433</v>
      </c>
      <c r="L967" s="4">
        <f t="shared" ref="L967" si="1092">IFERROR(L944/L912,"-")</f>
        <v>0.82467636366871622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0.67753249886961575</v>
      </c>
      <c r="K968" s="4">
        <f t="shared" si="1093"/>
        <v>0.67981096543445341</v>
      </c>
      <c r="L968" s="4">
        <f t="shared" ref="L968" si="1094">IFERROR(L946/L913,"-")</f>
        <v>0.70267138321814615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0.66447378979068539</v>
      </c>
      <c r="K969" s="4">
        <f t="shared" si="1095"/>
        <v>0.67515904551221051</v>
      </c>
      <c r="L969" s="4">
        <f t="shared" ref="L969" si="1096">IFERROR(L948/L916,"-")</f>
        <v>0.68163249002666948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197.8867180951259</v>
      </c>
      <c r="K972" s="3">
        <f>[2]Residential!G$26</f>
        <v>190.8710030945935</v>
      </c>
      <c r="L972" s="3">
        <f>[2]Residential!H$26</f>
        <v>174.80782940164562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71.771841155189094</v>
      </c>
      <c r="K973" s="1">
        <f>[2]Residential!G$15</f>
        <v>72.242706918789224</v>
      </c>
      <c r="L973" s="1">
        <f>[2]Residential!H$15</f>
        <v>67.590126945582654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14.174512213161144</v>
      </c>
      <c r="K974" s="1">
        <f t="shared" si="1101"/>
        <v>15.347713621700086</v>
      </c>
      <c r="L974" s="1">
        <f t="shared" ref="L974" si="1102">SUM(L975:L976)</f>
        <v>14.10107563630427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3.3495929160642493E-2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2.1724090231941207E-2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1.9185458580828967E-2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14.141016284000502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15.325989531468144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14.081890177723441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8.6240223854084483</v>
      </c>
      <c r="K977" s="1">
        <f t="shared" si="1106"/>
        <v>9.2234983232605448</v>
      </c>
      <c r="L977" s="1">
        <f t="shared" ref="L977" si="1107">SUM(L978:L979)</f>
        <v>9.2320807718744611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4.0649608443950669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3.7516674462362385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3.2341029917311546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4.5590615410133815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5.4718308770243063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5.9979777801433061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48.973306556619505</v>
      </c>
      <c r="K980" s="1">
        <f>[2]Residential!G$3-([2]Residential!G$10-[2]Residential!G$244)</f>
        <v>47.671494973828601</v>
      </c>
      <c r="L980" s="1">
        <f>[2]Residential!H$3-([2]Residential!H$10-[2]Residential!H$244)</f>
        <v>44.256970537403916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16.129040091302294</v>
      </c>
      <c r="K981" s="1">
        <f>SUM([2]Residential!G$16:G$17)</f>
        <v>6.8255485349876546</v>
      </c>
      <c r="L981" s="1">
        <f>SUM([2]Residential!H$16:H$17)</f>
        <v>1.056821391998976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16.127343114818782</v>
      </c>
      <c r="K982" s="1">
        <f>[2]Residential!G$16</f>
        <v>6.8243428451939243</v>
      </c>
      <c r="L982" s="1">
        <f>[2]Residential!H$16</f>
        <v>1.0389436239005331E-5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1.6969764835134456E-3</v>
      </c>
      <c r="K983" s="1">
        <f>[2]Residential!G$17</f>
        <v>1.2056897937298941E-3</v>
      </c>
      <c r="L983" s="1">
        <f>[2]Residential!H$17</f>
        <v>1.0568110025627369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13.35082347467862</v>
      </c>
      <c r="K984" s="1">
        <f t="shared" si="1110"/>
        <v>5.2822369493220398</v>
      </c>
      <c r="L984" s="1">
        <f t="shared" ref="L984" si="1111">SUM(L986,L988)</f>
        <v>0.81641464054121449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13.35082347467862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5.2822369493220398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0.81641464054121449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13.349418801285548</v>
      </c>
      <c r="K986" s="1">
        <f t="shared" si="1112"/>
        <v>5.2813038757170077</v>
      </c>
      <c r="L986" s="1">
        <f t="shared" si="1112"/>
        <v>8.0260372440508126E-6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13.349418801285548</v>
      </c>
      <c r="K987" s="1">
        <f t="shared" si="1113"/>
        <v>5.2813038757170077</v>
      </c>
      <c r="L987" s="1">
        <f t="shared" ref="L987" si="1114">L985*IFERROR(L982/L981,0)</f>
        <v>8.0260372440508126E-6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1.4046733930719313E-3</v>
      </c>
      <c r="K988" s="1">
        <f t="shared" si="1115"/>
        <v>9.3307360503214198E-4</v>
      </c>
      <c r="L988" s="1">
        <f t="shared" si="1115"/>
        <v>0.81640661450397045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1.4046733930719313E-3</v>
      </c>
      <c r="K989" s="1">
        <f t="shared" si="1116"/>
        <v>9.3307360503214198E-4</v>
      </c>
      <c r="L989" s="1">
        <f t="shared" ref="L989" si="1117">L985-L987</f>
        <v>0.81640661450397045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2.7782166166236779</v>
      </c>
      <c r="K990" s="1">
        <f t="shared" si="1118"/>
        <v>1.5433115856656145</v>
      </c>
      <c r="L990" s="1">
        <f t="shared" si="1118"/>
        <v>0.24040675145776139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2.7782166166236779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1.5433115856656145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0.24040675145776139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2.7779243135332385</v>
      </c>
      <c r="K992" s="1">
        <f t="shared" si="1119"/>
        <v>1.5430389694769164</v>
      </c>
      <c r="L992" s="1">
        <f t="shared" ref="L992" si="1120">IFERROR(L982/L981,0)*L991</f>
        <v>2.3633989949545173E-6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2.9230309043937197E-4</v>
      </c>
      <c r="K993" s="1">
        <f t="shared" si="1121"/>
        <v>2.7261618869811599E-4</v>
      </c>
      <c r="L993" s="1">
        <f t="shared" ref="L993" si="1122">L991-L992</f>
        <v>0.24040438805876643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30.945358904864261</v>
      </c>
      <c r="K994" s="1">
        <f t="shared" si="1123"/>
        <v>22.564676752601901</v>
      </c>
      <c r="L994" s="1">
        <f t="shared" ref="L994" si="1124">SUM(L995:L996)</f>
        <v>15.655612815384341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30.049877805068526</v>
      </c>
      <c r="K995" s="1">
        <f>[2]Residential!G$18</f>
        <v>17.759993777568159</v>
      </c>
      <c r="L995" s="1">
        <f>[2]Residential!H$18</f>
        <v>10.649397550138962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0.89548109979573565</v>
      </c>
      <c r="K996" s="1">
        <f>[2]Residential!G$19</f>
        <v>4.8046829750337432</v>
      </c>
      <c r="L996" s="1">
        <f>[2]Residential!H$19</f>
        <v>5.0062152652453795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24.607652610718397</v>
      </c>
      <c r="K997" s="1">
        <f t="shared" si="1127"/>
        <v>17.446037781521731</v>
      </c>
      <c r="L997" s="1">
        <f t="shared" ref="L997" si="1128">SUM(L998:L999)</f>
        <v>12.139063726543522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15.741497493058915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6.9036641249440134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2.6600336862487781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8.8661551176594795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10.54237365657772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9.4790300402947452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23.895568841033182</v>
      </c>
      <c r="K1000" s="1">
        <f t="shared" si="1129"/>
        <v>13.7312635071237</v>
      </c>
      <c r="L1000" s="1">
        <f t="shared" ref="L1000" si="1130">SUM(L1001:L1002)</f>
        <v>8.2573398457708151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15.285978023052042</v>
      </c>
      <c r="K1001" s="1">
        <f t="shared" si="1131"/>
        <v>5.4336710977828799</v>
      </c>
      <c r="L1001" s="1">
        <f t="shared" ref="L1001" si="1132">L998-L1004</f>
        <v>1.8094313238117348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8.6095908179811413</v>
      </c>
      <c r="K1002" s="1">
        <f t="shared" si="1133"/>
        <v>8.2975924093408189</v>
      </c>
      <c r="L1002" s="1">
        <f t="shared" ref="L1002" si="1134">L999-L1005</f>
        <v>6.4479085219590804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0.7120837696852097</v>
      </c>
      <c r="K1003" s="1">
        <f t="shared" si="1135"/>
        <v>3.7147742743980343</v>
      </c>
      <c r="L1003" s="1">
        <f t="shared" ref="L1003" si="1136">SUM(L1004:L1005)</f>
        <v>3.8817238807727081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0.45551947000687232</v>
      </c>
      <c r="K1004" s="1">
        <f t="shared" si="1137"/>
        <v>1.4699930271611334</v>
      </c>
      <c r="L1004" s="1">
        <f t="shared" ref="L1004" si="1138">L998*IFERROR(L996/L994,0)</f>
        <v>0.85060236243704335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0.25656429967833738</v>
      </c>
      <c r="K1005" s="1">
        <f t="shared" si="1139"/>
        <v>2.2447812472369009</v>
      </c>
      <c r="L1005" s="1">
        <f t="shared" ref="L1005" si="1140">L999*IFERROR(L$996/L$994,0)</f>
        <v>3.0311215183356648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6.3377062941458657</v>
      </c>
      <c r="K1006" s="1">
        <f t="shared" si="1141"/>
        <v>5.1186389710801681</v>
      </c>
      <c r="L1006" s="1">
        <f t="shared" ref="L1006" si="1142">SUM(L1007:L1008)</f>
        <v>3.5165490888408186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4.3101567989515654</v>
      </c>
      <c r="K1007" s="1">
        <f t="shared" si="1143"/>
        <v>2.611787797542596</v>
      </c>
      <c r="L1007" s="1">
        <f t="shared" ref="L1007" si="1144">L994-L998-L999-L1008</f>
        <v>1.1817151473664289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2.0275494951943003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2.506851173537572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2.3348339414743897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6.1543089640353399</v>
      </c>
      <c r="K1009" s="1">
        <f t="shared" si="1145"/>
        <v>4.0287302704444592</v>
      </c>
      <c r="L1009" s="1">
        <f t="shared" ref="L1009" si="1146">SUM(L1010:L1011)</f>
        <v>2.3920577043681472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4.1854316677135328</v>
      </c>
      <c r="K1010" s="1">
        <f t="shared" si="1147"/>
        <v>2.055661401280048</v>
      </c>
      <c r="L1010" s="1">
        <f t="shared" ref="L1010" si="1148">L1007-L1013</f>
        <v>0.80383658843170003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1.9688772963218069</v>
      </c>
      <c r="K1011" s="1">
        <f t="shared" si="1149"/>
        <v>1.9730688691644114</v>
      </c>
      <c r="L1011" s="1">
        <f t="shared" ref="L1011" si="1150">L1008-L1014</f>
        <v>1.5882211159364472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0.183397330110526</v>
      </c>
      <c r="K1012" s="1">
        <f t="shared" si="1151"/>
        <v>1.0899087006357084</v>
      </c>
      <c r="L1012" s="1">
        <f t="shared" ref="L1012" si="1152">SUM(L1013:L1014)</f>
        <v>1.1244913844726714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0.1247251312380326</v>
      </c>
      <c r="K1013" s="1">
        <f t="shared" si="1153"/>
        <v>0.5561263962625479</v>
      </c>
      <c r="L1013" s="1">
        <f t="shared" ref="L1013" si="1154">L1007*IFERROR(L$996/L$994,0)</f>
        <v>0.37787855893472894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5.8672198872493406E-2</v>
      </c>
      <c r="K1014" s="1">
        <f t="shared" si="1155"/>
        <v>0.53378230437316065</v>
      </c>
      <c r="L1014" s="1">
        <f t="shared" ref="L1014" si="1156">L1008*IFERROR(L$996/L$994,0)</f>
        <v>0.7466128255379425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12.860254155037783</v>
      </c>
      <c r="K1020" s="1">
        <f t="shared" si="1163"/>
        <v>10.799511231307424</v>
      </c>
      <c r="L1020" s="1">
        <f t="shared" ref="L1020" si="1164">L1021+L1023</f>
        <v>6.4354895165943251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10.48175878054375</v>
      </c>
      <c r="K1021" s="1">
        <f t="shared" si="1165"/>
        <v>8.6154763425235821</v>
      </c>
      <c r="L1021" s="1">
        <f t="shared" si="1165"/>
        <v>4.878698539653187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10.48175878054375</v>
      </c>
      <c r="K1022" s="1">
        <f>[2]Residential!G$22-K1024-K1025</f>
        <v>8.6154763425235821</v>
      </c>
      <c r="L1022" s="1">
        <f>[2]Residential!H$22-L1024-L1025</f>
        <v>4.878698539653187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2.3784953744940336</v>
      </c>
      <c r="K1023" s="1">
        <f t="shared" ref="K1023:L1023" si="1170">K1024</f>
        <v>2.1840348887838421</v>
      </c>
      <c r="L1023" s="1">
        <f t="shared" si="1170"/>
        <v>1.5567909769411379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2.3784953744940336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2.1840348887838421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1.5567909769411379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0.82648046991141899</v>
      </c>
      <c r="K1025" s="1">
        <f t="shared" si="1171"/>
        <v>0.89258971667431619</v>
      </c>
      <c r="L1025" s="1">
        <f t="shared" ref="L1025" si="1172">L1026+L1028</f>
        <v>0.79183325561851059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0.56904030615028145</v>
      </c>
      <c r="K1026" s="1">
        <f t="shared" si="1173"/>
        <v>0.60317865676336757</v>
      </c>
      <c r="L1026" s="1">
        <f t="shared" si="1173"/>
        <v>0.50360122668588614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0.56904030615028145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0.60317865676336757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0.50360122668588614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0.2574401637611376</v>
      </c>
      <c r="K1028" s="1">
        <f t="shared" si="1174"/>
        <v>0.28941105991094856</v>
      </c>
      <c r="L1028" s="1">
        <f t="shared" si="1174"/>
        <v>0.28823202893262445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0.2574401637611376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0.28941105991094856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0.28823202893262445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1.1766824120070822</v>
      </c>
      <c r="K1030" s="1">
        <f>[2]Residential!G$23</f>
        <v>1.2853130417166649</v>
      </c>
      <c r="L1030" s="1">
        <f>[2]Residential!H$23</f>
        <v>1.3067678952098294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3.4916746705783576E-2</v>
      </c>
      <c r="K1031" s="1">
        <f t="shared" si="1175"/>
        <v>3.4205177302275742E-2</v>
      </c>
      <c r="L1031" s="1">
        <f t="shared" si="1175"/>
        <v>3.0922540335587327E-2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3.4916746705783576E-2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3.4205177302275742E-2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3.0922540335587327E-2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1.1417656653012986</v>
      </c>
      <c r="K1033" s="1">
        <f t="shared" si="1176"/>
        <v>1.2511078644143891</v>
      </c>
      <c r="L1033" s="1">
        <f t="shared" ref="L1033" si="1177">L1030-L1031</f>
        <v>1.2758453548742421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1.1417656653012986</v>
      </c>
      <c r="K1034" s="1">
        <f t="shared" si="1178"/>
        <v>1.2511078644143891</v>
      </c>
      <c r="L1034" s="1">
        <f t="shared" ref="L1034" si="1179">L1033</f>
        <v>1.2758453548742421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9.394159923603063E-3</v>
      </c>
      <c r="K1035" s="1">
        <f>[2]Residential!G$24</f>
        <v>1.392142356844907E-2</v>
      </c>
      <c r="L1035" s="1">
        <f>[2]Residential!H$24</f>
        <v>1.9376397107957237E-2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9.394159923603063E-3</v>
      </c>
      <c r="K1036" s="1">
        <f t="shared" si="1180"/>
        <v>1.392142356844907E-2</v>
      </c>
      <c r="L1036" s="1">
        <f t="shared" ref="L1036" si="1181">L1035-L1038-L1040</f>
        <v>1.9376397107957237E-2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12.095824013563803</v>
      </c>
      <c r="K1042" s="1">
        <f>[2]Residential!G$21</f>
        <v>13.2335066005343</v>
      </c>
      <c r="L1042" s="1">
        <f>[2]Residential!H$21</f>
        <v>13.200004221340523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0.86823412909653919</v>
      </c>
      <c r="K1043" s="1">
        <f t="shared" si="1186"/>
        <v>1.843000501638995</v>
      </c>
      <c r="L1043" s="1">
        <f t="shared" ref="L1043" si="1187">SUM(L1044:L1046)</f>
        <v>0.32927582400222744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7.526741868534953E-2</v>
      </c>
      <c r="K1044" s="1">
        <f t="shared" si="1188"/>
        <v>1.7522588973321641E-2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0.79296671041118971</v>
      </c>
      <c r="K1046" s="1">
        <f t="shared" si="1191"/>
        <v>1.8254779126656733</v>
      </c>
      <c r="L1046" s="1">
        <f t="shared" ref="L1046" si="1192">SUM(L285,L286)</f>
        <v>0.32927582400222744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11.227589884467264</v>
      </c>
      <c r="K1047" s="1">
        <f t="shared" si="1193"/>
        <v>11.390506098895305</v>
      </c>
      <c r="L1047" s="1">
        <f t="shared" ref="L1047" si="1194">L1042-L1043</f>
        <v>12.870728397338295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52.071842733326534</v>
      </c>
      <c r="K1048" s="1">
        <f>[2]Residential!G$25</f>
        <v>63.013228874413585</v>
      </c>
      <c r="L1048" s="1">
        <f>[2]Residential!H$25</f>
        <v>68.751796962808513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43.297587809784332</v>
      </c>
      <c r="K1049" s="1">
        <f t="shared" si="1195"/>
        <v>51.255814630190244</v>
      </c>
      <c r="L1049" s="1">
        <f t="shared" ref="L1049" si="1196">L1048-L1052</f>
        <v>53.55561039042037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34.720571244027163</v>
      </c>
      <c r="K1050" s="1">
        <f t="shared" si="1197"/>
        <v>40.747703596054166</v>
      </c>
      <c r="L1050" s="1">
        <f t="shared" ref="L1050" si="1198">L1049-L1051</f>
        <v>43.05575674819535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8.5770165657571713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10.508111034136082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10.49985364222502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8.7742549235422054</v>
      </c>
      <c r="K1052" s="1">
        <f t="shared" si="1199"/>
        <v>11.757414244223337</v>
      </c>
      <c r="L1052" s="1">
        <f t="shared" ref="L1052" si="1200">SUM(L1053:L1054)</f>
        <v>15.196186572388143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5.8335316668349737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7.8033530736734669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10.304852851486707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2.9407232567072326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3.9540611705498714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4.8913337209014349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149.80158688305985</v>
      </c>
      <c r="K1055" s="3">
        <f>[2]Residential!G$245</f>
        <v>152.3005209252959</v>
      </c>
      <c r="L1055" s="3">
        <f>[2]Residential!H$245</f>
        <v>153.66579360330317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124.34846048345963</v>
      </c>
      <c r="K1056" s="1">
        <f>[2]Residential!G$116</f>
        <v>123.84216171279634</v>
      </c>
      <c r="L1056" s="1">
        <f>[2]Residential!H$116</f>
        <v>123.10494921278675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48.892851561020542</v>
      </c>
      <c r="K1057" s="1">
        <f t="shared" si="1203"/>
        <v>56.094182612695974</v>
      </c>
      <c r="L1057" s="1">
        <f t="shared" ref="L1057" si="1204">SUM(L1058:L1059)</f>
        <v>57.155775998899962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3.1264032992877909E-2</v>
      </c>
      <c r="K1058" s="1">
        <f>[2]Residential!G$102</f>
        <v>2.048948517367178E-2</v>
      </c>
      <c r="L1058" s="1">
        <f>[2]Residential!H$102</f>
        <v>1.8129072981165128E-2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48.861587528027663</v>
      </c>
      <c r="K1059" s="1">
        <f>[2]Residential!G$104</f>
        <v>56.073693127522304</v>
      </c>
      <c r="L1059" s="1">
        <f>[2]Residential!H$104</f>
        <v>57.137646925918794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11.621166537181638</v>
      </c>
      <c r="K1060" s="1">
        <f t="shared" si="1205"/>
        <v>4.6029823973171435</v>
      </c>
      <c r="L1060" s="1">
        <f t="shared" si="1205"/>
        <v>0.71052049743310874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11.621166537181638</v>
      </c>
      <c r="K1061" s="1">
        <f>[2]Residential!G$105</f>
        <v>4.6029823973171435</v>
      </c>
      <c r="L1061" s="1">
        <f>[2]Residential!H$105</f>
        <v>0.71052049743310874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32.157409513046325</v>
      </c>
      <c r="K1062" s="1">
        <f t="shared" si="1206"/>
        <v>27.499604022423551</v>
      </c>
      <c r="L1062" s="1">
        <f t="shared" ref="L1062" si="1207">SUM(L1063:L1064)</f>
        <v>22.481317430071581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14.714237829629676</v>
      </c>
      <c r="K1063" s="1">
        <f>[2]Residential!G$106</f>
        <v>6.4491193317097455</v>
      </c>
      <c r="L1063" s="1">
        <f>[2]Residential!H$106</f>
        <v>2.5024337475518172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17.443171683416651</v>
      </c>
      <c r="K1064" s="1">
        <f>[2]Residential!G$107</f>
        <v>21.050484690713805</v>
      </c>
      <c r="L1064" s="1">
        <f>[2]Residential!H$107</f>
        <v>19.978883682519765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8.04324829685814</v>
      </c>
      <c r="K1067" s="1">
        <f>SUM([2]Residential!G$109:G$110)</f>
        <v>8.6178727811081544</v>
      </c>
      <c r="L1067" s="1">
        <f>SUM([2]Residential!H$109:H$110)</f>
        <v>8.2527752751769974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8.04324829685814</v>
      </c>
      <c r="K1072" s="1">
        <f t="shared" si="1215"/>
        <v>8.6178727811081544</v>
      </c>
      <c r="L1072" s="1">
        <f t="shared" ref="L1072" si="1216">L1067-L1068</f>
        <v>8.2527752751769974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7.6274859369095811</v>
      </c>
      <c r="K1073" s="1">
        <f t="shared" si="1217"/>
        <v>6.2881876232062508</v>
      </c>
      <c r="L1073" s="1">
        <f t="shared" si="1217"/>
        <v>3.6724134550566596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7.6274859369095811</v>
      </c>
      <c r="K1074" s="1">
        <f>[2]Residential!G$111</f>
        <v>6.2881876232062508</v>
      </c>
      <c r="L1074" s="1">
        <f>[2]Residential!H$111</f>
        <v>3.6724134550566596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0.41947212653031662</v>
      </c>
      <c r="K1075" s="1">
        <f t="shared" si="1218"/>
        <v>0.44674195535879385</v>
      </c>
      <c r="L1075" s="1">
        <f t="shared" si="1218"/>
        <v>0.37824448280958578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0.41947212653031662</v>
      </c>
      <c r="K1076" s="1">
        <f>[2]Residential!G$112</f>
        <v>0.44674195535879385</v>
      </c>
      <c r="L1076" s="1">
        <f>[2]Residential!H$112</f>
        <v>0.37824448280958578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3.4916746705783576E-2</v>
      </c>
      <c r="K1077" s="1">
        <f t="shared" si="1219"/>
        <v>3.4205177302275742E-2</v>
      </c>
      <c r="L1077" s="1">
        <f t="shared" si="1219"/>
        <v>3.0922540335587324E-2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3.4916746705783576E-2</v>
      </c>
      <c r="K1078" s="1">
        <f>[2]Residential!G$113</f>
        <v>3.4205177302275742E-2</v>
      </c>
      <c r="L1078" s="1">
        <f>[2]Residential!H$113</f>
        <v>3.0922540335587324E-2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15.551909765207297</v>
      </c>
      <c r="K1081" s="1">
        <f>[2]Residential!G$10-[2]Residential!G$223</f>
        <v>20.258385143384199</v>
      </c>
      <c r="L1081" s="1">
        <f>[2]Residential!H$10-[2]Residential!H$223</f>
        <v>30.422979533003275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25.453126399600265</v>
      </c>
      <c r="K1082" s="1">
        <f>[2]Residential!G$224</f>
        <v>28.458359212499523</v>
      </c>
      <c r="L1082" s="1">
        <f>[2]Residential!H$224</f>
        <v>30.560844390516429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12.415139487655534</v>
      </c>
      <c r="K1083" s="1">
        <f t="shared" si="1221"/>
        <v>15.171693944453958</v>
      </c>
      <c r="L1083" s="1">
        <f t="shared" ref="L1083" si="1222">SUM(L1084:L1085)</f>
        <v>17.979403025519364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2.0225462798071758</v>
      </c>
      <c r="K1084" s="1">
        <f>[2]Residential!G$231-K1058</f>
        <v>1.8965099937561778</v>
      </c>
      <c r="L1084" s="1">
        <f>[2]Residential!H$231-L1058</f>
        <v>1.6765723938893538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10.392593207848357</v>
      </c>
      <c r="K1085" s="1">
        <f>[2]Residential!G$233-K1059</f>
        <v>13.27518395069778</v>
      </c>
      <c r="L1085" s="1">
        <f>[2]Residential!H$233-L1059</f>
        <v>16.302830631630009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1.5350038788440177</v>
      </c>
      <c r="K1086" s="1">
        <f t="shared" si="1223"/>
        <v>0.8688840935377744</v>
      </c>
      <c r="L1086" s="1">
        <f t="shared" si="1223"/>
        <v>0.14164784917510165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1.5350038788440177</v>
      </c>
      <c r="K1087" s="1">
        <f>[2]Residential!G$234-K1061</f>
        <v>0.8688840935377744</v>
      </c>
      <c r="L1087" s="1">
        <f>[2]Residential!H$234-L1061</f>
        <v>0.14164784917510165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7.3871718991714221</v>
      </c>
      <c r="K1088" s="1">
        <f t="shared" si="1224"/>
        <v>7.9312794855780311</v>
      </c>
      <c r="L1088" s="1">
        <f t="shared" ref="L1088" si="1225">SUM(L1089:L1090)</f>
        <v>7.9043424431367573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2.4188991472698884</v>
      </c>
      <c r="K1089" s="1">
        <f>[2]Residential!G$235-K1063</f>
        <v>1.4703671414905877</v>
      </c>
      <c r="L1089" s="1">
        <f>[2]Residential!H$235-L1063</f>
        <v>0.67817478076093218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4.9682727519015337</v>
      </c>
      <c r="K1090" s="1">
        <f>[2]Residential!G$236-K1064</f>
        <v>6.4609123440874434</v>
      </c>
      <c r="L1090" s="1">
        <f>[2]Residential!H$236-L1064</f>
        <v>7.2261676623758255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1.7589266422223773</v>
      </c>
      <c r="K1093" s="1">
        <f t="shared" si="1226"/>
        <v>2.0676361779249159</v>
      </c>
      <c r="L1093" s="1">
        <f t="shared" ref="L1093" si="1227">SUM(L1094,L1098)</f>
        <v>2.340065283401394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1.7589266422223773</v>
      </c>
      <c r="K1098" s="1">
        <f>[2]Residential!G$239-K1072</f>
        <v>2.0676361779249159</v>
      </c>
      <c r="L1098" s="1">
        <f>[2]Residential!H$239-L1072</f>
        <v>2.340065283401394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1.0939413427752065</v>
      </c>
      <c r="K1099" s="1">
        <f t="shared" si="1232"/>
        <v>1.0284521970310907</v>
      </c>
      <c r="L1099" s="1">
        <f t="shared" si="1232"/>
        <v>0.77531418269651198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1.0939413427752065</v>
      </c>
      <c r="K1100" s="1">
        <f>[2]Residential!G$240-K1074</f>
        <v>1.0284521970310907</v>
      </c>
      <c r="L1100" s="1">
        <f>[2]Residential!H$240-L1074</f>
        <v>0.77531418269651198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0.12117748363041136</v>
      </c>
      <c r="K1101" s="1">
        <f t="shared" ref="K1101:L1101" si="1237">K1102</f>
        <v>0.13930544955937135</v>
      </c>
      <c r="L1101" s="1">
        <f t="shared" si="1237"/>
        <v>0.14422625171305337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0.12117748363041136</v>
      </c>
      <c r="K1102" s="1">
        <f>[2]Residential!G$241-K1076</f>
        <v>0.13930544955937135</v>
      </c>
      <c r="L1102" s="1">
        <f>[2]Residential!H$241-L1076</f>
        <v>0.14422625171305337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1.1417656653012986</v>
      </c>
      <c r="K1103" s="1">
        <f t="shared" ref="K1103:L1103" si="1242">K1104</f>
        <v>1.2511078644143891</v>
      </c>
      <c r="L1103" s="1">
        <f t="shared" si="1242"/>
        <v>1.2758453548742421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1.1417656653012986</v>
      </c>
      <c r="K1104" s="1">
        <f>[2]Residential!G$242-K1078</f>
        <v>1.2511078644143891</v>
      </c>
      <c r="L1104" s="1">
        <f>[2]Residential!H$242-L1078</f>
        <v>1.2758453548742421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0.93336813685446152</v>
      </c>
      <c r="K1109" s="4">
        <f t="shared" si="1250"/>
        <v>0.943168848725634</v>
      </c>
      <c r="L1109" s="4">
        <f t="shared" ref="L1109" si="1251">IFERROR(L1058/L975,"-")</f>
        <v>0.94493821478317797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3.4553094732880605</v>
      </c>
      <c r="K1110" s="4">
        <f t="shared" si="1250"/>
        <v>3.658732313002615</v>
      </c>
      <c r="L1110" s="4">
        <f t="shared" ref="L1110" si="1252">IFERROR(L1059/L976,"-")</f>
        <v>4.0575268095973742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0.87044567394831662</v>
      </c>
      <c r="K1111" s="4">
        <f t="shared" si="1253"/>
        <v>0.87140778451976175</v>
      </c>
      <c r="L1111" s="4">
        <f t="shared" ref="L1111" si="1254">IFERROR(L1061/L985,"-")</f>
        <v>0.87029367450110062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0.93474193520138726</v>
      </c>
      <c r="K1112" s="4">
        <f t="shared" si="1255"/>
        <v>0.93415890677648605</v>
      </c>
      <c r="L1112" s="4">
        <f t="shared" ref="L1112" si="1256">IFERROR(L1063/L998,"-")</f>
        <v>0.94075265305410072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1.9673885074121469</v>
      </c>
      <c r="K1113" s="4">
        <f t="shared" si="1257"/>
        <v>1.9967500087212089</v>
      </c>
      <c r="L1113" s="4">
        <f t="shared" ref="L1113" si="1258">IFERROR(L1064/L999,"-")</f>
        <v>2.1076928332952654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0.72769142055317348</v>
      </c>
      <c r="K1119" s="4">
        <f t="shared" si="1261"/>
        <v>0.72987114968553912</v>
      </c>
      <c r="L1119" s="4">
        <f t="shared" ref="L1119" si="1262">IFERROR(L1074/L1022,"-")</f>
        <v>0.75274449224684437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0.73715714334572213</v>
      </c>
      <c r="K1120" s="4">
        <f t="shared" si="1263"/>
        <v>0.74064615906005893</v>
      </c>
      <c r="L1120" s="4">
        <f t="shared" ref="L1120" si="1264">IFERROR(L1076/L1027,"-")</f>
        <v>0.75107935161069461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0.49755615299368622</v>
      </c>
      <c r="K1123" s="4">
        <f t="shared" si="1267"/>
        <v>0.50551122159262851</v>
      </c>
      <c r="L1123" s="4">
        <f t="shared" ref="L1123" si="1268">IFERROR(L1084/L978,"-")</f>
        <v>0.51840414426379045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2.2795465940427526</v>
      </c>
      <c r="K1124" s="4">
        <f t="shared" si="1267"/>
        <v>2.4260954421012912</v>
      </c>
      <c r="L1124" s="4">
        <f t="shared" ref="L1124" si="1269">IFERROR(L1085/L979,"-")</f>
        <v>2.7180545225761898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0.55251410910841192</v>
      </c>
      <c r="K1125" s="4">
        <f t="shared" si="1270"/>
        <v>0.56299978669766393</v>
      </c>
      <c r="L1125" s="4">
        <f t="shared" ref="L1125" si="1271">IFERROR(L1087/L991,"-")</f>
        <v>0.58920079538610082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0.56120908359024879</v>
      </c>
      <c r="K1126" s="4">
        <f t="shared" si="1272"/>
        <v>0.56297343255606014</v>
      </c>
      <c r="L1126" s="4">
        <f t="shared" ref="L1126" si="1273">IFERROR(L1089/L1007,"-")</f>
        <v>0.57389023257619476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2.4503829690359415</v>
      </c>
      <c r="K1127" s="4">
        <f t="shared" si="1274"/>
        <v>2.5773019205484196</v>
      </c>
      <c r="L1127" s="4">
        <f t="shared" ref="L1127" si="1275">IFERROR(L1090/L1008,"-")</f>
        <v>3.0949385881433091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0.45992998536224422</v>
      </c>
      <c r="K1132" s="4">
        <f t="shared" si="1276"/>
        <v>0.47089549819589832</v>
      </c>
      <c r="L1132" s="4">
        <f t="shared" ref="L1132" si="1277">IFERROR(L1100/L1024,"-")</f>
        <v>0.49802073250699891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0.470701548119136</v>
      </c>
      <c r="K1133" s="4">
        <f t="shared" si="1278"/>
        <v>0.48134114018391511</v>
      </c>
      <c r="L1133" s="4">
        <f t="shared" ref="L1133" si="1279">IFERROR(L1102/L1029,"-")</f>
        <v>0.50038246008658149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61.647185912437521</v>
      </c>
      <c r="K1136" s="3">
        <f t="shared" si="1282"/>
        <v>52.583439291971203</v>
      </c>
      <c r="L1136" s="3">
        <f t="shared" ref="L1136" si="1283">L1137+L1152+L1157+L1180+L1203</f>
        <v>43.494482045945567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35.433415722470606</v>
      </c>
      <c r="K1137" s="1">
        <f t="shared" si="1284"/>
        <v>43.026647832809097</v>
      </c>
      <c r="L1137" s="1">
        <f t="shared" ref="L1137" si="1285">SUM(L1138:L1151)</f>
        <v>42.090062179448594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1.0710367263518026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1.2852511800920516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1.2542640385322856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11.203566283247536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12.461166446676474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11.393765570007103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1.4583482419267124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6.8470812875921148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10.072481802982541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17.008955546367968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17.722073117396214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16.745995533240237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1.3314734825175321E-3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1.033913634233701E-3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2.1359551673571272E-4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7.4953676317156921E-3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5.5720605550252386E-3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1.863520678927627E-3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2.4540086152834593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1.8137086346750932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0.58129868991594891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1.2982761972230392E-2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4.7681521953987643E-3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1.2664191307447501E-3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1.4138298413646064E-3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1.0882608742111698E-3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2.1492402166246484E-4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6.5612731194272323E-3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6.2074876456189127E-3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2.0261858553222681E-3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1.9484664006688019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1.2982472598262371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0.40456525942880017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9.42931187447788E-3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5.325941537029007E-3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1.3008995197422953E-3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0.24981989070259805</v>
      </c>
      <c r="K1151" s="1">
        <f>[2]Transport!G$32</f>
        <v>1.5751240901093928</v>
      </c>
      <c r="L1151" s="1">
        <f>[2]Transport!H$32</f>
        <v>1.6308057406185585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1.9782052402075875E-4</v>
      </c>
      <c r="K1152" s="1">
        <f t="shared" si="1290"/>
        <v>1.6569216235500785E-4</v>
      </c>
      <c r="L1152" s="1">
        <f t="shared" ref="L1152" si="1291">SUM(L1153:L1156)</f>
        <v>1.5030720174945362E-4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2.8755932935997371E-5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2.6118467140756503E-5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2.0444538526716475E-5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4.8023007996087879E-5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4.4286807339859797E-5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3.9121905035316377E-5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7.2391720816349743E-5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4.9301435232460072E-5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4.6507451763180989E-5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4.8649862272323768E-5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4.5985452641931486E-5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4.4233306424239771E-5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16.213882113870138</v>
      </c>
      <c r="K1157" s="1">
        <f t="shared" si="1292"/>
        <v>5.7634424244103597</v>
      </c>
      <c r="L1157" s="1">
        <f t="shared" ref="L1157" si="1293">SUM(L1162:L1179)</f>
        <v>0.83143685757964181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15.0390843395242</v>
      </c>
      <c r="K1158" s="1">
        <f>IF(K1157-K1159&lt;0,0,K1157-K1159)</f>
        <v>2.5113022924218282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1.1747977743459388</v>
      </c>
      <c r="K1159" s="1">
        <f t="shared" ref="K1159:L1159" si="1300">SUM(K1160:K1161)</f>
        <v>3.2521401319885315</v>
      </c>
      <c r="L1159" s="1">
        <f t="shared" si="1300"/>
        <v>0.84231278127173503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1.1747977743459388</v>
      </c>
      <c r="K1160" s="1">
        <f>[2]Transport!G$25/SUM([2]Transport!G$21,[2]Transport!G$25)*K1157*(K$35+K$600)/(K$35+K$600+K$39)</f>
        <v>2.4724524832317525</v>
      </c>
      <c r="L1160" s="1">
        <f>[2]Transport!H$25/SUM([2]Transport!H$21,[2]Transport!H$25)*L1157*(L$35+L$600)/(L$35+L$600+L$39)</f>
        <v>0.10238874743583304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0.77968764875677909</v>
      </c>
      <c r="L1161" s="1">
        <f>(L$39+L$719)/([2]Transport!H$21+[2]Transport!H$25)*L1157</f>
        <v>0.739924033835902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3.3858437371312583E-3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4.4348700866488517E-4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0.48619341417744505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4.5544862718641416E-2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0.27335331644691213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2.5407967628447351E-4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1.6631156512697469E-2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2.6199663038497996E-4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0.64028854858069184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8.4611156118741024E-2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0.59642251337763663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5.9030196076940877E-2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0.28708136289981395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3.2555226953086594E-3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2.2803337448642615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0.28316727540945108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1.4878152795376857E-3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4.1814250489643557E-4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1.5856843149833083E-3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3.8932418438173192E-4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1.6841426894369925E-3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3.7837916471920337E-4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2.0298256599241486E-3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4.5226242367677247E-4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1.0164952037362939E-2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4.9020634016587201E-3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5.0880362492698391E-4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4.7596629004537538E-2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2.187365758687795E-2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3.6507362743226947E-3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11.499364636658088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5.2434344287192447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0.82531373549183518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6.627852762967687E-2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1.502559009048756E-2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1.9635821885569979E-3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9.9842933527577777</v>
      </c>
      <c r="K1180" s="1">
        <f t="shared" si="1301"/>
        <v>3.7909845172399854</v>
      </c>
      <c r="L1180" s="1">
        <f t="shared" ref="L1180" si="1302">SUM(L1185:L1202)</f>
        <v>0.57283270171558098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9.1647206831983841</v>
      </c>
      <c r="K1181" s="1">
        <f t="shared" si="1303"/>
        <v>3.2143154587773939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0.81957266955939423</v>
      </c>
      <c r="K1182" s="1">
        <f t="shared" ref="K1182:L1182" si="1311">SUM(K1183:K1184)</f>
        <v>0.57666905846259175</v>
      </c>
      <c r="L1182" s="1">
        <f t="shared" si="1311"/>
        <v>0.6757483207500774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0.81957266955939423</v>
      </c>
      <c r="K1183" s="1">
        <f>[2]Transport!G$26/SUM([2]Transport!G$22,[2]Transport!G$26)*K1180*(K$34+K$582)/(K$34+K$582+K$38)</f>
        <v>0.5757784957172688</v>
      </c>
      <c r="L1183" s="1">
        <f>[2]Transport!H$26/SUM([2]Transport!H$22,[2]Transport!H$26)*L1180*(L$34+L$582)/(L$34+L$582+L$38)</f>
        <v>0.24835375727582962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8.9056274532291972E-4</v>
      </c>
      <c r="L1184" s="1">
        <f>(L$38+L$718)/([2]Transport!H$22+[2]Transport!H$26)*L1180</f>
        <v>0.42739456347424776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3.123168256016572E-2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3.0127730121116476E-4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0.59001561458456331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4.2119987406514015E-2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7.1015478946189836E-3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2.1077140107839441E-4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1.3298722199307811E-2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2.2128895642633728E-4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1.7356801891668461E-3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3.2769879192423682E-4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2.2468093426389474E-2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3.0920138268128379E-4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0.13868072143541063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2.9015853516320362E-4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7.9139331895264009E-2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2.2090780361250443E-4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1.1174723539108197E-3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3.0688419942198457E-4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1.2033699994298892E-3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2.9469696968598602E-4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1.2350783054937576E-3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2.81616892761781E-4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9.2250076772880678E-4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2.1869592703607991E-4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1.0559859894685272E-2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5.0557960189731802E-3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5.0568653095406282E-4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4.096660145725757E-2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2.4015273406760455E-2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3.9168208577850701E-3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8.9972624116429945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3.7002407901562857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0.5663974022693592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4.7354664151390814E-2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1.656947209044899E-2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2.01279205748262E-3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1.5396902814985262E-2</v>
      </c>
      <c r="K1203" s="1">
        <f t="shared" si="1312"/>
        <v>2.1988253494129037E-3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0.13996479066732212</v>
      </c>
      <c r="K1205" s="1">
        <f t="shared" ref="K1205:L1205" si="1319">SUM(K1206:K1207)</f>
        <v>0.67735888234738828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3.0917076112327076E-3</v>
      </c>
      <c r="K1206" s="1">
        <f>[2]Transport!G$27/SUM([2]Transport!G$24,[2]Transport!G$27)*K1203*(K$47+K$614)/(K$47+K$614+K$49)</f>
        <v>7.0813487945631411E-4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0.13687308305608942</v>
      </c>
      <c r="K1207" s="1">
        <f>(K$49+K$716)/([2]Transport!G$24+[2]Transport!G$27)*K1203</f>
        <v>0.67665074746793197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1.0865638635127624E-3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4.2435710889986676E-4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3.1987997603456072E-3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3.8316555380655631E-4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2.5801766938244389E-3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6.0945138079170362E-4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8.5313624973024534E-3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7.8185130591477698E-4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66.60759362665506</v>
      </c>
      <c r="K1213" s="3">
        <f t="shared" si="1320"/>
        <v>66.742385753107968</v>
      </c>
      <c r="L1213" s="3">
        <f t="shared" ref="L1213" si="1321">SUM(L1214:L1263)</f>
        <v>66.336014020488392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2.0054755611195692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2.4741238533792398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2.6536776875661188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17.037069560058313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19.451390349187449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19.567117038193768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2.0274126848543133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10.06554001572327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16.000689832032666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22.621636690561974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24.289687436827002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25.569425354339621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9.7303221257177691E-3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5.630347996001938E-3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8.030921777104794E-4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3.953761383818339E-2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2.2490412979501884E-2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5.569469917762161E-3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9.8814923110549682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5.8236678005103935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1.4894745702487244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5.2395031059865649E-2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1.4974070621936564E-2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3.0011568859371674E-3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1.0312464947058807E-2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5.9216697641078456E-3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8.0819650707140479E-4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3.456930780993165E-2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2.5079604577279736E-2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6.0377945842785101E-3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7.8454397251660062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4.1681076540720543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1.0361713810267408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3.7940664892477181E-2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1.6733041388591104E-2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3.078001649110425E-3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3.2184302083040537E-5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3.1121752493763104E-5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2.6846575481987473E-5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4.3731221520958754E-5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4.2902477631885049E-5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4.2192883043699352E-5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6.1029953061134727E-5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4.4469128290146908E-5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4.6912570168846674E-5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4.1544716896530144E-5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4.1668702920268637E-5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4.4493330185998777E-5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4.1933832404249484E-3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4.1224448033088659E-4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0.91846490130651004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8.4342434267456107E-2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0.69590651294772754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2.6060629013878098E-4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2.6272629976928634E-2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2.1968679880049745E-4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0.38377240648897099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5.0677016340294881E-2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0.33883816203480999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3.2653733939749484E-2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0.14778447516399404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1.5541863583897083E-3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0.98988430550696493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0.12302258860626833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8.5258550028528791E-4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2.4972778644531863E-4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7.3025869184308229E-4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1.8701270822096147E-4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7.1742002342379597E-4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1.6870144266582836E-4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8.7329910450371722E-4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2.032121414246865E-4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5.2496359611720833E-2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3.0216090074649887E-4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1.2689605581905024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8.2020386683769986E-2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1.0262939471706927E-2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1.8332169617248223E-4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2.0819875399509691E-2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1.929983526211845E-4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1.4012709079375238E-3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2.2277909850754792E-4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1.8435863318368974E-2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1.742064177855379E-4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8.1942363559152964E-2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1.4151094650298492E-4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3.0928091782177713E-2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9.3220738523213469E-5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6.8130322511132733E-4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1.9392466436764493E-4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5.9056766281314797E-4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1.5003153391132161E-4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5.6141588076205487E-4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1.3319270617965012E-4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3.9848784120677215E-4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9.8248288408902756E-5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6.0950136204483392E-4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2.3707813878417317E-4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1.6720962216604334E-3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1.7153140243759981E-4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1.2219988948023784E-3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2.7305210404385732E-4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5.1301656572742427E-3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3.4053918687087039E-4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1.8724619910567215</v>
      </c>
      <c r="K1266" s="1">
        <f t="shared" si="1325"/>
        <v>1.9250119289538714</v>
      </c>
      <c r="L1266" s="1">
        <f t="shared" ref="L1266" si="1330">IFERROR(L1215/L1139,"-")</f>
        <v>2.1157249239732638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1.5206827120337116</v>
      </c>
      <c r="K1267" s="1">
        <f t="shared" si="1325"/>
        <v>1.5609606397943061</v>
      </c>
      <c r="L1267" s="1">
        <f t="shared" ref="L1267" si="1331">IFERROR(L1216/L1140,"-")</f>
        <v>1.7173529609650877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1.3902116288601789</v>
      </c>
      <c r="K1268" s="1">
        <f t="shared" si="1325"/>
        <v>1.4700482720956534</v>
      </c>
      <c r="L1268" s="1">
        <f t="shared" ref="L1268" si="1332">IFERROR(L1217/L1141,"-")</f>
        <v>1.5885548512279006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1.3299838798974648</v>
      </c>
      <c r="K1269" s="1">
        <f t="shared" si="1325"/>
        <v>1.3705895058622648</v>
      </c>
      <c r="L1269" s="1">
        <f t="shared" ref="L1269" si="1333">IFERROR(L1218/L1142,"-")</f>
        <v>1.5268978964902489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0.8463780423655487</v>
      </c>
      <c r="K1270" s="1">
        <f t="shared" si="1334"/>
        <v>0.9485124288651271</v>
      </c>
      <c r="L1270" s="1">
        <f t="shared" ref="L1270" si="1335">IFERROR(L1219/SUM(L1143,L1176),"-")</f>
        <v>1.111701456153529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0.7176652917343298</v>
      </c>
      <c r="K1271" s="1">
        <f t="shared" si="1334"/>
        <v>0.81945070131592901</v>
      </c>
      <c r="L1271" s="1">
        <f t="shared" ref="L1271" si="1336">IFERROR(L1220/SUM(L1144,L1177),"-")</f>
        <v>1.0100127659954792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0.7081794583026727</v>
      </c>
      <c r="K1272" s="1">
        <f t="shared" si="1334"/>
        <v>0.82521606097486866</v>
      </c>
      <c r="L1272" s="1">
        <f t="shared" ref="L1272" si="1337">IFERROR(L1221/SUM(L1145,L1178),"-")</f>
        <v>1.0589090095780422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0.66104186953078381</v>
      </c>
      <c r="K1273" s="1">
        <f t="shared" si="1334"/>
        <v>0.75650528362257363</v>
      </c>
      <c r="L1273" s="1">
        <f t="shared" ref="L1273" si="1338">IFERROR(L1222/SUM(L1146,L1179),"-")</f>
        <v>0.92915035916640076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0.86126041131753017</v>
      </c>
      <c r="K1274" s="1">
        <f t="shared" si="1339"/>
        <v>0.96380451337890449</v>
      </c>
      <c r="L1274" s="1">
        <f t="shared" ref="L1274" si="1340">IFERROR(L1223/SUM(L1147,L1199),"-")</f>
        <v>1.1215440908225027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0.72734806927154105</v>
      </c>
      <c r="K1275" s="1">
        <f t="shared" si="1339"/>
        <v>0.82982506243602372</v>
      </c>
      <c r="L1275" s="1">
        <f t="shared" ref="L1275" si="1341">IFERROR(L1224/SUM(L1148,L1200),"-")</f>
        <v>1.0159494807505631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0.71675809438485516</v>
      </c>
      <c r="K1276" s="1">
        <f t="shared" si="1339"/>
        <v>0.83387368588119914</v>
      </c>
      <c r="L1276" s="1">
        <f t="shared" ref="L1276" si="1342">IFERROR(L1225/SUM(L1149,L1201),"-")</f>
        <v>1.0671588330848223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0.66815794785474003</v>
      </c>
      <c r="K1277" s="1">
        <f t="shared" si="1339"/>
        <v>0.76422586361153322</v>
      </c>
      <c r="L1277" s="1">
        <f t="shared" ref="L1277" si="1343">IFERROR(L1226/SUM(L1150,L1202),"-")</f>
        <v>0.92887390916692647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1.1192230192869677</v>
      </c>
      <c r="K1278" s="1">
        <f t="shared" si="1344"/>
        <v>1.1915612170516408</v>
      </c>
      <c r="L1278" s="1">
        <f t="shared" ref="L1278" si="1345">IFERROR(L1227/L1153,"-")</f>
        <v>1.3131416709115227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0.9106306194839201</v>
      </c>
      <c r="K1279" s="1">
        <f t="shared" si="1346"/>
        <v>0.96874171359088246</v>
      </c>
      <c r="L1279" s="1">
        <f t="shared" ref="L1279" si="1347">IFERROR(L1228/L1154,"-")</f>
        <v>1.0784976602139063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0.84305155856097636</v>
      </c>
      <c r="K1280" s="1">
        <f t="shared" si="1348"/>
        <v>0.9019844570542731</v>
      </c>
      <c r="L1280" s="1">
        <f t="shared" ref="L1280" si="1349">IFERROR(L1229/L1155,"-")</f>
        <v>1.0087108278417096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0.85395343287876802</v>
      </c>
      <c r="K1281" s="1">
        <f t="shared" si="1350"/>
        <v>0.90612792799332686</v>
      </c>
      <c r="L1281" s="1">
        <f t="shared" ref="L1281" si="1351">IFERROR(L1230/L1156,"-")</f>
        <v>1.0058784608879365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1.2385046582149413</v>
      </c>
      <c r="K1283" s="1">
        <f t="shared" si="1352"/>
        <v>0.92955255120538027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1.88909367038711</v>
      </c>
      <c r="K1284" s="1">
        <f t="shared" si="1352"/>
        <v>1.8518539574592883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2.5458133158698271</v>
      </c>
      <c r="K1285" s="1">
        <f t="shared" si="1352"/>
        <v>1.0256872723932478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1.5797235722524854</v>
      </c>
      <c r="K1286" s="1">
        <f t="shared" si="1352"/>
        <v>0.83851001624596433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0.59937415301221242</v>
      </c>
      <c r="K1288" s="1">
        <f t="shared" si="1352"/>
        <v>0.59894012403253438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0.56811765893261634</v>
      </c>
      <c r="K1289" s="1">
        <f t="shared" si="1352"/>
        <v>0.55317000636738689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0.51478254691011782</v>
      </c>
      <c r="K1290" s="1">
        <f t="shared" si="1352"/>
        <v>0.47739994583031292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0.43409624040181383</v>
      </c>
      <c r="K1291" s="1">
        <f t="shared" si="1352"/>
        <v>0.43445199812860258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0.5730452644297449</v>
      </c>
      <c r="K1292" s="1">
        <f t="shared" si="1352"/>
        <v>0.59723128723106145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0.46053220363144565</v>
      </c>
      <c r="K1293" s="1">
        <f t="shared" si="1352"/>
        <v>0.48035214796108255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0.42598529680619218</v>
      </c>
      <c r="K1294" s="1">
        <f t="shared" si="1352"/>
        <v>0.44585288619425528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0.43023355244033668</v>
      </c>
      <c r="K1295" s="1">
        <f t="shared" si="1352"/>
        <v>0.4493235139294266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1.6808687623726373</v>
      </c>
      <c r="K1297" s="1">
        <f t="shared" si="1367"/>
        <v>1.0029328446974994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2.1507236873451085</v>
      </c>
      <c r="K1298" s="1">
        <f t="shared" si="1367"/>
        <v>1.9473032100452439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1.4451693664536724</v>
      </c>
      <c r="K1299" s="1">
        <f t="shared" si="1367"/>
        <v>0.86976551483992592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1.5655545764083523</v>
      </c>
      <c r="K1300" s="1">
        <f t="shared" si="1367"/>
        <v>0.8721553743032352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0.80733243179445169</v>
      </c>
      <c r="K1302" s="1">
        <f t="shared" si="1367"/>
        <v>0.679828867233218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0.82053527945168148</v>
      </c>
      <c r="K1303" s="1">
        <f t="shared" si="1367"/>
        <v>0.56340762862986626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0.59087061785525052</v>
      </c>
      <c r="K1304" s="1">
        <f t="shared" si="1367"/>
        <v>0.48770216744921929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0.39080557090258383</v>
      </c>
      <c r="K1305" s="1">
        <f t="shared" si="1367"/>
        <v>0.42198934124904192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0.6096823986087615</v>
      </c>
      <c r="K1306" s="1">
        <f t="shared" si="1367"/>
        <v>0.63191478979009486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0.49076149737232638</v>
      </c>
      <c r="K1307" s="1">
        <f t="shared" si="1367"/>
        <v>0.50910443385687854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0.45455893627539101</v>
      </c>
      <c r="K1308" s="1">
        <f t="shared" si="1367"/>
        <v>0.47295709029897398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0.43196478002706451</v>
      </c>
      <c r="K1309" s="1">
        <f t="shared" si="1367"/>
        <v>0.44924608217643669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1.4878006482445366E-2</v>
      </c>
      <c r="K1311" s="1">
        <f t="shared" si="1382"/>
        <v>9.8719733383270218E-3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1.8584499875169152E-4</v>
      </c>
      <c r="K1312" s="1">
        <f t="shared" si="1382"/>
        <v>4.6356821667909589E-5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2.5805248895772986E-2</v>
      </c>
      <c r="K1313" s="1">
        <f t="shared" si="1382"/>
        <v>1.6479227736003164E-2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0.33319465082816746</v>
      </c>
      <c r="K1314" s="1">
        <f t="shared" si="1382"/>
        <v>0.15487323127405089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2.1572872051914209</v>
      </c>
      <c r="K1315" s="3">
        <f t="shared" si="1390"/>
        <v>1.442101283000643</v>
      </c>
      <c r="L1315" s="3">
        <f t="shared" ref="L1315" si="1391">L1316+L1322+L1327+L1341</f>
        <v>1.3350304073788806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0.85422250436110525</v>
      </c>
      <c r="K1316" s="1">
        <f t="shared" si="1392"/>
        <v>1.1978811032740408</v>
      </c>
      <c r="L1316" s="1">
        <f t="shared" ref="L1316" si="1393">SUM(L1317:L1321)</f>
        <v>1.2135708252569271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0.25810791625090868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0.18988530614352353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0.22744643291366456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0.11613202746823116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0.13463360372127511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0.13203831869203764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0.47965751732438122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0.87311165107148925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0.853889533114086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3.250433175841646E-4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2.5054233775298961E-4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1.9654053713892021E-4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1.0559040248921294E-5</v>
      </c>
      <c r="K1322" s="1">
        <f t="shared" si="1396"/>
        <v>0</v>
      </c>
      <c r="L1322" s="1">
        <f t="shared" ref="L1322" si="1397">SUM(L1323:L1326)</f>
        <v>1.5075964970889634E-5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6.9327778764010969E-6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3.626262372520197E-6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1.5075964970889634E-5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1.2952371225982404</v>
      </c>
      <c r="K1327" s="1">
        <f t="shared" si="1398"/>
        <v>0.24206516392250635</v>
      </c>
      <c r="L1327" s="1">
        <f t="shared" ref="L1327" si="1399">SUM(L1332:L1340)</f>
        <v>0.12083631891986601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1.1889160331856323</v>
      </c>
      <c r="K1328" s="1">
        <f t="shared" si="1400"/>
        <v>0.20524320130805235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0.10632108941260809</v>
      </c>
      <c r="K1329" s="1">
        <f t="shared" ref="K1329:L1329" si="1405">SUM(K1330:K1331)</f>
        <v>3.6821962614453987E-2</v>
      </c>
      <c r="L1329" s="1">
        <f t="shared" si="1405"/>
        <v>0.14254587657298767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0.10632108941260809</v>
      </c>
      <c r="K1330" s="1">
        <f>[2]Transport!G$26/SUM([2]Transport!G$22,[2]Transport!G$26)*K1327*(K$34+K$582)/(K$34+K$582+K$38)</f>
        <v>3.6765097645486293E-2</v>
      </c>
      <c r="L1330" s="1">
        <f>[2]Transport!H$26/SUM([2]Transport!H$22,[2]Transport!H$26)*L1327*(L$34+L$582)/(L$34+L$582+L$38)</f>
        <v>5.2389037373829231E-2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5.6864968967696549E-5</v>
      </c>
      <c r="L1331" s="1">
        <f>(L$38+L$718)/([2]Transport!H$22+[2]Transport!H$26)*L1327</f>
        <v>9.0156839199158428E-2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2.1322884838051815E-5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2.2923950139936395E-5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9.5308779454496233E-6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2.0323992619764526E-5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2.03511070574955E-5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9.5030322462432719E-6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3.0559621027870578E-5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3.0502048350589473E-5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1.9423508614021163E-5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6.022707253913101E-3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0.23986617677609937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0.12008590271603629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4.8483337626323508E-2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1.2623750628638212E-3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4.4998870607496045E-4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1.2405313083375016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7.8920386454012074E-4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1.9507641743343274E-4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1.2756288201661587E-4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1.0413316180564293E-4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3.6391613165019394E-5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7.8170191918266203E-3</v>
      </c>
      <c r="K1341" s="1">
        <f t="shared" si="1406"/>
        <v>2.1550158040956669E-3</v>
      </c>
      <c r="L1341" s="1">
        <f t="shared" ref="L1341" si="1407">SUM(L1346:L1350)</f>
        <v>6.0818723711673081E-4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7.1060229967912517E-2</v>
      </c>
      <c r="K1343" s="1">
        <f t="shared" ref="K1343:L1343" si="1413">SUM(K1344:K1345)</f>
        <v>0.66386313805821395</v>
      </c>
      <c r="L1343" s="1">
        <f t="shared" si="1413"/>
        <v>2.6000023632412992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1.5696622900678899E-3</v>
      </c>
      <c r="K1344" s="1">
        <f>[2]Transport!G$27/SUM([2]Transport!G$24,[2]Transport!G$27)*K1341*(K$47+K$614)/(K$47+K$614+K$49)</f>
        <v>6.9402595211447648E-4</v>
      </c>
      <c r="L1344" s="1">
        <f>[2]Transport!H$27/SUM([2]Transport!H$24,[2]Transport!H$27)*L1341*(L$47+L$614)/(L$47+L$614+L$49)</f>
        <v>3.0388332371662053E-4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6.9490567677844631E-2</v>
      </c>
      <c r="K1345" s="1">
        <f>(K$49+K$716)/([2]Transport!G$24+[2]Transport!G$27)*K1341</f>
        <v>0.66316911210609952</v>
      </c>
      <c r="L1345" s="1">
        <f>(L$49+L$716)/([2]Transport!H$24+[2]Transport!H$27)*L1341</f>
        <v>2.5996984799175826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3.1313335946690332E-3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7.7640942442010186E-4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2.5255906315604264E-4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1.7668691428465153E-3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6.3218508533267436E-4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1.9649090776310851E-4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2.8060387882887458E-3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6.3841742528600147E-4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1.2171596458536293E-4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1.1277766602232499E-4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1.0800386905688931E-4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3.7421301612216667E-5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0.36111996503252919</v>
      </c>
      <c r="K1351" s="3">
        <f t="shared" si="1414"/>
        <v>0.3788481087979903</v>
      </c>
      <c r="L1351" s="3">
        <f t="shared" ref="L1351" si="1415">SUM(L1352:L1374)</f>
        <v>0.41117364569282383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0.1215301048026414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8.9737044437420213E-2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0.12032142136715002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3.9560482362762404E-2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4.633040842252039E-2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5.04322247744085E-2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0.1090886756937693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0.20326614328659826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0.22069461739161722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4.8840143202172505E-5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3.9266473685451587E-5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3.3418973549113461E-5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1.7137544320253855E-6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4.213249275770809E-7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2.1643335413076972E-6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4.1273112138917328E-6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4.6913501165340919E-6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1.9482236682852135E-6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2.8331391797913972E-6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2.9849402310493955E-6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1.3938299861836654E-6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2.8656719425217266E-6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3.0115280106458377E-6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1.2950967262803527E-6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8.6028341101198594E-4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3.9035971126447154E-2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1.9546008456817907E-2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4.6328359917148345E-3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1.390639027504654E-4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5.0528520831455039E-5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8.457556946176048E-2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5.8199200373324449E-5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1.4663999122243755E-5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6.0524817518140161E-6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5.0877083075748221E-6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1.8296304655809144E-6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4.4856918635427669E-4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1.1502656534297792E-4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3.8062321708615208E-5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1.6903333457629548E-4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6.5161140547308948E-5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2.0643035174965129E-5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1.8248214770260078E-4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4.4072258345257439E-5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8.6367291891195728E-6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5.0748135858287596E-6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4.9879853043755824E-6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1.7774808563571649E-6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0.47084997069404511</v>
      </c>
      <c r="K1377" s="1">
        <f t="shared" si="1423"/>
        <v>0.47258551101154228</v>
      </c>
      <c r="L1377" s="1">
        <f t="shared" ref="L1377" si="1424">IFERROR(L1353/L1318,"-")</f>
        <v>0.52900992917669687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0.34065092313646628</v>
      </c>
      <c r="K1378" s="1">
        <f t="shared" si="1425"/>
        <v>0.34412217412256008</v>
      </c>
      <c r="L1378" s="1">
        <f t="shared" ref="L1378" si="1426">IFERROR(L1354/L1319,"-")</f>
        <v>0.38195143102386181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0.22743034718247762</v>
      </c>
      <c r="K1379" s="1">
        <f t="shared" si="1427"/>
        <v>0.23280658669157434</v>
      </c>
      <c r="L1379" s="1">
        <f t="shared" ref="L1379" si="1428">IFERROR(L1355/L1320,"-")</f>
        <v>0.25845804267767125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0.15025733666875388</v>
      </c>
      <c r="K1380" s="1">
        <f t="shared" si="1429"/>
        <v>0.156725901249331</v>
      </c>
      <c r="L1380" s="1">
        <f t="shared" ref="L1380" si="1430">IFERROR(L1356/L1321,"-")</f>
        <v>0.17003603447716242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>
        <f t="shared" si="1431"/>
        <v>0.24719592385311207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>
        <f t="shared" si="1435"/>
        <v>0.11618710514988646</v>
      </c>
      <c r="K1383" s="1" t="str">
        <f t="shared" si="1435"/>
        <v>-</v>
      </c>
      <c r="L1383" s="1">
        <f t="shared" ref="L1383" si="1436">IFERROR(L1359/L1325,"-")</f>
        <v>0.1435618579299458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0.19356251488665022</v>
      </c>
      <c r="K1385" s="1">
        <f t="shared" si="1439"/>
        <v>0.20464841739300296</v>
      </c>
      <c r="L1385" s="1">
        <f t="shared" ref="L1385" si="1440">IFERROR(L1361/L1332,"-")</f>
        <v>0.20441177396625501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0.13939875066852006</v>
      </c>
      <c r="K1386" s="1">
        <f t="shared" si="1441"/>
        <v>0.14667213054387696</v>
      </c>
      <c r="L1386" s="1">
        <f t="shared" ref="L1386" si="1442">IFERROR(L1362/L1333,"-")</f>
        <v>0.14667213054387696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>
        <f t="shared" si="1443"/>
        <v>9.3773150521343662E-2</v>
      </c>
      <c r="K1387" s="1" t="str">
        <f t="shared" si="1443"/>
        <v>-</v>
      </c>
      <c r="L1387" s="1">
        <f t="shared" ref="L1387" si="1444">IFERROR(L1363/L1334,"-")</f>
        <v>9.8731992554448825E-2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 t="str">
        <f t="shared" si="1445"/>
        <v>-</v>
      </c>
      <c r="K1388" s="1" t="str">
        <f t="shared" si="1445"/>
        <v>-</v>
      </c>
      <c r="L1388" s="1">
        <f t="shared" ref="L1388" si="1446">IFERROR(L1364/L1335,"-")</f>
        <v>6.6676765357699938E-2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>
        <f t="shared" si="1449"/>
        <v>0.14283998453569841</v>
      </c>
      <c r="K1390" s="1">
        <f t="shared" si="1449"/>
        <v>0.16274062333884148</v>
      </c>
      <c r="L1390" s="1">
        <f t="shared" ref="L1390" si="1450">IFERROR(L1366/L1337,"-")</f>
        <v>0.16276688616013318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>
        <f t="shared" si="1451"/>
        <v>9.5555219969004068E-2</v>
      </c>
      <c r="K1391" s="1">
        <f t="shared" si="1451"/>
        <v>0.11016052743864042</v>
      </c>
      <c r="L1391" s="1">
        <f t="shared" ref="L1391" si="1452">IFERROR(L1367/L1338,"-")</f>
        <v>0.11228842001878565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>
        <f t="shared" si="1453"/>
        <v>6.8176892347122181E-2</v>
      </c>
      <c r="K1392" s="1">
        <f t="shared" si="1453"/>
        <v>7.3744190808338064E-2</v>
      </c>
      <c r="L1392" s="1">
        <f t="shared" ref="L1392" si="1454">IFERROR(L1368/L1339,"-")</f>
        <v>7.5170537347230365E-2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>
        <f t="shared" si="1455"/>
        <v>4.7447044595822489E-2</v>
      </c>
      <c r="K1393" s="1">
        <f t="shared" si="1455"/>
        <v>4.8857714673743072E-2</v>
      </c>
      <c r="L1393" s="1">
        <f t="shared" ref="L1393" si="1456">IFERROR(L1369/L1340,"-")</f>
        <v>5.0276157236679046E-2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>
        <f t="shared" si="1459"/>
        <v>0.14325180399748763</v>
      </c>
      <c r="K1395" s="1">
        <f t="shared" si="1459"/>
        <v>0.14815194371048621</v>
      </c>
      <c r="L1395" s="1">
        <f t="shared" ref="L1395" si="1460">IFERROR(L1371/L1347,"-")</f>
        <v>0.15070661584256254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>
        <f t="shared" si="1461"/>
        <v>9.5668281525350687E-2</v>
      </c>
      <c r="K1396" s="1">
        <f t="shared" si="1461"/>
        <v>0.10307288491790223</v>
      </c>
      <c r="L1396" s="1">
        <f t="shared" ref="L1396" si="1462">IFERROR(L1372/L1348,"-")</f>
        <v>0.10505847527485897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>
        <f t="shared" si="1463"/>
        <v>6.5031940564829818E-2</v>
      </c>
      <c r="K1397" s="1">
        <f t="shared" si="1463"/>
        <v>6.903360810603458E-2</v>
      </c>
      <c r="L1397" s="1">
        <f t="shared" ref="L1397" si="1464">IFERROR(L1373/L1349,"-")</f>
        <v>7.0958063870597554E-2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>
        <f t="shared" si="1465"/>
        <v>4.4998391656945365E-2</v>
      </c>
      <c r="K1398" s="1">
        <f t="shared" si="1465"/>
        <v>4.6183394612911884E-2</v>
      </c>
      <c r="L1398" s="1">
        <f t="shared" ref="L1398" si="1466">IFERROR(L1374/L1350,"-")</f>
        <v>4.7499172390542486E-2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0.61457713506286704</v>
      </c>
      <c r="K1399" s="3">
        <f t="shared" ref="K1399:L1399" si="1471">K1400+K1406+K1411+K1425</f>
        <v>0.39459820584258337</v>
      </c>
      <c r="L1399" s="3">
        <f t="shared" si="1471"/>
        <v>0.32251686012109165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0.25298368942759675</v>
      </c>
      <c r="K1400" s="1">
        <f t="shared" ref="K1400:L1400" si="1476">SUM(K1401:K1405)</f>
        <v>0.33741005806077395</v>
      </c>
      <c r="L1400" s="1">
        <f t="shared" si="1476"/>
        <v>0.31009975944635626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0.13189737013442801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0.1282122043210551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0.11610651561796345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9.3043102297146366E-2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0.15693992616354457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0.14750828673600461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2.7753548700279573E-2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5.1873717631265283E-2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4.6341630076280463E-2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2.8966829574276917E-4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3.8420994490900428E-4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1.4332701610773443E-4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4.8118435309369967E-6</v>
      </c>
      <c r="K1406" s="1">
        <f t="shared" ref="K1406:L1406" si="1483">SUM(K1407:K1410)</f>
        <v>6.2968696972772236E-7</v>
      </c>
      <c r="L1406" s="1">
        <f t="shared" si="1483"/>
        <v>2.5026435954228958E-6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3.7327560591072369E-6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6.2968696972772236E-7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2.5026435954228958E-6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1.07908747182976E-6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0.35820723858362136</v>
      </c>
      <c r="K1411" s="1">
        <f t="shared" si="1484"/>
        <v>5.4231220940231459E-2</v>
      </c>
      <c r="L1411" s="1">
        <f t="shared" ref="L1411" si="1485">SUM(L1416:L1424)</f>
        <v>1.2171794344059671E-2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0.32880336868426707</v>
      </c>
      <c r="K1412" s="1">
        <f t="shared" si="1486"/>
        <v>4.5981789433281225E-2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2.9403869899354274E-2</v>
      </c>
      <c r="K1413" s="1">
        <f t="shared" ref="K1413:L1413" si="1491">SUM(K1414:K1415)</f>
        <v>8.2494315069502368E-3</v>
      </c>
      <c r="L1413" s="1">
        <f t="shared" si="1491"/>
        <v>1.4358589451824746E-2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2.9403869899354274E-2</v>
      </c>
      <c r="K1414" s="1">
        <f>[2]Transport!G$26/SUM([2]Transport!G$22,[2]Transport!G$26)*K1411*(K$34+K$582)/(K$34+K$582+K$38)</f>
        <v>8.2366917279342276E-3</v>
      </c>
      <c r="L1414" s="1">
        <f>[2]Transport!H$26/SUM([2]Transport!H$22,[2]Transport!H$26)*L1411*(L$34+L$582)/(L$34+L$582+L$38)</f>
        <v>5.2771268977531705E-3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1.2739779016008305E-5</v>
      </c>
      <c r="L1415" s="1">
        <f>(L$38+L$718)/([2]Transport!H$22+[2]Transport!H$26)*L1411</f>
        <v>9.0814625540715753E-3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1.1953083392640901E-5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1.4663846032326398E-5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3.9793765998753898E-6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1.6063961716951212E-5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2.267279299460984E-5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1.2276519612608539E-5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6.2714387006028172E-6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1.9229369278649853E-2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2.5852264935792648E-2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1.1104548801521157E-2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0.25225259719554716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2.6250261363109269E-2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7.6474962437937969E-4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8.6539707901671564E-2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1.9245398656606903E-3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2.7300723440942337E-4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1.5754716264313961E-4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1.605466979413082E-4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1.3232787537226538E-5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3.3813952081180316E-3</v>
      </c>
      <c r="K1425" s="1">
        <f t="shared" ref="K1425:L1425" si="1496">SUM(K1430:K1434)</f>
        <v>2.9562971546082343E-3</v>
      </c>
      <c r="L1425" s="1">
        <f t="shared" si="1496"/>
        <v>2.4280368708030914E-4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3.0738407467708589E-2</v>
      </c>
      <c r="K1427" s="1">
        <f t="shared" ref="K1427:L1427" si="1502">SUM(K1428:K1429)</f>
        <v>0.91070176950018666</v>
      </c>
      <c r="L1427" s="1">
        <f t="shared" si="1502"/>
        <v>1.0379865306041265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6.7898624984172383E-4</v>
      </c>
      <c r="K1428" s="1">
        <f>[2]Transport!G$27/SUM([2]Transport!G$24,[2]Transport!G$27)*K1425*(K$47+K$614)/(K$47+K$614+K$49)</f>
        <v>9.5207976830652278E-4</v>
      </c>
      <c r="L1428" s="1">
        <f>[2]Transport!H$27/SUM([2]Transport!H$24,[2]Transport!H$27)*L1425*(L$47+L$614)/(L$47+L$614+L$49)</f>
        <v>1.2131788853446965E-4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3.0059421217866866E-2</v>
      </c>
      <c r="K1429" s="1">
        <f>(K$49+K$716)/([2]Transport!G$24+[2]Transport!G$27)*K1425</f>
        <v>0.9097496897318802</v>
      </c>
      <c r="L1429" s="1">
        <f>(L$49+L$716)/([2]Transport!H$24+[2]Transport!H$27)*L1425</f>
        <v>1.0378652127155921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7.8230623433790301E-4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9.799075876634109E-4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5.3180539812346952E-5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1.2000861639350875E-3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7.8448067268382081E-4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9.6430275630014943E-5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1.3110545771932314E-3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1.0692884682532234E-3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9.1337539621698017E-5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8.7948232651809905E-5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1.2262042600777944E-4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1.8553320162492222E-6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0.13464792550161411</v>
      </c>
      <c r="K1435" s="3">
        <f t="shared" ref="K1435:L1435" si="1507">SUM(K1436:K1458)</f>
        <v>0.1347491469331781</v>
      </c>
      <c r="L1435" s="3">
        <f t="shared" si="1507"/>
        <v>0.1311511820211913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6.1915921735966897E-2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6.0506745117693883E-2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6.1318896577778996E-2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3.1622240166635306E-2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5.4749116365302129E-2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5.59204230216011E-2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6.3053048618387612E-3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1.2091621900753269E-2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1.195093195817915E-2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4.3708252607324309E-5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6.0449319017119996E-5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2.4474187050157809E-5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4.2520037949873821E-7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8.1764300147395704E-8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3.6686215577675814E-7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8.1899124367863005E-8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2.3249487432800734E-6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3.0009328834102628E-6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8.1437312337524799E-7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2.2392961941299334E-6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3.3254668538997138E-6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1.8006232872449848E-6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6.1919163909359957E-7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2.7545074166900581E-3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4.1606099280315006E-3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1.8023398444834496E-3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2.5773222103968731E-2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2.7193968009659271E-3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8.5428158175299663E-5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5.9039375475772307E-3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1.4073366106451594E-4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2.0522100510237629E-5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7.484078022347952E-6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7.864266704159225E-6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6.6529370690116782E-7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1.0976935164460063E-4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1.4583387447165085E-4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7.9042026420133625E-6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1.1595035304273034E-4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8.0838888093692161E-5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1.0045556792079813E-5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8.685360418499933E-5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7.3239886144842978E-5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6.4811349702596801E-6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3.9546849938483557E-6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5.6695692589068063E-6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8.8126735281514296E-8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0.46942499060339893</v>
      </c>
      <c r="K1461" s="1">
        <f t="shared" si="1515"/>
        <v>0.47192656454279075</v>
      </c>
      <c r="L1461" s="1">
        <f t="shared" ref="L1461" si="1516">IFERROR(L1437/L1402,"-")</f>
        <v>0.52812623177447271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0.33986657136221865</v>
      </c>
      <c r="K1462" s="1">
        <f t="shared" si="1517"/>
        <v>0.34885397045649785</v>
      </c>
      <c r="L1462" s="1">
        <f t="shared" ref="L1462" si="1518">IFERROR(L1438/L1403,"-")</f>
        <v>0.37910021368278657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0.22718914002428978</v>
      </c>
      <c r="K1463" s="1">
        <f t="shared" si="1519"/>
        <v>0.23309726876921227</v>
      </c>
      <c r="L1463" s="1">
        <f t="shared" ref="L1463" si="1520">IFERROR(L1439/L1404,"-")</f>
        <v>0.25788760426656043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0.15089070239891925</v>
      </c>
      <c r="K1464" s="1">
        <f t="shared" si="1521"/>
        <v>0.15733408210304584</v>
      </c>
      <c r="L1464" s="1">
        <f t="shared" ref="L1464" si="1522">IFERROR(L1440/L1405,"-")</f>
        <v>0.17075766812700077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 t="str">
        <f t="shared" si="1523"/>
        <v>-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>
        <f t="shared" si="1527"/>
        <v>0.11391057244722104</v>
      </c>
      <c r="K1467" s="1">
        <f t="shared" si="1527"/>
        <v>0.12984912198953508</v>
      </c>
      <c r="L1467" s="1">
        <f t="shared" ref="L1467" si="1528">IFERROR(L1443/L1409,"-")</f>
        <v>0.14658985260534707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>
        <f t="shared" si="1529"/>
        <v>7.5896650184428843E-2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0.194506192829832</v>
      </c>
      <c r="K1469" s="1">
        <f t="shared" si="1531"/>
        <v>0.20464841739300293</v>
      </c>
      <c r="L1469" s="1">
        <f t="shared" ref="L1469" si="1532">IFERROR(L1445/L1416,"-")</f>
        <v>0.20464841739300302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0.13939875066852006</v>
      </c>
      <c r="K1470" s="1">
        <f t="shared" si="1533"/>
        <v>0.14667213054387698</v>
      </c>
      <c r="L1470" s="1">
        <f t="shared" ref="L1470" si="1534">IFERROR(L1446/L1417,"-")</f>
        <v>0.1466721305438769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 t="str">
        <f t="shared" si="1535"/>
        <v>-</v>
      </c>
      <c r="K1471" s="1">
        <f t="shared" si="1535"/>
        <v>9.8731992554448825E-2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0.14324481353365842</v>
      </c>
      <c r="K1474" s="1">
        <f t="shared" si="1541"/>
        <v>0.16093792703907758</v>
      </c>
      <c r="L1474" s="1">
        <f t="shared" ref="L1474" si="1542">IFERROR(L1450/L1421,"-")</f>
        <v>0.16230644546643408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0.10217227648201074</v>
      </c>
      <c r="K1475" s="1">
        <f t="shared" si="1543"/>
        <v>0.10359503714456816</v>
      </c>
      <c r="L1475" s="1">
        <f t="shared" ref="L1475" si="1544">IFERROR(L1451/L1422,"-")</f>
        <v>0.11170735552126294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>
        <f t="shared" si="1545"/>
        <v>6.8222295761448865E-2</v>
      </c>
      <c r="K1476" s="1">
        <f t="shared" si="1545"/>
        <v>7.3125874696392618E-2</v>
      </c>
      <c r="L1476" s="1">
        <f t="shared" ref="L1476" si="1546">IFERROR(L1452/L1423,"-")</f>
        <v>7.5170537347230351E-2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>
        <f t="shared" si="1547"/>
        <v>4.7503730925958672E-2</v>
      </c>
      <c r="K1477" s="1">
        <f t="shared" si="1547"/>
        <v>4.8984294320610702E-2</v>
      </c>
      <c r="L1477" s="1">
        <f t="shared" ref="L1477" si="1548">IFERROR(L1453/L1424,"-")</f>
        <v>5.0276157236679012E-2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0.14031506694753981</v>
      </c>
      <c r="K1479" s="1">
        <f t="shared" si="1551"/>
        <v>0.14882410985243175</v>
      </c>
      <c r="L1479" s="1">
        <f t="shared" ref="L1479" si="1552">IFERROR(L1455/L1431,"-")</f>
        <v>0.14862960530119027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9.6618356687430393E-2</v>
      </c>
      <c r="K1480" s="1">
        <f t="shared" si="1553"/>
        <v>0.10304764783704708</v>
      </c>
      <c r="L1480" s="1">
        <f t="shared" ref="L1480" si="1554">IFERROR(L1456/L1432,"-")</f>
        <v>0.10417430341714203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>
        <f t="shared" si="1555"/>
        <v>6.6247130894382514E-2</v>
      </c>
      <c r="K1481" s="1">
        <f t="shared" si="1555"/>
        <v>6.8494039091702513E-2</v>
      </c>
      <c r="L1481" s="1">
        <f t="shared" ref="L1481" si="1556">IFERROR(L1457/L1433,"-")</f>
        <v>7.0958063870597526E-2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>
        <f t="shared" si="1557"/>
        <v>4.4966054173084871E-2</v>
      </c>
      <c r="K1482" s="1">
        <f t="shared" si="1557"/>
        <v>4.6236744101240609E-2</v>
      </c>
      <c r="L1482" s="1">
        <f t="shared" ref="L1482" si="1558">IFERROR(L1458/L1434,"-")</f>
        <v>4.7499172390542334E-2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0.49261136197989641</v>
      </c>
      <c r="K1483" s="3">
        <f t="shared" si="1559"/>
        <v>0.50951781331339152</v>
      </c>
      <c r="L1483" s="3">
        <f t="shared" si="1559"/>
        <v>0.53414696386004867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0.49261136197989641</v>
      </c>
      <c r="K1484" s="1">
        <f t="shared" si="1560"/>
        <v>0.50951781331339152</v>
      </c>
      <c r="L1484" s="1">
        <f t="shared" si="1560"/>
        <v>0.53414696386004867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0.49261136197989641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0.50951781331339152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0.53414696386004867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3.3377943963007015E-2</v>
      </c>
      <c r="K1486" s="3">
        <f t="shared" si="1564"/>
        <v>3.4523476991223531E-2</v>
      </c>
      <c r="L1486" s="3">
        <f t="shared" si="1564"/>
        <v>3.6192278140061748E-2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3.3377943963007015E-2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3.4523476991223531E-2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3.6192278140061748E-2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6.7757154095786323E-2</v>
      </c>
      <c r="K1489" s="1">
        <f t="shared" si="1565"/>
        <v>6.7757154095786268E-2</v>
      </c>
      <c r="L1489" s="1">
        <f t="shared" ref="L1489" si="1566">L1487/L1485</f>
        <v>6.7757154095786365E-2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0.81049220903668817</v>
      </c>
      <c r="K1490" s="3">
        <f t="shared" ref="K1490:L1491" si="1571">K1491</f>
        <v>0.83406545569057244</v>
      </c>
      <c r="L1490" s="3">
        <f t="shared" si="1571"/>
        <v>0.87438264033834123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0.81049220903668817</v>
      </c>
      <c r="K1491" s="1">
        <f t="shared" si="1571"/>
        <v>0.83406545569057244</v>
      </c>
      <c r="L1491" s="1">
        <f t="shared" si="1571"/>
        <v>0.87438264033834123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0.81049220903668817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0.83406545569057244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0.87438264033834123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4.0928719476428004E-2</v>
      </c>
      <c r="K1493" s="3">
        <f t="shared" ref="K1493:L1493" si="1579">K1494</f>
        <v>4.2119135360366218E-2</v>
      </c>
      <c r="L1493" s="3">
        <f t="shared" si="1579"/>
        <v>4.4155096622090266E-2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4.0928719476428004E-2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4.2119135360366218E-2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4.4155096622090266E-2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5.0498597050147961E-2</v>
      </c>
      <c r="K1496" s="1">
        <f t="shared" si="1580"/>
        <v>5.0498597050147913E-2</v>
      </c>
      <c r="L1496" s="1">
        <f t="shared" ref="L1496" si="1581">L1494/L1492</f>
        <v>5.0498597050147871E-2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0.96799337705629063</v>
      </c>
      <c r="K1497" s="3">
        <f t="shared" si="1582"/>
        <v>0.55531601689269461</v>
      </c>
      <c r="L1497" s="3">
        <f t="shared" ref="L1497" si="1583">SUM(L1498,L1503,L1508)</f>
        <v>0.23238021042305529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2.0491122878388772E-2</v>
      </c>
      <c r="K1498" s="1">
        <f t="shared" si="1585"/>
        <v>9.9270927911483592E-2</v>
      </c>
      <c r="L1498" s="1">
        <f t="shared" ref="L1498" si="1586">SUM(L1499:L1502)</f>
        <v>0.15871067270920514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1.8459928793207677E-2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9.7339723368157785E-2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0.15755083245681761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6.7217186668020834E-4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5.8432882985059986E-4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3.7691939182369098E-4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6.5219684727558093E-4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5.5263933730107092E-4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3.0236962079715465E-4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7.068253712253055E-4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7.9423637617413495E-4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4.8055123976666731E-4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8.1004022615499668E-4</v>
      </c>
      <c r="K1503" s="1">
        <f t="shared" si="1590"/>
        <v>9.9542619201359794E-4</v>
      </c>
      <c r="L1503" s="1">
        <f t="shared" ref="L1503" si="1591">SUM(L1504:L1507)</f>
        <v>8.8375924807497909E-4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3.2020167131944545E-4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3.5178574414100665E-4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2.8185190869705034E-4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2.2634758936885678E-4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2.7293706906569842E-4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2.0283257442304706E-4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1.6573723277850551E-4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2.2906621438462219E-4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2.2673444031976391E-4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9.7753732688189007E-5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1.4163716442227063E-4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1.7234032463511774E-4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0.94669221395174685</v>
      </c>
      <c r="K1508" s="1">
        <f t="shared" si="1595"/>
        <v>0.45504966278919745</v>
      </c>
      <c r="L1508" s="1">
        <f t="shared" ref="L1508" si="1596">SUM(L1513:L1517)</f>
        <v>7.278577846577515E-2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0.87809840661243388</v>
      </c>
      <c r="K1509" s="1">
        <f t="shared" si="1597"/>
        <v>0.19827859414162613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6.8593807339313015E-2</v>
      </c>
      <c r="K1510" s="1">
        <f t="shared" ref="K1510:L1510" si="1604">SUM(K1511:K1512)</f>
        <v>0.25677106864757132</v>
      </c>
      <c r="L1510" s="1">
        <f t="shared" si="1604"/>
        <v>7.3737880318425514E-2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6.8593807339313015E-2</v>
      </c>
      <c r="K1511" s="1">
        <f>[2]Transport!G$25/SUM([2]Transport!G$21,[2]Transport!G$25)*K1508*(K$35+K$600)/(K$35+K$600+K$39)</f>
        <v>0.19521122723318041</v>
      </c>
      <c r="L1511" s="1">
        <f>[2]Transport!H$25/SUM([2]Transport!H$21,[2]Transport!H$25)*L1508*(L$35+L$600)/(L$35+L$600+L$39)</f>
        <v>8.963332116340407E-3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6.1559841414390935E-2</v>
      </c>
      <c r="L1512" s="1">
        <f>(L$39+L$719)/([2]Transport!H$21+[2]Transport!H$25)*L1508</f>
        <v>6.4774548202085114E-2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0.87936600369747353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0.44401379477239317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7.0639948276323528E-2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1.1295102428251071E-2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9.8226153401811392E-4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5.5421964179512052E-4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4.4516275609662433E-2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3.7177610008593907E-3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5.8371275545748673E-4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1.1514832216359844E-2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6.3358454819268106E-3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1.0078977921990141E-3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2.0553892170134915</v>
      </c>
      <c r="K1518" s="3">
        <f t="shared" si="1607"/>
        <v>2.0577022067569684</v>
      </c>
      <c r="L1518" s="3">
        <f t="shared" ref="L1518" si="1608">SUM(L1519:L1531)</f>
        <v>2.0223609168206527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0.21249227196753728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1.1315035786841321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1.8675413467677875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4.3436405055478165E-3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3.8196293349402814E-3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2.5004860204470656E-3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2.7134434618542522E-3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2.3266234055866965E-3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1.3094384548065353E-3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2.7111687058005533E-3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3.0650778287799846E-3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1.9019318708795845E-3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1.4994196068836879E-3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1.6676302494639738E-3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1.3731054941170248E-3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6.1650921615886793E-4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7.5016630365926941E-4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5.7015117193735603E-4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2.9421918284944421E-4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4.0949182648495285E-4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4.1321756079914466E-4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1.5419794362000737E-4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2.2534664615157075E-4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2.7862138454475796E-4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1.7776081358306577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0.90571243637737608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0.14462546813347174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1.2578536175800174E-2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1.1591603852647713E-3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6.7378147942706741E-4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3.2570279485086173E-2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2.7537306352107974E-3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4.6380990392083226E-4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7.8073949316957818E-3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4.3093350799176507E-3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7.0955857851480225E-4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11.511001713382758</v>
      </c>
      <c r="K1533" s="1">
        <f t="shared" si="1612"/>
        <v>11.62427362161864</v>
      </c>
      <c r="L1533" s="1">
        <f t="shared" ref="L1533" si="1613">IFERROR(L1519/L1499,"-")</f>
        <v>11.853579683748439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6.4620980449548355</v>
      </c>
      <c r="K1534" s="1">
        <f t="shared" si="1612"/>
        <v>6.5367805588453978</v>
      </c>
      <c r="L1534" s="1">
        <f t="shared" ref="L1534" si="1614">IFERROR(L1520/L1500,"-")</f>
        <v>6.6340073625522056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4.1604670019321741</v>
      </c>
      <c r="K1535" s="1">
        <f t="shared" si="1612"/>
        <v>4.2100213440274548</v>
      </c>
      <c r="L1535" s="1">
        <f t="shared" ref="L1535" si="1615">IFERROR(L1521/L1501,"-")</f>
        <v>4.3305886727455833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3.8356980608953686</v>
      </c>
      <c r="K1536" s="1">
        <f t="shared" si="1612"/>
        <v>3.8591506517802348</v>
      </c>
      <c r="L1536" s="1">
        <f t="shared" ref="L1536" si="1616">IFERROR(L1522/L1502,"-")</f>
        <v>3.9578128480181878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4.6827351047390682</v>
      </c>
      <c r="K1537" s="1">
        <f t="shared" si="1617"/>
        <v>4.7404713728124692</v>
      </c>
      <c r="L1537" s="1">
        <f t="shared" ref="L1537" si="1618">IFERROR(L1523/L1504,"-")</f>
        <v>4.8717267889532465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2.7237277758421472</v>
      </c>
      <c r="K1538" s="1">
        <f t="shared" si="1617"/>
        <v>2.7484954910199377</v>
      </c>
      <c r="L1538" s="1">
        <f t="shared" ref="L1538" si="1619">IFERROR(L1524/L1505,"-")</f>
        <v>2.8109448078502131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1.7752147656685235</v>
      </c>
      <c r="K1539" s="1">
        <f t="shared" si="1617"/>
        <v>1.7876570212898366</v>
      </c>
      <c r="L1539" s="1">
        <f t="shared" ref="L1539" si="1620">IFERROR(L1525/L1506,"-")</f>
        <v>1.8224737283686736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1.5774123338273114</v>
      </c>
      <c r="K1540" s="1">
        <f t="shared" si="1617"/>
        <v>1.591013538506973</v>
      </c>
      <c r="L1540" s="1">
        <f t="shared" ref="L1540" si="1621">IFERROR(L1526/L1507,"-")</f>
        <v>1.616692930889277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2.0214656108563922</v>
      </c>
      <c r="K1542" s="1">
        <f t="shared" si="1622"/>
        <v>2.039829498634508</v>
      </c>
      <c r="L1542" s="1">
        <f t="shared" ref="L1542" si="1624">IFERROR(L1528/L1514,"-")</f>
        <v>2.0473609007715825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1.1136274554127996</v>
      </c>
      <c r="K1543" s="1">
        <f t="shared" si="1622"/>
        <v>1.1800934324721253</v>
      </c>
      <c r="L1543" s="1">
        <f t="shared" ref="L1543" si="1625">IFERROR(L1529/L1515,"-")</f>
        <v>1.215730061902327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0.73164879673843752</v>
      </c>
      <c r="K1544" s="1">
        <f t="shared" si="1622"/>
        <v>0.7406959819564114</v>
      </c>
      <c r="L1544" s="1">
        <f t="shared" ref="L1544" si="1626">IFERROR(L1530/L1516,"-")</f>
        <v>0.79458586365363859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0.67802941328170863</v>
      </c>
      <c r="K1545" s="1">
        <f t="shared" si="1622"/>
        <v>0.68015154286987556</v>
      </c>
      <c r="L1545" s="1">
        <f t="shared" ref="L1545" si="1627">IFERROR(L1531/L1517,"-")</f>
        <v>0.70399854430348496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8.0788762130625109</v>
      </c>
      <c r="K1546" s="3">
        <f t="shared" si="1628"/>
        <v>7.5467531172286115</v>
      </c>
      <c r="L1546" s="3">
        <f t="shared" ref="L1546" si="1629">L1547+L1550+L1552+L1559+L1567</f>
        <v>8.098458790216938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5.8218564244233733</v>
      </c>
      <c r="K1547" s="1">
        <f t="shared" si="1632"/>
        <v>7.2990606659141255</v>
      </c>
      <c r="L1547" s="1">
        <f t="shared" ref="L1547" si="1633">SUM(L1548:L1549)</f>
        <v>8.0984279463410651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5.8218564244233733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7.2990606659141255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8.0984279463410651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4.3680957161048393E-5</v>
      </c>
      <c r="K1550" s="1">
        <f t="shared" si="1635"/>
        <v>3.8234041632905612E-5</v>
      </c>
      <c r="L1550" s="1">
        <f t="shared" si="1635"/>
        <v>3.0843875872310724E-5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4.3680957161048393E-5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3.8234041632905612E-5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3.0843875872310724E-5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1.0206955610645925</v>
      </c>
      <c r="K1552" s="1">
        <f t="shared" si="1636"/>
        <v>0.1474022352681478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0.94673974560953345</v>
      </c>
      <c r="K1553" s="1">
        <f t="shared" si="1638"/>
        <v>6.4227512670064074E-2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7.395581545505904E-2</v>
      </c>
      <c r="K1554" s="1">
        <f t="shared" si="1639"/>
        <v>8.3174722598083728E-2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7.395581545505904E-2</v>
      </c>
      <c r="K1555" s="1">
        <f>[2]Transport!G$25/SUM([2]Transport!G$21,[2]Transport!G$25)*K1552*(K$35+K$600)/(K$35+K$600+K$39)</f>
        <v>6.3233914002347014E-2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1.9940808595736711E-2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1.0206955610645925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0.1474022352681478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1.2330484413573961</v>
      </c>
      <c r="K1559" s="1">
        <f t="shared" si="1641"/>
        <v>9.98543508455218E-2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1.1318321842749457</v>
      </c>
      <c r="K1560" s="1">
        <f t="shared" si="1643"/>
        <v>8.4664915430100102E-2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0.10121625708245034</v>
      </c>
      <c r="K1561" s="1">
        <f t="shared" si="1644"/>
        <v>1.5189435415421696E-2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0.10121625708245034</v>
      </c>
      <c r="K1562" s="1">
        <f>[2]Transport!G$26/SUM([2]Transport!G$22,[2]Transport!G$26)*K1559*(K$34+K$582)/(K$34+K$582+K$38)</f>
        <v>1.5165978035309216E-2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2.3457380112480285E-5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1.0010634510002666E-2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9.4190147181280365E-4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1.2230378068473935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9.8912449373708994E-2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3.2321052599902601E-3</v>
      </c>
      <c r="K1567" s="1">
        <f t="shared" si="1646"/>
        <v>3.976311591831562E-4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2.9381294508724252E-2</v>
      </c>
      <c r="K1569" s="1">
        <f t="shared" si="1649"/>
        <v>0.12249221960385068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6.4900873589275306E-4</v>
      </c>
      <c r="K1570" s="1">
        <f>[2]Transport!G$27/SUM([2]Transport!G$24,[2]Transport!G$27)*K1567*(K$47+K$614)/(K$47+K$614+K$49)</f>
        <v>1.2805768909814549E-4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2.87322857728315E-2</v>
      </c>
      <c r="K1571" s="1">
        <f>(K$49+K$716)/([2]Transport!G$24+[2]Transport!G$27)*K1567</f>
        <v>0.12236416191475254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3.2321052599902601E-3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3.976311591831562E-4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4.8932846990627388</v>
      </c>
      <c r="K1573" s="3">
        <f t="shared" si="1651"/>
        <v>5.0710891732417931</v>
      </c>
      <c r="L1573" s="3">
        <f t="shared" ref="L1573" si="1652">SUM(L1574:L1582)</f>
        <v>5.5179434147717759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3.9667659459648736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4.9732702382724163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5.5179251859646747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2.3139350908410802E-5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2.1544325498454097E-5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1.8228807101330091E-5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0.358498506042293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5.1772029924191533E-2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3.4247833545304712E-3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3.2223816372968148E-4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0.56353618597673916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4.557565118069349E-2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1.0361383733947605E-3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1.2747137526342514E-4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0.68135756995377339</v>
      </c>
      <c r="K1585" s="1">
        <f t="shared" si="1655"/>
        <v>0.68135756995377295</v>
      </c>
      <c r="L1585" s="1">
        <f t="shared" ref="L1585" si="1656">IFERROR(L1575/L1549,"-")</f>
        <v>0.68135756995377328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0.52973543649919941</v>
      </c>
      <c r="K1586" s="1">
        <f t="shared" si="1657"/>
        <v>0.56348543283251185</v>
      </c>
      <c r="L1586" s="1">
        <f t="shared" ref="L1586" si="1658">IFERROR(L1576/L1551,"-")</f>
        <v>0.59100247896194269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0.35122961215622078</v>
      </c>
      <c r="K1588" s="1">
        <f t="shared" si="1661"/>
        <v>0.35122961215622062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0.34211451343153265</v>
      </c>
      <c r="K1590" s="1">
        <f t="shared" si="1665"/>
        <v>0.34211451343153232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0.46076759264650868</v>
      </c>
      <c r="K1591" s="1">
        <f t="shared" si="1667"/>
        <v>0.46076759264650796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0.32057692743517979</v>
      </c>
      <c r="K1592" s="1">
        <f t="shared" si="1669"/>
        <v>0.3205769274351799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12.749723638095418</v>
      </c>
      <c r="K1593" s="3">
        <f t="shared" ref="K1593:L1593" si="1675">K1594+K1597+K1599+K1606+K1614</f>
        <v>11.934549966382013</v>
      </c>
      <c r="L1593" s="3">
        <f t="shared" si="1675"/>
        <v>8.2738513701642269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2.6730711585594458</v>
      </c>
      <c r="K1594" s="1">
        <f t="shared" ref="K1594:L1594" si="1682">SUM(K1595:K1596)</f>
        <v>3.9878314401613846</v>
      </c>
      <c r="L1594" s="1">
        <f t="shared" si="1682"/>
        <v>8.0965118035134918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2.6730711585594458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3.9878314401613846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8.0965118035134918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5.2875178568529942E-4</v>
      </c>
      <c r="K1597" s="1">
        <f t="shared" ref="K1597:L1597" si="1688">K1598</f>
        <v>5.1743644206544623E-4</v>
      </c>
      <c r="L1597" s="1">
        <f t="shared" si="1688"/>
        <v>4.3368795304011811E-4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5.2875178568529942E-4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5.1743644206544623E-4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4.3368795304011811E-4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10.020900103295812</v>
      </c>
      <c r="K1606" s="1">
        <f t="shared" si="1695"/>
        <v>7.9074864461319194</v>
      </c>
      <c r="L1606" s="1">
        <f t="shared" ref="L1606" si="1696">SUM(L1611:L1613)</f>
        <v>0.17374761811000813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9.1983225248057252</v>
      </c>
      <c r="K1607" s="1">
        <f t="shared" si="1697"/>
        <v>6.7046319520131998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0.82257757849008639</v>
      </c>
      <c r="K1608" s="1">
        <f t="shared" si="1698"/>
        <v>1.2028544941187191</v>
      </c>
      <c r="L1608" s="1">
        <f t="shared" ref="L1608" si="1699">SUM(L1609:L1610)</f>
        <v>0.20496326557567793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0.82257757849008639</v>
      </c>
      <c r="K1609" s="1">
        <f>[2]Transport!G$26/SUM([2]Transport!G$22,[2]Transport!G$26)*K1606*(K$34+K$582)/(K$34+K$582+K$38)</f>
        <v>1.200996899394698</v>
      </c>
      <c r="L1609" s="1">
        <f>[2]Transport!H$26/SUM([2]Transport!H$22,[2]Transport!H$26)*L1606*(L$34+L$582)/(L$34+L$582+L$38)</f>
        <v>7.5328928753741919E-2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1.8575947240211915E-3</v>
      </c>
      <c r="L1610" s="1">
        <f>(L$38+L$718)/([2]Transport!H$22+[2]Transport!H$26)*L1606</f>
        <v>0.12963433682193601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2.0131053587100207E-3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2.0021685972143122E-3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1.781422403731814E-4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10.018886997937102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7.905484277534705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0.17356947586963495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5.522362445447343E-2</v>
      </c>
      <c r="K1614" s="1">
        <f t="shared" si="1700"/>
        <v>3.8714643646644058E-2</v>
      </c>
      <c r="L1614" s="1">
        <f t="shared" ref="L1614" si="1701">L1619</f>
        <v>3.1582605876872044E-3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6.6312562411500839E-2</v>
      </c>
      <c r="K1616" s="1">
        <f t="shared" si="1703"/>
        <v>5.1182750547099073E-2</v>
      </c>
      <c r="L1616" s="1">
        <f t="shared" ref="L1616" si="1704">SUM(L1617:L1618)</f>
        <v>4.7362988396891766E-3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1.1088937957027407E-2</v>
      </c>
      <c r="K1617" s="1">
        <f>[2]Transport!G$27/SUM([2]Transport!G$24,[2]Transport!G$27)*K1614*(K$47+K$614)/(K$47+K$614+K$49)</f>
        <v>1.2468106900455019E-2</v>
      </c>
      <c r="L1617" s="1">
        <f>[2]Transport!H$27/SUM([2]Transport!H$24,[2]Transport!H$27)*L1614*(L$47+L$614)/(L$47+L$614+L$49)</f>
        <v>1.5780382520019724E-3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5.522362445447343E-2</v>
      </c>
      <c r="K1618" s="1">
        <f>IF((K$49+K$716)/([2]Transport!G$24+[2]Transport!G$27)*K1614&gt;K1614,K1614,(K$49+K$716)/([2]Transport!G$24+[2]Transport!G$27)*K1614)</f>
        <v>3.8714643646644058E-2</v>
      </c>
      <c r="L1618" s="1">
        <f>IF((L$49+L$716)/([2]Transport!H$24+[2]Transport!H$27)*L1614&gt;L1614,L1614,(L$49+L$716)/([2]Transport!H$24+[2]Transport!H$27)*L1614)</f>
        <v>3.1582605876872044E-3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5.522362445447343E-2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3.8714643646644058E-2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3.1582605876872044E-3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2.4451290961154628</v>
      </c>
      <c r="K1620" s="3">
        <f t="shared" ref="K1620:L1620" si="1709">SUM(K1621:K1629)</f>
        <v>2.5496244892710003</v>
      </c>
      <c r="L1620" s="3">
        <f t="shared" si="1709"/>
        <v>2.7688183145896845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0.80065385667449251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1.2524119465541619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2.7399477088915587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1.0261083741874247E-4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1.0281397433093952E-4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9.4300463800043403E-5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2.3896268206476801E-4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2.3766445003294237E-4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2.1146110095241162E-5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1.6377559190659168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1.2922846291490104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2.837285584049342E-2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6.3777468555699067E-3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4.5874351434643879E-3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3.823032837373927E-4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0.29952582972238406</v>
      </c>
      <c r="K1632" s="1">
        <f t="shared" si="1713"/>
        <v>0.31405839623539294</v>
      </c>
      <c r="L1632" s="1">
        <f t="shared" ref="L1632" si="1714">IFERROR(L1622/L1596,"-")</f>
        <v>0.33841088303021494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0.19406239410757095</v>
      </c>
      <c r="K1633" s="1">
        <f t="shared" si="1715"/>
        <v>0.19869875017023914</v>
      </c>
      <c r="L1633" s="1">
        <f t="shared" ref="L1633" si="1716">IFERROR(L1623/L1598,"-")</f>
        <v>0.21743851342654238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0.11870351496053494</v>
      </c>
      <c r="K1637" s="1">
        <f t="shared" si="1723"/>
        <v>0.11870351496053494</v>
      </c>
      <c r="L1637" s="1">
        <f t="shared" ref="L1637" si="1724">IFERROR(L1627/L1612,"-")</f>
        <v>0.11870351496053501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0.16346685209675807</v>
      </c>
      <c r="K1638" s="1">
        <f t="shared" si="1725"/>
        <v>0.16346685209675788</v>
      </c>
      <c r="L1638" s="1">
        <f t="shared" ref="L1638" si="1726">IFERROR(L1628/L1613,"-")</f>
        <v>0.16346685209675799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0.11548946521660754</v>
      </c>
      <c r="K1639" s="1">
        <f t="shared" si="1727"/>
        <v>0.11849353917176106</v>
      </c>
      <c r="L1639" s="1">
        <f t="shared" ref="L1639" si="1728">IFERROR(L1629/L1619,"-")</f>
        <v>0.12104868269193504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26.405326063962569</v>
      </c>
      <c r="K1640" s="1">
        <f t="shared" si="1729"/>
        <v>23.639692675619656</v>
      </c>
      <c r="L1640" s="1">
        <f t="shared" ref="L1640" si="1730">L1641+L1645+L1649+L1655</f>
        <v>21.461694032444669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13.051507600605152</v>
      </c>
      <c r="K1641" s="1">
        <f t="shared" si="1733"/>
        <v>16.012067816773929</v>
      </c>
      <c r="L1641" s="1">
        <f t="shared" ref="L1641" si="1734">SUM(L1642:L1644)</f>
        <v>19.328531010967787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9.8719623621199712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10.472666032860097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11.438616784273862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1.9813589623850034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2.0281110797930531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2.1803625146022436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1.1981862761001767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3.5112907041207797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5.7095517120916828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1.4036553518177107E-4</v>
      </c>
      <c r="K1645" s="1">
        <f t="shared" si="1736"/>
        <v>9.045544084556853E-2</v>
      </c>
      <c r="L1645" s="1">
        <f t="shared" ref="L1645" si="1737">SUM(L1646:L1648)</f>
        <v>9.0632300643174207E-2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2.0424417327744113E-4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3.2827193399950078E-4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1.9848563284954385E-4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2.4941335722141161E-4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1.4036553518177107E-4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9.0052711039441541E-2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9.005461535195329E-2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1.5208633453277632E-2</v>
      </c>
      <c r="K1649" s="1">
        <f t="shared" si="1739"/>
        <v>3.5222117768307082E-2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1.4106672269258082E-2</v>
      </c>
      <c r="K1650" s="1">
        <f t="shared" si="1742"/>
        <v>1.5347318248702828E-2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1.1019611840195505E-3</v>
      </c>
      <c r="K1651" s="1">
        <f t="shared" si="1744"/>
        <v>1.9874799519604254E-2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1.1019611840195505E-3</v>
      </c>
      <c r="K1652" s="1">
        <f>[2]Transport!G$25/SUM([2]Transport!G$21,[2]Transport!G$25)*K1649*(K$35+K$600)/(K$35+K$600+K$39)</f>
        <v>1.5109895463186045E-2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4.764904056418209E-3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1.5208633453277632E-2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3.5222117768307082E-2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13.338469464368957</v>
      </c>
      <c r="K1655" s="1">
        <f>[2]TRA_FuelByFleet!K$99</f>
        <v>7.5019473002318504</v>
      </c>
      <c r="L1655" s="1">
        <f>[2]TRA_FuelByFleet!L$99</f>
        <v>2.0425307208337049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12.243565234243365</v>
      </c>
      <c r="K1656" s="1">
        <f t="shared" si="1746"/>
        <v>6.3625440893154179</v>
      </c>
      <c r="L1656" s="1">
        <f t="shared" ref="L1656" si="1747">L1655-L1657</f>
        <v>0.94938418582998829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1.0949042301255929</v>
      </c>
      <c r="K1657" s="1">
        <f t="shared" si="1748"/>
        <v>1.1394032109164323</v>
      </c>
      <c r="L1657" s="1">
        <f t="shared" ref="L1657" si="1749">SUM(L1658:L1659)</f>
        <v>1.0931465350037166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1.0949042301255929</v>
      </c>
      <c r="K1658" s="1">
        <f>[2]Transport!G$26/SUM([2]Transport!G$22,[2]Transport!G$26)*K1655*(K$34+K$582)/(K$34+K$582+K$38)</f>
        <v>1.1394032109164323</v>
      </c>
      <c r="L1658" s="1">
        <f>[2]Transport!H$26/SUM([2]Transport!H$22,[2]Transport!H$26)*L1655*(L$34+L$582)/(L$34+L$582+L$38)</f>
        <v>0.88554682257338313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0.20759971243033348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4.6361522560369324E-4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3.3379992519334004E-4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13.338005849143354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7.5016135003066573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2.0425307208337049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70.573339696601721</v>
      </c>
      <c r="K1663" s="1">
        <f>IF([2]Transport!G$23+[2]Transport_Aviation_Intl!G$11&lt;0,0,[2]Transport!G$23+[2]Transport_Aviation_Intl!G$11)</f>
        <v>54.626607460141287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17.011937976586989</v>
      </c>
      <c r="L1664" s="1">
        <f t="shared" ref="L1664" si="1752">L36</f>
        <v>27.090409215613153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11.860134267569318</v>
      </c>
      <c r="K1665" s="1">
        <f t="shared" si="1753"/>
        <v>10.078471239026165</v>
      </c>
      <c r="L1665" s="1">
        <f t="shared" ref="L1665" si="1754">L40</f>
        <v>51.582503057470049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0.24931030862351192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0.2642894808891959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0.28824860084608911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3.3096683945878613E-2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3.3877632821387935E-2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3.6420845693890751E-2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2.9556855775167099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8.5438562435498007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13.9685225174468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3.6645252248232256E-6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6.342239166343305E-6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1.4483244541093182E-6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1.4800437596216538E-6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2.5174253592382903E-4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0.161507579581608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0.1615109949247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1.37852919575728E-2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3.1925759687204902E-2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1.8790667644105012E-6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1.3529157602120833E-6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13.181548108189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7.4136179247276601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2.0185713864305002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2.5254382004144246E-2</v>
      </c>
      <c r="K1678" s="7">
        <f t="shared" si="1758"/>
        <v>2.523612230734127E-2</v>
      </c>
      <c r="L1678" s="7">
        <f t="shared" ref="L1678" si="1759">IFERROR(L1667/L1642,"-")</f>
        <v>2.5199602913735301E-2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1.6704032219401293E-2</v>
      </c>
      <c r="K1679" s="7">
        <f t="shared" si="1758"/>
        <v>1.6704032219401307E-2</v>
      </c>
      <c r="L1679" s="7">
        <f t="shared" ref="L1679" si="1760">IFERROR(L1668/L1643,"-")</f>
        <v>1.6704032219401317E-2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2.4667997259464469</v>
      </c>
      <c r="K1680">
        <f t="shared" si="1758"/>
        <v>2.4332523175944685</v>
      </c>
      <c r="L1680">
        <f t="shared" ref="L1680" si="1761">IFERROR(L1669/L1644,"-")</f>
        <v>2.4465182595446642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1.7941883805152225E-2</v>
      </c>
      <c r="L1681">
        <f t="shared" ref="L1681" si="1763">IFERROR(L1670/L1646,"-")</f>
        <v>1.9320077379362411E-2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7.2968729943651773E-3</v>
      </c>
      <c r="L1682">
        <f t="shared" ref="L1682" si="1764">IFERROR(L1671/L1647,"-")</f>
        <v>5.934099825727358E-3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1.7934782608695687</v>
      </c>
      <c r="K1683">
        <f t="shared" si="1762"/>
        <v>1.793478260869575</v>
      </c>
      <c r="L1683">
        <f t="shared" ref="L1683" si="1765">IFERROR(L1672/L1648,"-")</f>
        <v>1.7934782608695781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0.90641226905247785</v>
      </c>
      <c r="K1684" s="4">
        <f t="shared" si="1766"/>
        <v>0.90641226905248018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>
        <f t="shared" si="1768"/>
        <v>4.0530738867855087E-3</v>
      </c>
      <c r="K1686">
        <f t="shared" si="1768"/>
        <v>4.0530738867855104E-3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0.98826978015125089</v>
      </c>
      <c r="K1687" s="4">
        <f t="shared" si="1768"/>
        <v>0.98826978015124345</v>
      </c>
      <c r="L1687" s="4">
        <f t="shared" ref="L1687" si="1771">IFERROR(L1676/L1662,"-")</f>
        <v>0.98826978015125022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14.921072910269487</v>
      </c>
      <c r="K1688" s="3">
        <f t="shared" si="1772"/>
        <v>8.5287802303656282</v>
      </c>
      <c r="L1688" s="3">
        <f t="shared" ref="L1688" si="1773">SUM(L1689:L1691,L1694:L1696,-L1701)</f>
        <v>1.460065264859353E-6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2.2430370176184522</v>
      </c>
      <c r="K1689" s="1">
        <f>[2]Summary!G53+[2]Summary!G59</f>
        <v>1.1060043738816125</v>
      </c>
      <c r="L1689" s="1">
        <f>[2]Summary!H53+[2]Summary!H59</f>
        <v>-2.6458879369224055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-2.6352905252428548E-5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4.1093002229194484</v>
      </c>
      <c r="K1691" s="1">
        <f>[2]Summary!G55+[2]Summary!G60</f>
        <v>3.2252202653063424</v>
      </c>
      <c r="L1691" s="1">
        <f>[2]Summary!H55+[2]Summary!H60</f>
        <v>1.6399301829368673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2.0237640798641485</v>
      </c>
      <c r="K1692" s="1">
        <f t="shared" si="1778"/>
        <v>1.1479879572120408</v>
      </c>
      <c r="L1692" s="1">
        <f t="shared" ref="L1692" si="1779">L1691-L1693</f>
        <v>0.31984469749219357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2.0855361430552999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2.0772323080943016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1.3200854854446737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1.7225309291939679</v>
      </c>
      <c r="K1694" s="1">
        <f>[2]Summary!G56</f>
        <v>1.013126543470358</v>
      </c>
      <c r="L1694" s="1">
        <f>[2]Summary!H56</f>
        <v>0.24217937392286787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2.91717064166096</v>
      </c>
      <c r="K1695" s="1">
        <f>[2]Summary!G57</f>
        <v>1.5183006371802159</v>
      </c>
      <c r="L1695" s="1">
        <f>[2]Summary!H57</f>
        <v>0.60329746098108816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3.929034098876659</v>
      </c>
      <c r="K1696" s="1">
        <f>[2]Summary!G58</f>
        <v>1.6661389867515617</v>
      </c>
      <c r="L1696" s="1">
        <f>[2]Summary!H58</f>
        <v>0.16053922354356212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1.3558076715485348</v>
      </c>
      <c r="L1697" s="1">
        <f>-[2]Summary!H59</f>
        <v>5.1988247950570248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0.32917985921627246</v>
      </c>
      <c r="L1698" s="1">
        <f>-[2]Summary!H60</f>
        <v>1.4958490958824255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2.6352905252428548E-5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1.0576224463781846E-5</v>
      </c>
      <c r="L1701" s="1">
        <f>-[2]Summary!H63</f>
        <v>3.0491491462917922E-5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6.6946853363064811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3.4615476689151721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1.0914584574482107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2.1416792099430983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8.4988921570814432E-5</v>
      </c>
      <c r="L1707" s="1">
        <f t="shared" ref="L1707" si="1786">SUM(L1708:L1709)</f>
        <v>2.220930257686733E-4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1.4665697923110829E-5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2.7747257231255302E-5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7.0323223647703598E-5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1.9434576853741801E-4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1.0576224463781846E-5</v>
      </c>
      <c r="L1710" s="1">
        <f t="shared" ref="L1710" si="1788">L1701</f>
        <v>3.0491491462917922E-5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785.6305817637724</v>
      </c>
      <c r="K1711" s="3">
        <f t="shared" si="1789"/>
        <v>727.93499244193481</v>
      </c>
      <c r="L1711" s="3">
        <f t="shared" ref="L1711" si="1790">SUM(L1712:L1713,L1730,L1739:L1740,L1741,L1742,L1747,L1750,,L1755:L1758,L1751)</f>
        <v>711.85018185413776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6.5729713127800791E-3</v>
      </c>
      <c r="K1712" s="1">
        <f t="shared" si="1792"/>
        <v>6.8870656655628255E-4</v>
      </c>
      <c r="L1712" s="1">
        <f t="shared" ref="L1712" si="1793">L21</f>
        <v>8.0338152320208593E-6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109.5077442099887</v>
      </c>
      <c r="K1713" s="1">
        <f t="shared" si="1792"/>
        <v>71.503225457002458</v>
      </c>
      <c r="L1713" s="1">
        <f t="shared" ref="L1713" si="1797">L22</f>
        <v>82.855098482926536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87.903210792086952</v>
      </c>
      <c r="K1714" s="1">
        <f t="shared" si="1792"/>
        <v>38.545396464747832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34.441567211999953</v>
      </c>
      <c r="K1715" s="1">
        <f t="shared" si="1792"/>
        <v>16.715204263697668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1.0278245593345937E-2</v>
      </c>
      <c r="K1716" s="1">
        <f t="shared" si="1792"/>
        <v>6.895533753136637E-4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33.752110263295855</v>
      </c>
      <c r="K1717" s="1">
        <f t="shared" si="1792"/>
        <v>16.853430767218391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17.115775414544544</v>
      </c>
      <c r="K1718" s="1">
        <f t="shared" si="1792"/>
        <v>2.8281316972321884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2.5834796566532492</v>
      </c>
      <c r="K1719" s="1">
        <f t="shared" si="1792"/>
        <v>2.1479401832242742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21.604533417901745</v>
      </c>
      <c r="K1720" s="1">
        <f t="shared" si="1792"/>
        <v>32.957828992254619</v>
      </c>
      <c r="L1720" s="1">
        <f t="shared" ref="L1720" si="1804">L29</f>
        <v>82.855098482926536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3.2559341349586894</v>
      </c>
      <c r="K1721" s="1">
        <f t="shared" si="1792"/>
        <v>3.0961124520117593</v>
      </c>
      <c r="L1721" s="1">
        <f t="shared" ref="L1721" si="1805">L30</f>
        <v>4.0698827855364499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1.3366613063560664</v>
      </c>
      <c r="K1722" s="1">
        <f t="shared" si="1792"/>
        <v>2.7713073246297055</v>
      </c>
      <c r="L1722" s="1">
        <f t="shared" ref="L1722" si="1806">L31</f>
        <v>0.11230342430688381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9.744399150332427</v>
      </c>
      <c r="K1723" s="1">
        <f t="shared" si="1807"/>
        <v>22.879357753228454</v>
      </c>
      <c r="L1723" s="1">
        <f t="shared" ref="L1723" si="1808">L33</f>
        <v>30.470850355619191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3.2559341349586894</v>
      </c>
      <c r="K1724" s="1">
        <f t="shared" si="1807"/>
        <v>3.0961124520117593</v>
      </c>
      <c r="L1724" s="1">
        <f t="shared" ref="L1724" si="1809">L34</f>
        <v>3.2681377156991562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1.3366613063560664</v>
      </c>
      <c r="K1725" s="1">
        <f t="shared" si="1807"/>
        <v>2.7713073246297055</v>
      </c>
      <c r="L1725" s="1">
        <f t="shared" ref="L1725" si="1810">L35</f>
        <v>0.11230342430688381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11.860134267569318</v>
      </c>
      <c r="K1726" s="1">
        <f t="shared" si="1811"/>
        <v>10.078471239026165</v>
      </c>
      <c r="L1726" s="1">
        <f t="shared" ref="L1726" si="1812">L37</f>
        <v>52.384248127307345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0.80174506983729366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11.860134267569318</v>
      </c>
      <c r="K1729" s="1">
        <f t="shared" si="1811"/>
        <v>10.078471239026165</v>
      </c>
      <c r="L1729" s="1">
        <f t="shared" ref="L1729" si="1815">L40</f>
        <v>51.582503057470049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56.755887633802132</v>
      </c>
      <c r="K1730" s="1">
        <f t="shared" si="1811"/>
        <v>16.285366243392293</v>
      </c>
      <c r="L1730" s="1">
        <f t="shared" ref="L1730" si="1816">L41</f>
        <v>6.6798619500342505E-4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55.477007675216008</v>
      </c>
      <c r="K1731" s="1">
        <f t="shared" si="1811"/>
        <v>16.281695293194943</v>
      </c>
      <c r="L1731" s="1">
        <f t="shared" ref="L1731" si="1817">L42</f>
        <v>2.7178707193156401E-5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55.469545870253441</v>
      </c>
      <c r="K1732" s="1">
        <f t="shared" si="1811"/>
        <v>16.276310741963041</v>
      </c>
      <c r="L1732" s="1">
        <f t="shared" ref="L1732" si="1818">L43</f>
        <v>6.5362212348281534E-6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7.4618049625643328E-3</v>
      </c>
      <c r="K1733" s="1">
        <f t="shared" si="1811"/>
        <v>5.3845512319037545E-3</v>
      </c>
      <c r="L1733" s="1">
        <f t="shared" ref="L1733" si="1819">L44</f>
        <v>2.0642485958328248E-5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1.2788799585861237</v>
      </c>
      <c r="K1734" s="1">
        <f t="shared" si="1811"/>
        <v>3.6709501973512331E-3</v>
      </c>
      <c r="L1734" s="1">
        <f t="shared" ref="L1734" si="1820">L45</f>
        <v>6.408074878102686E-4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3.6709501973512331E-3</v>
      </c>
      <c r="L1735" s="1">
        <f t="shared" ref="L1735" si="1821">L46</f>
        <v>6.408074878102686E-4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3.6709501973512331E-3</v>
      </c>
      <c r="L1736" s="1">
        <f t="shared" ref="L1736" si="1822">L47</f>
        <v>6.408074878102686E-4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0.75165706388905129</v>
      </c>
      <c r="K1737" s="1">
        <f t="shared" si="1811"/>
        <v>0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0.75165706388905129</v>
      </c>
      <c r="K1738" s="1">
        <f t="shared" si="1811"/>
        <v>0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167.60288852886745</v>
      </c>
      <c r="K1739" s="1">
        <f t="shared" si="1811"/>
        <v>98.945514083461546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20.227782817372045</v>
      </c>
      <c r="K1740" s="1">
        <f t="shared" si="1826"/>
        <v>-1.9999951896917416</v>
      </c>
      <c r="L1740" s="1">
        <f t="shared" ref="L1740" si="1827">-L58+L51</f>
        <v>-2.00000111081361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1.3021875656214581E-5</v>
      </c>
      <c r="L1741" s="1">
        <f t="shared" ref="L1741" si="1829">L56</f>
        <v>1.2395262588398885E-5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53.515444724565427</v>
      </c>
      <c r="K1742" s="1">
        <f t="shared" si="1830"/>
        <v>55.138546409074181</v>
      </c>
      <c r="L1742" s="1">
        <f t="shared" ref="L1742" si="1831">L3</f>
        <v>55.13857756231738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16.424568865792466</v>
      </c>
      <c r="K1743" s="1">
        <f t="shared" si="1830"/>
        <v>17.113642760947098</v>
      </c>
      <c r="L1743" s="1">
        <f t="shared" ref="L1743" si="1832">L4</f>
        <v>18.429672565135434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7.6690259187447332</v>
      </c>
      <c r="K1744" s="1">
        <f t="shared" si="1830"/>
        <v>7.6690271698718533</v>
      </c>
      <c r="L1744" s="1">
        <f t="shared" ref="L1744" si="1833">L5</f>
        <v>7.6690281973403032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4.805384502131365</v>
      </c>
      <c r="K1745" s="1">
        <f t="shared" si="1830"/>
        <v>4.8053860860181841</v>
      </c>
      <c r="L1745" s="1">
        <f t="shared" ref="L1745" si="1834">L6</f>
        <v>4.8053854551465136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24.616465437896863</v>
      </c>
      <c r="K1746" s="1">
        <f t="shared" si="1830"/>
        <v>25.550490392237048</v>
      </c>
      <c r="L1746" s="1">
        <f t="shared" ref="L1746" si="1835">L7</f>
        <v>24.23449134469513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72.274109818135273</v>
      </c>
      <c r="K1747" s="1">
        <f t="shared" si="1830"/>
        <v>79.195696742012444</v>
      </c>
      <c r="L1747" s="1">
        <f t="shared" ref="L1747" si="1836">L8</f>
        <v>82.747534254148093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34.937591438348463</v>
      </c>
      <c r="K1748" s="1">
        <f t="shared" si="1830"/>
        <v>38.082488813531143</v>
      </c>
      <c r="L1748" s="1">
        <f t="shared" ref="L1748" si="1837">L9</f>
        <v>38.141189217129039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37.33651837978681</v>
      </c>
      <c r="K1749" s="1">
        <f t="shared" si="1830"/>
        <v>41.113207928481295</v>
      </c>
      <c r="L1749" s="1">
        <f t="shared" ref="L1749" si="1838">L10</f>
        <v>44.606345037019054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12.540436474064101</v>
      </c>
      <c r="K1750" s="1">
        <f t="shared" si="1830"/>
        <v>17.360280510121704</v>
      </c>
      <c r="L1750" s="1">
        <f t="shared" ref="L1750" si="1839">L11</f>
        <v>18.812551293649062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152.6145446643589</v>
      </c>
      <c r="K1751" s="1">
        <f t="shared" si="1830"/>
        <v>155.28741870894177</v>
      </c>
      <c r="L1751" s="1">
        <f t="shared" ref="L1751" si="1840">L12</f>
        <v>159.39034023270119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72.611449400290411</v>
      </c>
      <c r="K1752" s="1">
        <f t="shared" si="1841"/>
        <v>73.931309037764663</v>
      </c>
      <c r="L1752" s="1">
        <f t="shared" ref="L1752" si="1842">L13</f>
        <v>74.836059188217007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63.874955251599673</v>
      </c>
      <c r="K1753" s="1">
        <f t="shared" si="1841"/>
        <v>64.383313870575392</v>
      </c>
      <c r="L1753" s="1">
        <f t="shared" ref="L1753" si="1843">L14</f>
        <v>67.134973129330945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16.128140012468798</v>
      </c>
      <c r="K1754" s="1">
        <f t="shared" si="1841"/>
        <v>16.972795800601727</v>
      </c>
      <c r="L1754" s="1">
        <f t="shared" ref="L1754" si="1844">L15</f>
        <v>17.419307915153233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66.401101704051015</v>
      </c>
      <c r="K1755" s="1">
        <f t="shared" si="1841"/>
        <v>137.11127586490707</v>
      </c>
      <c r="L1755" s="1">
        <f t="shared" ref="L1755" si="1845">L16</f>
        <v>153.08785893480703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3.6359646267466985</v>
      </c>
      <c r="K1756" s="1">
        <f t="shared" si="1841"/>
        <v>7.1993904334439351</v>
      </c>
      <c r="L1756" s="1">
        <f t="shared" ref="L1756" si="1846">L17</f>
        <v>22.866103864160117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70.548103590507864</v>
      </c>
      <c r="K1757" s="1">
        <f t="shared" si="1841"/>
        <v>86.631931036955208</v>
      </c>
      <c r="L1757" s="1">
        <f t="shared" ref="L1757" si="1847">L18</f>
        <v>98.411440370512423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5.2756404138717983</v>
      </c>
      <c r="L1758" s="1">
        <f t="shared" ref="L1758" si="1848">L19</f>
        <v>40.539989554456731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39.01400119015095</v>
      </c>
      <c r="K1759" s="3">
        <f t="shared" si="1849"/>
        <v>61.376313812566814</v>
      </c>
      <c r="L1759" s="3">
        <f t="shared" ref="L1759" si="1850">SUM(L1760,L1762,L1766,L1770,L1786,L1793,L1801,L1803,L1811,L1815,L1809)</f>
        <v>68.413323337118882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2.0753297892900813</v>
      </c>
      <c r="K1760" s="1">
        <f t="shared" si="1851"/>
        <v>1.2356853488032113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2.0753297892900813</v>
      </c>
      <c r="K1761" s="1">
        <f>'[2]Electricity and CHPs_CAP'!G$14</f>
        <v>1.2356853488032113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16.729341678578365</v>
      </c>
      <c r="K1762" s="1">
        <f t="shared" si="1853"/>
        <v>16.99975746265801</v>
      </c>
      <c r="L1762" s="1">
        <f t="shared" ref="L1762" si="1854">SUM(L1763:L1765)</f>
        <v>17.454786841761862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7.466058113918419</v>
      </c>
      <c r="K1763" s="1">
        <f>'[2]Electricity and CHPs_CAP'!G$15</f>
        <v>7.6233198085029459</v>
      </c>
      <c r="L1763" s="1">
        <f>'[2]Electricity and CHPs_CAP'!H$15</f>
        <v>7.7285572599663368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4.9032170224410487</v>
      </c>
      <c r="K1764" s="1">
        <f>'[2]Electricity and CHPs_CAP'!G$16</f>
        <v>5.0163707918929594</v>
      </c>
      <c r="L1764" s="1">
        <f>'[2]Electricity and CHPs_CAP'!H$16</f>
        <v>5.36616186746227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4.3600665422188989</v>
      </c>
      <c r="K1765" s="1">
        <f>'[2]Electricity and CHPs_CAP'!G$17</f>
        <v>4.3600668622621033</v>
      </c>
      <c r="L1765" s="1">
        <f>'[2]Electricity and CHPs_CAP'!H$17</f>
        <v>4.3600677143332556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5.1834578887404045E-2</v>
      </c>
      <c r="K1766" s="1">
        <f t="shared" si="1855"/>
        <v>3.5996239212570939E-2</v>
      </c>
      <c r="L1766" s="1">
        <f t="shared" ref="L1766" si="1856">SUM(L1767:L1769)</f>
        <v>1.6377645505329034E-3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3.8845971326464224E-2</v>
      </c>
      <c r="K1767" s="1">
        <f>'[2]Electricity and CHPs_CAP'!G$18</f>
        <v>3.5607317122163799E-2</v>
      </c>
      <c r="L1767" s="1">
        <f>'[2]Electricity and CHPs_CAP'!H$18</f>
        <v>1.4522250973256004E-3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1.1279292306307738E-3</v>
      </c>
      <c r="K1768" s="1">
        <f>'[2]Electricity and CHPs_CAP'!G$28</f>
        <v>3.8892209040714096E-4</v>
      </c>
      <c r="L1768" s="1">
        <f>'[2]Electricity and CHPs_CAP'!H$28</f>
        <v>1.8553945320730301E-4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1.186067833030905E-2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0.12262288774670382</v>
      </c>
      <c r="K1770" s="1">
        <f t="shared" si="1858"/>
        <v>0.13439045714945869</v>
      </c>
      <c r="L1770" s="1">
        <f t="shared" ref="L1770" si="1859">SUM(L1771:L1785)</f>
        <v>0.17686183132887168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5.8435540426865204E-6</v>
      </c>
      <c r="L1771" s="1">
        <f>'[2]Electricity and CHPs_CAP'!H$21</f>
        <v>7.4862485039293774E-4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4.5272558499196E-4</v>
      </c>
      <c r="K1772" s="1">
        <f>'[2]Electricity and CHPs_CAP'!G$22</f>
        <v>1.8851295023394796E-3</v>
      </c>
      <c r="L1772" s="1">
        <f>'[2]Electricity and CHPs_CAP'!H$22</f>
        <v>2.8131276175524033E-2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3.3518495664873992E-2</v>
      </c>
      <c r="K1776" s="1">
        <f>'[2]Electricity and CHPs_CAP'!G$39</f>
        <v>3.3472496411099312E-2</v>
      </c>
      <c r="L1776" s="1">
        <f>'[2]Electricity and CHPs_CAP'!H$39</f>
        <v>3.5706118725148762E-2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1.2383567239208901E-2</v>
      </c>
      <c r="L1777" s="1">
        <f>'[2]Electricity and CHPs_CAP'!H$40</f>
        <v>2.7302879917999338E-2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5.1080073416928705E-4</v>
      </c>
      <c r="K1778" s="1">
        <f>'[2]Electricity and CHPs_CAP'!G$47</f>
        <v>5.1419448399755378E-4</v>
      </c>
      <c r="L1778" s="1">
        <f>'[2]Electricity and CHPs_CAP'!H$47</f>
        <v>2.2331317976921817E-4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6.4460198311470473E-4</v>
      </c>
      <c r="K1779" s="1">
        <f>'[2]Electricity and CHPs_CAP'!G$48</f>
        <v>2.5536544642679496E-4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2.1372484839242054E-3</v>
      </c>
      <c r="K1781" s="1">
        <f>'[2]Electricity and CHPs_CAP'!G$51</f>
        <v>8.278446564954833E-4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8.4752675165131436E-2</v>
      </c>
      <c r="K1783" s="1">
        <f>'[2]Electricity and CHPs_CAP'!G$54</f>
        <v>8.475026496061315E-2</v>
      </c>
      <c r="L1783" s="1">
        <f>'[2]Electricity and CHPs_CAP'!H$54</f>
        <v>8.4749618480037398E-2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6.0634013049824104E-4</v>
      </c>
      <c r="K1784" s="1">
        <f>'[2]Electricity and CHPs_CAP'!G$55</f>
        <v>2.9575089523529996E-4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0.35013629757965209</v>
      </c>
      <c r="K1786" s="1">
        <f t="shared" si="1862"/>
        <v>0.46006635457689882</v>
      </c>
      <c r="L1786" s="1">
        <f t="shared" ref="L1786" si="1863">SUM(L1787:L1792)</f>
        <v>0.45949242120726519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0.27948897919896964</v>
      </c>
      <c r="K1787" s="1">
        <f>'[2]Electricity and CHPs_CAP'!G$19</f>
        <v>0.24004697057184404</v>
      </c>
      <c r="L1787" s="1">
        <f>'[2]Electricity and CHPs_CAP'!H$19</f>
        <v>2.6107513191769849E-4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0.105117366508257</v>
      </c>
      <c r="L1788" s="1">
        <f>'[2]Electricity and CHPs_CAP'!H$20</f>
        <v>0.34806469067447571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6.9926654061728905E-2</v>
      </c>
      <c r="K1789" s="1">
        <f>'[2]Electricity and CHPs_CAP'!G$26</f>
        <v>5.2976372092997388E-2</v>
      </c>
      <c r="L1789" s="1">
        <f>'[2]Electricity and CHPs_CAP'!H$26</f>
        <v>1.3024924689442746E-4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4.24579176529108E-2</v>
      </c>
      <c r="L1790" s="1">
        <f>'[2]Electricity and CHPs_CAP'!H$27</f>
        <v>8.1638496323972562E-2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7.2066431895353739E-4</v>
      </c>
      <c r="K1791" s="1">
        <f>'[2]Electricity and CHPs_CAP'!G$44</f>
        <v>6.5549849910922012E-4</v>
      </c>
      <c r="L1791" s="1">
        <f>'[2]Electricity and CHPs_CAP'!H$44</f>
        <v>1.5288255907230323E-4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1.8812229251780398E-2</v>
      </c>
      <c r="L1792" s="1">
        <f>'[2]Electricity and CHPs_CAP'!H$45</f>
        <v>2.924502727093246E-2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0.18826135544652722</v>
      </c>
      <c r="K1793" s="1">
        <f t="shared" si="1865"/>
        <v>0.24891040079618396</v>
      </c>
      <c r="L1793" s="1">
        <f t="shared" ref="L1793" si="1866">SUM(L1794:L1800)</f>
        <v>0.39674114093608176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3.1055221619323982E-2</v>
      </c>
      <c r="K1794" s="1">
        <f>'[2]Electricity and CHPs_CAP'!G$25</f>
        <v>5.0910683779621248E-2</v>
      </c>
      <c r="L1794" s="1">
        <f>'[2]Electricity and CHPs_CAP'!H$25</f>
        <v>9.9627834071903912E-2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3.0296884194557102E-4</v>
      </c>
      <c r="L1795" s="1">
        <f>'[2]Electricity and CHPs_CAP'!H$31</f>
        <v>0.12359647068669254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0.13461703626312269</v>
      </c>
      <c r="K1796" s="1">
        <f>'[2]Electricity and CHPs_CAP'!G$42</f>
        <v>0.12655861317344913</v>
      </c>
      <c r="L1796" s="1">
        <f>'[2]Electricity and CHPs_CAP'!H$42</f>
        <v>0.1085654245152065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1.9791462524616599E-2</v>
      </c>
      <c r="L1797" s="1">
        <f>'[2]Electricity and CHPs_CAP'!H$43</f>
        <v>5.5585580306347103E-2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6.8482890000391575E-4</v>
      </c>
      <c r="K1798" s="1">
        <f>'[2]Electricity and CHPs_CAP'!G$50</f>
        <v>7.1493483512047329E-4</v>
      </c>
      <c r="L1798" s="1">
        <f>'[2]Electricity and CHPs_CAP'!H$50</f>
        <v>2.6935699379434196E-4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2.1554511645478447E-2</v>
      </c>
      <c r="K1799" s="1">
        <f>'[2]Electricity and CHPs_CAP'!G$53</f>
        <v>5.0341645097460849E-2</v>
      </c>
      <c r="L1799" s="1">
        <f>'[2]Electricity and CHPs_CAP'!H$53</f>
        <v>8.9761430407686981E-3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3.4975701859821495E-4</v>
      </c>
      <c r="K1800" s="1">
        <f>'[2]Electricity and CHPs_CAP'!G$56</f>
        <v>2.9009254397007969E-4</v>
      </c>
      <c r="L1800" s="1">
        <f>'[2]Electricity and CHPs_CAP'!H$56</f>
        <v>1.2033132136868025E-4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0.60450537033245777</v>
      </c>
      <c r="K1801" s="1">
        <f t="shared" si="1868"/>
        <v>1.1969627815329469</v>
      </c>
      <c r="L1801" s="1">
        <f t="shared" si="1868"/>
        <v>3.80170417461889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0.60450537033245777</v>
      </c>
      <c r="K1802" s="1">
        <f>'[2]Electricity and CHPs_CAP'!G$33</f>
        <v>1.1969627815329469</v>
      </c>
      <c r="L1802" s="1">
        <f>'[2]Electricity and CHPs_CAP'!H$33</f>
        <v>3.80170417461889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17.927270228650173</v>
      </c>
      <c r="K1803" s="1">
        <f t="shared" si="1869"/>
        <v>37.991959041052915</v>
      </c>
      <c r="L1803" s="1">
        <f t="shared" ref="L1803" si="1870">SUM(L1804:L1808)</f>
        <v>42.099213905020775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0.43583552762447136</v>
      </c>
      <c r="K1804" s="1">
        <f>'[2]Electricity and CHPs_CAP'!G$34</f>
        <v>4.8936904848087348</v>
      </c>
      <c r="L1804" s="1">
        <f>'[2]Electricity and CHPs_CAP'!H$34</f>
        <v>5.5069929365541084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7.9928692398740502</v>
      </c>
      <c r="K1805" s="1">
        <f>'[2]Electricity and CHPs_CAP'!G$35</f>
        <v>11.775188397306437</v>
      </c>
      <c r="L1805" s="1">
        <f>'[2]Electricity and CHPs_CAP'!H$35</f>
        <v>13.007134220878401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3.4021790005771111</v>
      </c>
      <c r="K1806" s="1">
        <f>'[2]Electricity and CHPs_CAP'!G$36</f>
        <v>3.5896212834310899</v>
      </c>
      <c r="L1806" s="1">
        <f>'[2]Electricity and CHPs_CAP'!H$36</f>
        <v>3.9963165194523302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0.67239934522047895</v>
      </c>
      <c r="K1807" s="1">
        <f>'[2]Electricity and CHPs_CAP'!G$37</f>
        <v>6.0651501936128618</v>
      </c>
      <c r="L1807" s="1">
        <f>'[2]Electricity and CHPs_CAP'!H$37</f>
        <v>6.69969816603093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5.4239871153540591</v>
      </c>
      <c r="K1808" s="1">
        <f>'[2]Electricity and CHPs_CAP'!G$38</f>
        <v>11.668308681893789</v>
      </c>
      <c r="L1808" s="1">
        <f>'[2]Electricity and CHPs_CAP'!H$38</f>
        <v>12.889072062105001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3.1399744671435699E-2</v>
      </c>
      <c r="L1809" s="1">
        <f>'[2]Electricity and CHPs_CAP'!H$32</f>
        <v>0.24131522742725187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3.1399744671435699E-2</v>
      </c>
      <c r="L1810" s="1">
        <f t="shared" ref="L1810" si="1874">L1809</f>
        <v>0.24131522742725187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1.7906735617470998E-3</v>
      </c>
      <c r="K1811" s="1">
        <f t="shared" si="1875"/>
        <v>2.1824575776136713E-2</v>
      </c>
      <c r="L1811" s="1">
        <f t="shared" ref="L1811" si="1876">SUM(L1812:L1814)</f>
        <v>5.1036005287785777E-2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6.8649884979802504E-4</v>
      </c>
      <c r="L1812" s="1">
        <f>'[2]Electricity and CHPs_CAP'!H$30</f>
        <v>3.1064080073304752E-2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1.3156757280952201E-3</v>
      </c>
      <c r="K1813" s="1">
        <f>'[2]Electricity and CHPs_CAP'!G$46</f>
        <v>2.0485209600854131E-2</v>
      </c>
      <c r="L1813" s="1">
        <f>'[2]Electricity and CHPs_CAP'!H$46</f>
        <v>1.9092203146133396E-2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4.7499783365187985E-4</v>
      </c>
      <c r="K1814" s="1">
        <f>'[2]Electricity and CHPs_CAP'!G$57</f>
        <v>6.5286732548455642E-4</v>
      </c>
      <c r="L1814" s="1">
        <f>'[2]Electricity and CHPs_CAP'!H$57</f>
        <v>8.7972206834763581E-4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0.96290833007782739</v>
      </c>
      <c r="K1815" s="1">
        <f t="shared" si="1877"/>
        <v>3.0193614063370462</v>
      </c>
      <c r="L1815" s="1">
        <f t="shared" ref="L1815" si="1878">SUM(L1816:L1822)</f>
        <v>3.7305340249795576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9.9997018562409917E-2</v>
      </c>
      <c r="K1816" s="1">
        <f>'[2]Electricity and CHPs_CAP'!G$63</f>
        <v>9.9997643330960964E-2</v>
      </c>
      <c r="L1816" s="1">
        <f>'[2]Electricity and CHPs_CAP'!H$63</f>
        <v>9.9997620574320781E-2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5.0798179017738601E-2</v>
      </c>
      <c r="K1817" s="1">
        <f>'[2]Electricity and CHPs_CAP'!G$64</f>
        <v>1.2673227873551827</v>
      </c>
      <c r="L1817" s="1">
        <f>'[2]Electricity and CHPs_CAP'!H$64</f>
        <v>1.2673790882245954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3.4576431377700827E-2</v>
      </c>
      <c r="K1818" s="1">
        <f>'[2]Electricity and CHPs_CAP'!G$65</f>
        <v>0.23118027850863077</v>
      </c>
      <c r="L1818" s="1">
        <f>'[2]Electricity and CHPs_CAP'!H$65</f>
        <v>0.6353134274883474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0.16638723417634127</v>
      </c>
      <c r="K1819" s="1">
        <f>'[2]Electricity and CHPs_CAP'!G$66</f>
        <v>0.25302222546258651</v>
      </c>
      <c r="L1819" s="1">
        <f>'[2]Electricity and CHPs_CAP'!H$66</f>
        <v>0.30725166292971096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0.36053035169910352</v>
      </c>
      <c r="K1820" s="1">
        <f>'[2]Electricity and CHPs_CAP'!G$67</f>
        <v>0.40064326277126078</v>
      </c>
      <c r="L1820" s="1">
        <f>'[2]Electricity and CHPs_CAP'!H$67</f>
        <v>0.48960770723786173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2.4846043589389882E-2</v>
      </c>
      <c r="K1821" s="1">
        <f>'[2]Electricity and CHPs_CAP'!G$68</f>
        <v>0.26030798774705888</v>
      </c>
      <c r="L1821" s="1">
        <f>'[2]Electricity and CHPs_CAP'!H$68</f>
        <v>0.32174004541836043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0.22577307165514321</v>
      </c>
      <c r="K1822" s="1">
        <f>'[2]Electricity and CHPs_CAP'!G$69</f>
        <v>0.50688722116136553</v>
      </c>
      <c r="L1822" s="1">
        <f>'[2]Electricity and CHPs_CAP'!H$69</f>
        <v>0.60924447310636132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9.5405875735828971</v>
      </c>
      <c r="K1823" s="3">
        <f t="shared" si="1881"/>
        <v>9.2511567373285821</v>
      </c>
      <c r="L1823" s="3">
        <f t="shared" ref="L1823" si="1882">SUM(L1824,L1843)</f>
        <v>8.6363152400585399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7.7506552752375431</v>
      </c>
      <c r="K1824" s="1">
        <f t="shared" si="1883"/>
        <v>7.2112248182674934</v>
      </c>
      <c r="L1824" s="1">
        <f t="shared" ref="L1824" si="1884">SUM(L1825,L1828,L1830,L1833,L1835,L1837,L1839,L1841)</f>
        <v>6.4524017571551191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3.7571947489801678</v>
      </c>
      <c r="K1825" s="1">
        <f t="shared" si="1885"/>
        <v>4.274738464256119</v>
      </c>
      <c r="L1825" s="1">
        <f t="shared" ref="L1825" si="1886">SUM(L1826:L1827)</f>
        <v>4.3443477287889829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2.3673194603767662E-2</v>
      </c>
      <c r="K1826" s="1" cm="1">
        <f t="array" ref="K1826">SUMPRODUCT(([2]OUT_FinalEnergyCons!$B$4:$B$10000="var_cap")*1,(ISNUMBER(SEARCH("RH*-SHELCBR",[2]OUT_FinalEnergyCons!$A$4:$A$10000)))*1,[2]OUT_FinalEnergyCons!I$4:I$10000)</f>
        <v>6.5538957980637615E-3</v>
      </c>
      <c r="L1826" s="1" cm="1">
        <f t="array" ref="L1826">SUMPRODUCT(([2]OUT_FinalEnergyCons!$B$4:$B$10000="var_cap")*1,(ISNUMBER(SEARCH("RH*-SHELCBR",[2]OUT_FinalEnergyCons!$A$4:$A$10000)))*1,[2]OUT_FinalEnergyCons!J$4:J$10000)</f>
        <v>3.195105343171324E-3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3.7335215543764</v>
      </c>
      <c r="K1827" s="1" cm="1">
        <f t="array" ref="K1827">SUMPRODUCT(([2]OUT_FinalEnergyCons!$B$4:$B$10000="var_cap")*1,ISNUMBER(SEARCH("RH*-SHELCHP",[2]OUT_FinalEnergyCons!$A$4:$A$10000))*1,[2]OUT_FinalEnergyCons!I$4:I$10000)</f>
        <v>4.2681845684580555</v>
      </c>
      <c r="L1827" s="1" cm="1">
        <f t="array" ref="L1827">SUMPRODUCT(([2]OUT_FinalEnergyCons!$B$4:$B$10000="var_cap")*1,ISNUMBER(SEARCH("RH*-SHELCHP",[2]OUT_FinalEnergyCons!$A$4:$A$10000))*1,[2]OUT_FinalEnergyCons!J$4:J$10000)</f>
        <v>4.3411526234458115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0.91255294430103762</v>
      </c>
      <c r="K1828" s="1">
        <f t="shared" si="1891"/>
        <v>0.34111066170491899</v>
      </c>
      <c r="L1828" s="1">
        <f t="shared" si="1891"/>
        <v>8.1127977466249793E-2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0.91255294430103762</v>
      </c>
      <c r="K1829" s="1" cm="1">
        <f t="array" ref="K1829">SUMPRODUCT(([2]OUT_FinalEnergyCons!$B$4:$B$10000="var_cap")*1, (ISNUMBER(SEARCH("RH*-SHLFOBR",[2]OUT_FinalEnergyCons!$A$4:$A$10000)))*1,[2]OUT_FinalEnergyCons!I$4:I$10000)</f>
        <v>0.34111066170491899</v>
      </c>
      <c r="L1829" s="1" cm="1">
        <f t="array" ref="L1829">SUMPRODUCT(([2]OUT_FinalEnergyCons!$B$4:$B$10000="var_cap")*1, (ISNUMBER(SEARCH("RH*-SHLFOBR",[2]OUT_FinalEnergyCons!$A$4:$A$10000)))*1,[2]OUT_FinalEnergyCons!J$4:J$10000)</f>
        <v>8.1127977466249793E-2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2.4101246738209481</v>
      </c>
      <c r="K1830" s="1">
        <f t="shared" si="1894"/>
        <v>2.0633153476069537</v>
      </c>
      <c r="L1830" s="1">
        <f t="shared" ref="L1830" si="1895">SUM(L1831:L1832)</f>
        <v>1.7174411189465717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1.0999516588967417</v>
      </c>
      <c r="K1831" s="1" cm="1">
        <f t="array" ref="K1831">SUMPRODUCT(([2]OUT_FinalEnergyCons!$B$4:$B$10000="var_cap")*1, (ISNUMBER(SEARCH("RH*-SHNGABR",[2]OUT_FinalEnergyCons!$A$4:$A$10000)))*1,[2]OUT_FinalEnergyCons!I$4:I$10000)</f>
        <v>0.48221364551794449</v>
      </c>
      <c r="L1831" s="1" cm="1">
        <f t="array" ref="L1831">SUMPRODUCT(([2]OUT_FinalEnergyCons!$B$4:$B$10000="var_cap")*1, (ISNUMBER(SEARCH("RH*-SHNGABR",[2]OUT_FinalEnergyCons!$A$4:$A$10000)))*1,[2]OUT_FinalEnergyCons!J$4:J$10000)</f>
        <v>0.21386678474278217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1.3101730149242066</v>
      </c>
      <c r="K1832" s="1" cm="1">
        <f t="array" ref="K1832">SUMPRODUCT(([2]OUT_FinalEnergyCons!$B$4:$B$10000="var_cap")*1,ISNUMBER(SEARCH("RH*-SHngahp",[2]OUT_FinalEnergyCons!$A$4:$A$10000))*1,[2]OUT_FinalEnergyCons!I$4:I$10000)</f>
        <v>1.5811017020890092</v>
      </c>
      <c r="L1832" s="1" cm="1">
        <f t="array" ref="L1832">SUMPRODUCT(([2]OUT_FinalEnergyCons!$B$4:$B$10000="var_cap")*1,ISNUMBER(SEARCH("RH*-SHngahp",[2]OUT_FinalEnergyCons!$A$4:$A$10000))*1,[2]OUT_FinalEnergyCons!J$4:J$10000)</f>
        <v>1.5035743342037895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1.6321976767999513E-6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1.6321976767999513E-6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0.59827670609987105</v>
      </c>
      <c r="K1835" s="1">
        <f t="shared" si="1901"/>
        <v>0.49319425915249959</v>
      </c>
      <c r="L1835" s="1">
        <f t="shared" si="1901"/>
        <v>0.27675712623591725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0.59827670609987105</v>
      </c>
      <c r="K1836" s="1" cm="1">
        <f t="array" ref="K1836">SUMPRODUCT(([2]OUT_FinalEnergyCons!$B$4:$B$10000="var_cap")*1, (ISNUMBER(SEARCH("RH*-SHWODBR",[2]OUT_FinalEnergyCons!$A$4:$A$10000)))*1,[2]OUT_FinalEnergyCons!I$4:I$10000)</f>
        <v>0.49319425915249959</v>
      </c>
      <c r="L1836" s="1" cm="1">
        <f t="array" ref="L1836">SUMPRODUCT(([2]OUT_FinalEnergyCons!$B$4:$B$10000="var_cap")*1, (ISNUMBER(SEARCH("RH*-SHWODBR",[2]OUT_FinalEnergyCons!$A$4:$A$10000)))*1,[2]OUT_FinalEnergyCons!J$4:J$10000)</f>
        <v>0.27675712623591725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3.1698152644359844E-2</v>
      </c>
      <c r="K1837" s="1">
        <f t="shared" si="1904"/>
        <v>3.2920039018428944E-2</v>
      </c>
      <c r="L1837" s="1">
        <f t="shared" si="1904"/>
        <v>2.7578696710104156E-2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3.1698152644359844E-2</v>
      </c>
      <c r="K1838" s="1" cm="1">
        <f t="array" ref="K1838">SUMPRODUCT(([2]OUT_FinalEnergyCons!$B$4:$B$10000="var_cap")*1, (ISNUMBER(SEARCH("RH*-SHPLTBR",[2]OUT_FinalEnergyCons!$A$4:$A$10000)))*1,[2]OUT_FinalEnergyCons!I$4:I$10000)</f>
        <v>3.2920039018428944E-2</v>
      </c>
      <c r="L1838" s="1" cm="1">
        <f t="array" ref="L1838">SUMPRODUCT(([2]OUT_FinalEnergyCons!$B$4:$B$10000="var_cap")*1, (ISNUMBER(SEARCH("RH*-SHPLTBR",[2]OUT_FinalEnergyCons!$A$4:$A$10000)))*1,[2]OUT_FinalEnergyCons!J$4:J$10000)</f>
        <v>2.7578696710104156E-2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4.0806417193481229E-2</v>
      </c>
      <c r="K1839" s="1">
        <f t="shared" si="1907"/>
        <v>5.9460465285730646E-3</v>
      </c>
      <c r="L1839" s="1">
        <f t="shared" si="1907"/>
        <v>5.1491090072936473E-3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4.0806417193481229E-2</v>
      </c>
      <c r="K1840" s="1" cm="1">
        <f t="array" ref="K1840">SUMPRODUCT(([2]OUT_FinalEnergyCons!$B$4:$B$10000="var_cap")*1, (ISNUMBER(SEARCH("RH*-SHSOLBR",[2]OUT_FinalEnergyCons!$A$4:$A$10000)))*1,[2]OUT_FinalEnergyCons!I$4:I$10000)</f>
        <v>5.9460465285730646E-3</v>
      </c>
      <c r="L1840" s="1" cm="1">
        <f t="array" ref="L1840">SUMPRODUCT(([2]OUT_FinalEnergyCons!$B$4:$B$10000="var_cap")*1, (ISNUMBER(SEARCH("RH*-SHSOLBR",[2]OUT_FinalEnergyCons!$A$4:$A$10000)))*1,[2]OUT_FinalEnergyCons!J$4:J$10000)</f>
        <v>5.1491090072936473E-3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1.7899322983453545</v>
      </c>
      <c r="K1843" s="1">
        <f t="shared" ref="K1843:L1843" si="1917">SUM(K1844,K1847,K1849,K1852,K1854,K1856,K1858,K1860)</f>
        <v>2.0399319190610892</v>
      </c>
      <c r="L1843" s="1">
        <f t="shared" si="1917"/>
        <v>2.1839134829034217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0.85251459994493572</v>
      </c>
      <c r="K1844" s="1">
        <f t="shared" ref="K1844:L1844" si="1923">SUM(K1845:K1846)</f>
        <v>1.0773330458716532</v>
      </c>
      <c r="L1844" s="1">
        <f t="shared" si="1923"/>
        <v>1.2614525219245007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0.14214857613517079</v>
      </c>
      <c r="K1845" s="1" cm="1">
        <f t="array" ref="K1845">SUMPRODUCT(([2]OUT_FinalEnergyCons!$B$4:$B$10000="var_cap")*1,(ISNUMBER(SEARCH("RH*-WHELCBR",[2]OUT_FinalEnergyCons!$A$4:$A$10000)))*1,[2]OUT_FinalEnergyCons!I$4:I$10000)</f>
        <v>0.16997138545454604</v>
      </c>
      <c r="L1845" s="1" cm="1">
        <f t="array" ref="L1845">SUMPRODUCT(([2]OUT_FinalEnergyCons!$B$4:$B$10000="var_cap")*1,(ISNUMBER(SEARCH("RH*-WHELCBR",[2]OUT_FinalEnergyCons!$A$4:$A$10000)))*1,[2]OUT_FinalEnergyCons!J$4:J$10000)</f>
        <v>0.14962230815896171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0.71036602380976488</v>
      </c>
      <c r="K1846" s="1" cm="1">
        <f t="array" ref="K1846">SUMPRODUCT(([2]OUT_FinalEnergyCons!$B$4:$B$10000="var_cap")*1,ISNUMBER(SEARCH("RH*-WHELCHP",[2]OUT_FinalEnergyCons!$A$4:$A$10000))*1,[2]OUT_FinalEnergyCons!I$4:I$10000)</f>
        <v>0.9073616604171072</v>
      </c>
      <c r="L1846" s="1" cm="1">
        <f t="array" ref="L1846">SUMPRODUCT(([2]OUT_FinalEnergyCons!$B$4:$B$10000="var_cap")*1,ISNUMBER(SEARCH("RH*-WHELCHP",[2]OUT_FinalEnergyCons!$A$4:$A$10000))*1,[2]OUT_FinalEnergyCons!J$4:J$10000)</f>
        <v>1.1118302137655389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0.10689606545508379</v>
      </c>
      <c r="K1847" s="1">
        <f t="shared" ref="K1847:L1847" si="1931">K1848</f>
        <v>5.9415154802177121E-2</v>
      </c>
      <c r="L1847" s="1">
        <f t="shared" si="1931"/>
        <v>1.41077098864624E-2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0.10689606545508379</v>
      </c>
      <c r="K1848" s="1" cm="1">
        <f t="array" ref="K1848">SUMPRODUCT(([2]OUT_FinalEnergyCons!$B$4:$B$10000="var_cap")*1, (ISNUMBER(SEARCH("RH*-WHLFOBR",[2]OUT_FinalEnergyCons!$A$4:$A$10000)))*1,[2]OUT_FinalEnergyCons!I$4:I$10000)</f>
        <v>5.9415154802177121E-2</v>
      </c>
      <c r="L1848" s="1" cm="1">
        <f t="array" ref="L1848">SUMPRODUCT(([2]OUT_FinalEnergyCons!$B$4:$B$10000="var_cap")*1, (ISNUMBER(SEARCH("RH*-WHLFOBR",[2]OUT_FinalEnergyCons!$A$4:$A$10000)))*1,[2]OUT_FinalEnergyCons!J$4:J$10000)</f>
        <v>1.41077098864624E-2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0.50512382467110506</v>
      </c>
      <c r="K1849" s="1">
        <f t="shared" ref="K1849:L1849" si="1938">SUM(K1850:K1851)</f>
        <v>0.54602830414099723</v>
      </c>
      <c r="L1849" s="1">
        <f t="shared" si="1938"/>
        <v>0.55933800612424933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0.16551142069042399</v>
      </c>
      <c r="K1850" s="1" cm="1">
        <f t="array" ref="K1850">SUMPRODUCT(([2]OUT_FinalEnergyCons!$B$4:$B$10000="var_cap")*1, (ISNUMBER(SEARCH("RH*-WHNGABR",[2]OUT_FinalEnergyCons!$A$4:$A$10000)))*1,[2]OUT_FinalEnergyCons!I$4:I$10000)</f>
        <v>0.10435791235220143</v>
      </c>
      <c r="L1850" s="1" cm="1">
        <f t="array" ref="L1850">SUMPRODUCT(([2]OUT_FinalEnergyCons!$B$4:$B$10000="var_cap")*1, (ISNUMBER(SEARCH("RH*-WHNGABR",[2]OUT_FinalEnergyCons!$A$4:$A$10000)))*1,[2]OUT_FinalEnergyCons!J$4:J$10000)</f>
        <v>5.9857737757466827E-2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0.33961240398068104</v>
      </c>
      <c r="K1851" s="1" cm="1">
        <f t="array" ref="K1851">SUMPRODUCT(([2]OUT_FinalEnergyCons!$B$4:$B$10000="var_cap")*1,ISNUMBER(SEARCH("RH*-WHngahp",[2]OUT_FinalEnergyCons!$A$4:$A$10000))*1,[2]OUT_FinalEnergyCons!I$4:I$10000)</f>
        <v>0.4416703917887958</v>
      </c>
      <c r="L1851" s="1" cm="1">
        <f t="array" ref="L1851">SUMPRODUCT(([2]OUT_FinalEnergyCons!$B$4:$B$10000="var_cap")*1,ISNUMBER(SEARCH("RH*-WHngahp",[2]OUT_FinalEnergyCons!$A$4:$A$10000))*1,[2]OUT_FinalEnergyCons!J$4:J$10000)</f>
        <v>0.4994802683667825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7.4837631658536116E-2</v>
      </c>
      <c r="K1854" s="1">
        <f t="shared" ref="K1854:L1854" si="1953">K1855</f>
        <v>7.2534398697642805E-2</v>
      </c>
      <c r="L1854" s="1">
        <f t="shared" si="1953"/>
        <v>5.561907539907663E-2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7.4837631658536116E-2</v>
      </c>
      <c r="K1855" s="1" cm="1">
        <f t="array" ref="K1855">SUMPRODUCT(([2]OUT_FinalEnergyCons!$B$4:$B$10000="var_cap")*1, (ISNUMBER(SEARCH("RH*-WHWODBR",[2]OUT_FinalEnergyCons!$A$4:$A$10000)))*1,[2]OUT_FinalEnergyCons!I$4:I$10000)</f>
        <v>7.2534398697642805E-2</v>
      </c>
      <c r="L1855" s="1" cm="1">
        <f t="array" ref="L1855">SUMPRODUCT(([2]OUT_FinalEnergyCons!$B$4:$B$10000="var_cap")*1, (ISNUMBER(SEARCH("RH*-WHWODBR",[2]OUT_FinalEnergyCons!$A$4:$A$10000)))*1,[2]OUT_FinalEnergyCons!J$4:J$10000)</f>
        <v>5.561907539907663E-2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8.3314093515614116E-3</v>
      </c>
      <c r="K1856" s="1">
        <f t="shared" ref="K1856:L1856" si="1960">K1857</f>
        <v>9.5612509970015146E-3</v>
      </c>
      <c r="L1856" s="1">
        <f t="shared" si="1960"/>
        <v>9.8871058629853032E-3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8.3314093515614116E-3</v>
      </c>
      <c r="K1857" s="1" cm="1">
        <f t="array" ref="K1857">SUMPRODUCT(([2]OUT_FinalEnergyCons!$B$4:$B$10000="var_cap")*1, (ISNUMBER(SEARCH("RH*-WHPLTBR",[2]OUT_FinalEnergyCons!$A$4:$A$10000)))*1,[2]OUT_FinalEnergyCons!I$4:I$10000)</f>
        <v>9.5612509970015146E-3</v>
      </c>
      <c r="L1857" s="1" cm="1">
        <f t="array" ref="L1857">SUMPRODUCT(([2]OUT_FinalEnergyCons!$B$4:$B$10000="var_cap")*1, (ISNUMBER(SEARCH("RH*-WHPLTBR",[2]OUT_FinalEnergyCons!$A$4:$A$10000)))*1,[2]OUT_FinalEnergyCons!J$4:J$10000)</f>
        <v>9.8871058629853032E-3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0.24222876726413231</v>
      </c>
      <c r="K1858" s="1">
        <f t="shared" ref="K1858:L1858" si="1967">K1859</f>
        <v>0.27505976455161735</v>
      </c>
      <c r="L1858" s="1">
        <f t="shared" si="1967"/>
        <v>0.28350906370614726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0.24222876726413231</v>
      </c>
      <c r="K1859" s="1" cm="1">
        <f t="array" ref="K1859">SUMPRODUCT(([2]OUT_FinalEnergyCons!$B$4:$B$10000="var_cap")*1, (ISNUMBER(SEARCH("RH*-WHSOLBR",[2]OUT_FinalEnergyCons!$A$4:$A$10000)))*1,[2]OUT_FinalEnergyCons!I$4:I$10000)</f>
        <v>0.27505976455161735</v>
      </c>
      <c r="L1859" s="1" cm="1">
        <f t="array" ref="L1859">SUMPRODUCT(([2]OUT_FinalEnergyCons!$B$4:$B$10000="var_cap")*1, (ISNUMBER(SEARCH("RH*-WHSOLBR",[2]OUT_FinalEnergyCons!$A$4:$A$10000)))*1,[2]OUT_FinalEnergyCons!J$4:J$10000)</f>
        <v>0.28350906370614726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4.3024515648699992</v>
      </c>
      <c r="K1862" s="17">
        <f t="shared" si="1976"/>
        <v>3.7204934400494594</v>
      </c>
      <c r="L1862" s="17">
        <f t="shared" ref="L1862" si="1977">SUM(L1863,L1866,L1869,L1873,L1875,L1877,L1879,L1881,L1883)</f>
        <v>3.5305674243776757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1.7526184332551153</v>
      </c>
      <c r="K1863" s="18">
        <f t="shared" si="1978"/>
        <v>1.5724899182674814</v>
      </c>
      <c r="L1863" s="18">
        <f t="shared" ref="L1863" si="1979">SUM(L1864:L1865)</f>
        <v>1.8682945723397375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1.2873310324094895</v>
      </c>
      <c r="K1864" s="1" cm="1">
        <f t="array" ref="K1864">SUMPRODUCT(([2]OUT_FinalEnergyCons!$B$4:$B$10000="Var_cap")*1,  (ISNUMBER(SEARCH("ITOT-SWHELCBR",[2]OUT_FinalEnergyCons!$A$4:$A$10000)))*1,[2]OUT_FinalEnergyCons!I$4:I$10000)</f>
        <v>1.0490009920172865</v>
      </c>
      <c r="L1864" s="1" cm="1">
        <f t="array" ref="L1864">SUMPRODUCT(([2]OUT_FinalEnergyCons!$B$4:$B$10000="Var_cap")*1,  (ISNUMBER(SEARCH("ITOT-SWHELCBR",[2]OUT_FinalEnergyCons!$A$4:$A$10000)))*1,[2]OUT_FinalEnergyCons!J$4:J$10000)</f>
        <v>1.1364065390056033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0.46528740084562586</v>
      </c>
      <c r="K1865" s="1" cm="1">
        <f t="array" ref="K1865">SUMPRODUCT(([2]OUT_FinalEnergyCons!$B$4:$B$10000="Var_cap")*1,  (ISNUMBER(SEARCH("ITOT-SWHELCHP",[2]OUT_FinalEnergyCons!$A$4:$A$10000)))*1,[2]OUT_FinalEnergyCons!I$4:I$10000)</f>
        <v>0.52348892625019494</v>
      </c>
      <c r="L1865" s="1" cm="1">
        <f t="array" ref="L1865">SUMPRODUCT(([2]OUT_FinalEnergyCons!$B$4:$B$10000="Var_cap")*1,  (ISNUMBER(SEARCH("ITOT-SWHELCHP",[2]OUT_FinalEnergyCons!$A$4:$A$10000)))*1,[2]OUT_FinalEnergyCons!J$4:J$10000)</f>
        <v>0.7318880333341341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0.2734705587939143</v>
      </c>
      <c r="K1866" s="18">
        <f t="shared" si="1981"/>
        <v>0.17635122128845124</v>
      </c>
      <c r="L1866" s="18">
        <f t="shared" ref="L1866" si="1982">SUM(L1867:L1868)</f>
        <v>1.4503371458254005E-2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0.27281163227884303</v>
      </c>
      <c r="K1867" s="1" cm="1">
        <f t="array" ref="K1867">SUMPRODUCT(([2]OUT_FinalEnergyCons!$B$4:$B$10000="Var_cap")*1,  (ISNUMBER(SEARCH("ITOT-SWHLFOBR",[2]OUT_FinalEnergyCons!$A$4:$A$10000)))*1,[2]OUT_FinalEnergyCons!I$4:I$10000)</f>
        <v>0.17630539464877684</v>
      </c>
      <c r="L1867" s="1" cm="1">
        <f t="array" ref="L1867">SUMPRODUCT(([2]OUT_FinalEnergyCons!$B$4:$B$10000="Var_cap")*1,  (ISNUMBER(SEARCH("ITOT-SWHLFOBR",[2]OUT_FinalEnergyCons!$A$4:$A$10000)))*1,[2]OUT_FinalEnergyCons!J$4:J$10000)</f>
        <v>1.4503371458254005E-2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6.5892651507125713E-4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4.5826639674393971E-5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0.57180145192221332</v>
      </c>
      <c r="K1869" s="18">
        <f t="shared" si="1985"/>
        <v>0.28605717007785703</v>
      </c>
      <c r="L1869" s="18">
        <f t="shared" ref="L1869" si="1986">SUM(L1870:L1871)</f>
        <v>7.7521205998246578E-2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0.57108878486738801</v>
      </c>
      <c r="K1870" s="1" cm="1">
        <f t="array" ref="K1870">SUMPRODUCT(([2]OUT_FinalEnergyCons!$B$4:$B$10000="Var_cap")*1,  (ISNUMBER(SEARCH("ITOT-SWHNGA*BR",[2]OUT_FinalEnergyCons!$A$4:$A$10000)))*1,[2]OUT_FinalEnergyCons!I$4:I$10000)</f>
        <v>0.28562920757898902</v>
      </c>
      <c r="L1870" s="1" cm="1">
        <f t="array" ref="L1870">SUMPRODUCT(([2]OUT_FinalEnergyCons!$B$4:$B$10000="Var_cap")*1,  (ISNUMBER(SEARCH("ITOT-SWHNGA*BR",[2]OUT_FinalEnergyCons!$A$4:$A$10000)))*1,[2]OUT_FinalEnergyCons!J$4:J$10000)</f>
        <v>7.7240255158444196E-2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7.1266705482532695E-4</v>
      </c>
      <c r="K1871" s="1" cm="1">
        <f t="array" ref="K1871">SUMPRODUCT(([2]OUT_FinalEnergyCons!$B$4:$B$10000="Var_cap")*1,  (ISNUMBER(SEARCH("ITOT-SWHNGAHP",[2]OUT_FinalEnergyCons!$A$4:$A$10000)))*1,[2]OUT_FinalEnergyCons!I$4:I$10000)</f>
        <v>4.279624988680101E-4</v>
      </c>
      <c r="L1871" s="1" cm="1">
        <f t="array" ref="L1871">SUMPRODUCT(([2]OUT_FinalEnergyCons!$B$4:$B$10000="Var_cap")*1,  (ISNUMBER(SEARCH("ITOT-SWHNGAHP",[2]OUT_FinalEnergyCons!$A$4:$A$10000)))*1,[2]OUT_FinalEnergyCons!J$4:J$10000)</f>
        <v>2.8095083980237881E-4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0.16299042537692307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0.20857151803601237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0.2528267411801523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4.1153763403913024E-4</v>
      </c>
      <c r="K1873" s="1">
        <f t="shared" si="1987"/>
        <v>4.4070727595178012E-5</v>
      </c>
      <c r="L1873" s="1">
        <f t="shared" si="1987"/>
        <v>6.4912862185199298E-7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4.1153763403913024E-4</v>
      </c>
      <c r="K1874" s="1" cm="1">
        <f t="array" ref="K1874">SUMPRODUCT(([2]OUT_FinalEnergyCons!$B$4:$B$10000="Var_cap")*1,  (ISNUMBER(SEARCH("ITOT-SWHCOA*BR",[2]OUT_FinalEnergyCons!$A$4:$A$10000)))*1,[2]OUT_FinalEnergyCons!I$4:I$10000)</f>
        <v>4.4070727595178012E-5</v>
      </c>
      <c r="L1874" s="1" cm="1">
        <f t="array" ref="L1874">SUMPRODUCT(([2]OUT_FinalEnergyCons!$B$4:$B$10000="Var_cap")*1,  (ISNUMBER(SEARCH("ITOT-SWHCOA*BR",[2]OUT_FinalEnergyCons!$A$4:$A$10000)))*1,[2]OUT_FinalEnergyCons!J$4:J$10000)</f>
        <v>6.4912862185199298E-7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0.43765440603688921</v>
      </c>
      <c r="K1875" s="1">
        <f t="shared" si="1988"/>
        <v>0.37427632856674753</v>
      </c>
      <c r="L1875" s="1">
        <f t="shared" si="1988"/>
        <v>0.40947514485549891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0.43765440603688921</v>
      </c>
      <c r="K1876" s="1" cm="1">
        <f t="array" ref="K1876">SUMPRODUCT(([2]OUT_FinalEnergyCons!$B$4:$B$10000="Var_cap")*1,  (ISNUMBER(SEARCH("ITOT-SWHWOD*BR",[2]OUT_FinalEnergyCons!$A$4:$A$10000)))*1,[2]OUT_FinalEnergyCons!I$4:I$10000)</f>
        <v>0.37427632856674753</v>
      </c>
      <c r="L1876" s="1" cm="1">
        <f t="array" ref="L1876">SUMPRODUCT(([2]OUT_FinalEnergyCons!$B$4:$B$10000="Var_cap")*1,  (ISNUMBER(SEARCH("ITOT-SWHWOD*BR",[2]OUT_FinalEnergyCons!$A$4:$A$10000)))*1,[2]OUT_FinalEnergyCons!J$4:J$10000)</f>
        <v>0.40947514485549891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4.1763700142687078E-2</v>
      </c>
      <c r="K1877" s="1">
        <f t="shared" si="1989"/>
        <v>4.350310483433413E-2</v>
      </c>
      <c r="L1877" s="1">
        <f t="shared" si="1989"/>
        <v>4.2151958026142203E-2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4.1763700142687078E-2</v>
      </c>
      <c r="K1878" s="1" cm="1">
        <f t="array" ref="K1878">SUMPRODUCT(([2]OUT_FinalEnergyCons!$B$4:$B$10000="Var_cap")*1,  (ISNUMBER(SEARCH("ITOT-SWHPLT*BR",[2]OUT_FinalEnergyCons!$A$4:$A$10000)))*1,[2]OUT_FinalEnergyCons!I$4:I$10000)</f>
        <v>4.350310483433413E-2</v>
      </c>
      <c r="L1878" s="1" cm="1">
        <f t="array" ref="L1878">SUMPRODUCT(([2]OUT_FinalEnergyCons!$B$4:$B$10000="Var_cap")*1,  (ISNUMBER(SEARCH("ITOT-SWHPLT*BR",[2]OUT_FinalEnergyCons!$A$4:$A$10000)))*1,[2]OUT_FinalEnergyCons!J$4:J$10000)</f>
        <v>4.2151958026142203E-2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0.33335718290126221</v>
      </c>
      <c r="K1879" s="1">
        <f t="shared" si="1990"/>
        <v>0.32071374269588976</v>
      </c>
      <c r="L1879" s="1">
        <f t="shared" si="1990"/>
        <v>0.20975348375956535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0.33335718290126221</v>
      </c>
      <c r="K1880" s="1" cm="1">
        <f t="array" ref="K1880">SUMPRODUCT(([2]OUT_FinalEnergyCons!$B$4:$B$10000="Var_cap")*1,  (ISNUMBER(SEARCH("ITOT-SWHWST*BR",[2]OUT_FinalEnergyCons!$A$4:$A$10000)))*1,[2]OUT_FinalEnergyCons!I$4:I$10000)</f>
        <v>0.32071374269588976</v>
      </c>
      <c r="L1880" s="1" cm="1">
        <f t="array" ref="L1880">SUMPRODUCT(([2]OUT_FinalEnergyCons!$B$4:$B$10000="Var_cap")*1,  (ISNUMBER(SEARCH("ITOT-SWHWST*BR",[2]OUT_FinalEnergyCons!$A$4:$A$10000)))*1,[2]OUT_FinalEnergyCons!J$4:J$10000)</f>
        <v>0.20975348375956535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0.26626672325265155</v>
      </c>
      <c r="K1881" s="1">
        <f t="shared" si="1991"/>
        <v>0.26626419302358401</v>
      </c>
      <c r="L1881" s="1">
        <f t="shared" si="1991"/>
        <v>0.26626201517139297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0.26626672325265155</v>
      </c>
      <c r="K1882" s="1" cm="1">
        <f t="array" ref="K1882">SUMPRODUCT(([2]OUT_FinalEnergyCons!$B$4:$B$10000="Var_cap")*1, (ISNUMBER(SEARCH("ITOT-SWHSOLBR",[2]OUT_FinalEnergyCons!$A$4:$A$10000)))*1,[2]OUT_FinalEnergyCons!I$4:I$10000)</f>
        <v>0.26626419302358401</v>
      </c>
      <c r="L1882" s="1" cm="1">
        <f t="array" ref="L1882">SUMPRODUCT(([2]OUT_FinalEnergyCons!$B$4:$B$10000="Var_cap")*1, (ISNUMBER(SEARCH("ITOT-SWHSOLBR",[2]OUT_FinalEnergyCons!$A$4:$A$10000)))*1,[2]OUT_FinalEnergyCons!J$4:J$10000)</f>
        <v>0.26626201517139297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0.62510757093122704</v>
      </c>
      <c r="K1883" s="1">
        <f t="shared" si="1992"/>
        <v>0.68079369056751915</v>
      </c>
      <c r="L1883" s="1">
        <f t="shared" si="1992"/>
        <v>0.64260502364021643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0.62510757093122704</v>
      </c>
      <c r="K1884" s="1" cm="1">
        <f t="array" ref="K1884">SUMPRODUCT(([2]OUT_FinalEnergyCons!$B$4:$B$10000="Var_cap")*1, (ISNUMBER(SEARCH("ITOT-SWHH2BR",[2]OUT_FinalEnergyCons!$A$4:$A$10000)))*1,[2]OUT_FinalEnergyCons!I$4:I$10000)</f>
        <v>0.68079369056751915</v>
      </c>
      <c r="L1884" s="1" cm="1">
        <f t="array" ref="L1884">SUMPRODUCT(([2]OUT_FinalEnergyCons!$B$4:$B$10000="Var_cap")*1, (ISNUMBER(SEARCH("ITOT-SWHH2BR",[2]OUT_FinalEnergyCons!$A$4:$A$10000)))*1,[2]OUT_FinalEnergyCons!J$4:J$10000)</f>
        <v>0.64260502364021643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4.5177517626196231</v>
      </c>
      <c r="K1885" s="17">
        <f t="shared" si="1993"/>
        <v>4.632685902707804</v>
      </c>
      <c r="L1885" s="17">
        <f t="shared" ref="L1885" si="1994">SUM(L1886,L1889,L1891,L1895,L1897,L1899,L1901)</f>
        <v>4.2735998258553121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0.9270936759258086</v>
      </c>
      <c r="K1886" s="1">
        <f t="shared" si="1995"/>
        <v>1.2380258103969419</v>
      </c>
      <c r="L1886" s="1">
        <f t="shared" ref="L1886" si="1996">SUM(L1887:L1888)</f>
        <v>1.4686945407410796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3.1427904663720502E-2</v>
      </c>
      <c r="K1887" s="1" cm="1">
        <f t="array" ref="K1887">SUMPRODUCT(([2]OUT_FinalEnergyCons!$B$4:$B$10000="Var_cap")*1, (ISNUMBER(SEARCH("SCOM-SHELCBR",[2]OUT_FinalEnergyCons!$A$4:$A$10000)))*1,[2]OUT_FinalEnergyCons!I$4:I$10000)</f>
        <v>2.4151796300224085E-2</v>
      </c>
      <c r="L1887" s="1" cm="1">
        <f t="array" ref="L1887">SUMPRODUCT(([2]OUT_FinalEnergyCons!$B$4:$B$10000="Var_cap")*1, (ISNUMBER(SEARCH("SCOM-SHELCBR",[2]OUT_FinalEnergyCons!$A$4:$A$10000)))*1,[2]OUT_FinalEnergyCons!J$4:J$10000)</f>
        <v>1.6932756186423977E-2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0.89566577126208813</v>
      </c>
      <c r="K1888" s="1" cm="1">
        <f t="array" ref="K1888">SUMPRODUCT(([2]OUT_FinalEnergyCons!$B$4:$B$10000="Var_cap")*1, (ISNUMBER(SEARCH("SCOM-SHELCHP",[2]OUT_FinalEnergyCons!$A$4:$A$10000)))*1,[2]OUT_FinalEnergyCons!I$4:I$10000)</f>
        <v>1.2138740140967179</v>
      </c>
      <c r="L1888" s="1" cm="1">
        <f t="array" ref="L1888">SUMPRODUCT(([2]OUT_FinalEnergyCons!$B$4:$B$10000="Var_cap")*1, (ISNUMBER(SEARCH("SCOM-SHELCHP",[2]OUT_FinalEnergyCons!$A$4:$A$10000)))*1,[2]OUT_FinalEnergyCons!J$4:J$10000)</f>
        <v>1.4517617845546558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0.85532281778874586</v>
      </c>
      <c r="K1889" s="1">
        <f t="shared" si="1999"/>
        <v>0.43227476368656276</v>
      </c>
      <c r="L1889" s="1">
        <f t="shared" si="1999"/>
        <v>0.17680472701780969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0.85532281778874586</v>
      </c>
      <c r="K1890" s="1" cm="1">
        <f t="array" ref="K1890">SUMPRODUCT(([2]OUT_FinalEnergyCons!$B$4:$B$10000="Var_cap")*1,(ISNUMBER(SEARCH("SCOM-SHLFOBR",[2]OUT_FinalEnergyCons!$A$4:$A$10000)))*1,[2]OUT_FinalEnergyCons!I$4:I$10000)</f>
        <v>0.43227476368656276</v>
      </c>
      <c r="L1890" s="1" cm="1">
        <f t="array" ref="L1890">SUMPRODUCT(([2]OUT_FinalEnergyCons!$B$4:$B$10000="Var_cap")*1,(ISNUMBER(SEARCH("SCOM-SHLFOBR",[2]OUT_FinalEnergyCons!$A$4:$A$10000)))*1,[2]OUT_FinalEnergyCons!J$4:J$10000)</f>
        <v>0.17680472701780969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1.867877389200064</v>
      </c>
      <c r="K1891" s="1">
        <f t="shared" si="2003"/>
        <v>1.3952180423715987</v>
      </c>
      <c r="L1891" s="1">
        <f t="shared" ref="L1891" si="2004">SUM(L1892:L1894)</f>
        <v>1.1281602805493285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1.1734699038993242</v>
      </c>
      <c r="K1892" s="1" cm="1">
        <f t="array" ref="K1892">SUMPRODUCT(([2]OUT_FinalEnergyCons!$B$4:$B$10000="Var_cap")*1, (ISNUMBER(SEARCH("SCOM-SHNGABR",[2]OUT_FinalEnergyCons!$A$4:$A$10000)))*1,[2]OUT_FinalEnergyCons!I$4:I$10000)</f>
        <v>0.54822788663657995</v>
      </c>
      <c r="L1892" s="1" cm="1">
        <f t="array" ref="L1892">SUMPRODUCT(([2]OUT_FinalEnergyCons!$B$4:$B$10000="Var_cap")*1, (ISNUMBER(SEARCH("SCOM-SHNGABR",[2]OUT_FinalEnergyCons!$A$4:$A$10000)))*1,[2]OUT_FinalEnergyCons!J$4:J$10000)</f>
        <v>0.23731992029563323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0.66703442980120742</v>
      </c>
      <c r="K1893" s="1" cm="1">
        <f t="array" ref="K1893">SUMPRODUCT(([2]OUT_FinalEnergyCons!$B$4:$B$10000="Var_cap")*1, (ISNUMBER(SEARCH("SCOM-SHngahp",[2]OUT_FinalEnergyCons!$A$4:$A$10000)))*1,[2]OUT_FinalEnergyCons!I$4:I$10000)</f>
        <v>0.84678324979373243</v>
      </c>
      <c r="L1893" s="1" cm="1">
        <f t="array" ref="L1893">SUMPRODUCT(([2]OUT_FinalEnergyCons!$B$4:$B$10000="Var_cap")*1, (ISNUMBER(SEARCH("SCOM-SHngahp",[2]OUT_FinalEnergyCons!$A$4:$A$10000)))*1,[2]OUT_FinalEnergyCons!J$4:J$10000)</f>
        <v>0.89065313085057907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2.7373055499532346E-2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2.0690594128632301E-4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1.8722940311627169E-4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0.44199558878106349</v>
      </c>
      <c r="K1895" s="1">
        <f t="shared" si="2009"/>
        <v>0.3775998389828108</v>
      </c>
      <c r="L1895" s="1">
        <f t="shared" si="2009"/>
        <v>0.26867403139372076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0.44199558878106349</v>
      </c>
      <c r="K1896" s="1" cm="1">
        <f t="array" ref="K1896">SUMPRODUCT(([2]OUT_FinalEnergyCons!$B$4:$B$10000="Var_cap")*1, (ISNUMBER(SEARCH("SCOM-SHWODBR",[2]OUT_FinalEnergyCons!$A$4:$A$10000)))*1,[2]OUT_FinalEnergyCons!I$4:I$10000)</f>
        <v>0.3775998389828108</v>
      </c>
      <c r="L1896" s="1" cm="1">
        <f t="array" ref="L1896">SUMPRODUCT(([2]OUT_FinalEnergyCons!$B$4:$B$10000="Var_cap")*1, (ISNUMBER(SEARCH("SCOM-SHWODBR",[2]OUT_FinalEnergyCons!$A$4:$A$10000)))*1,[2]OUT_FinalEnergyCons!J$4:J$10000)</f>
        <v>0.26867403139372076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4.4788635210523307E-2</v>
      </c>
      <c r="K1897" s="1">
        <f t="shared" si="2012"/>
        <v>5.8343045030786293E-2</v>
      </c>
      <c r="L1897" s="1">
        <f t="shared" si="2012"/>
        <v>6.2472452122607186E-2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4.4788635210523307E-2</v>
      </c>
      <c r="K1898" s="1" cm="1">
        <f t="array" ref="K1898">SUMPRODUCT(([2]OUT_FinalEnergyCons!$B$4:$B$10000="Var_cap")*1,(ISNUMBER(SEARCH("SCOM-SHPLTBR",[2]OUT_FinalEnergyCons!$A$4:$A$10000)))*1,[2]OUT_FinalEnergyCons!I$4:I$10000)</f>
        <v>5.8343045030786293E-2</v>
      </c>
      <c r="L1898" s="1" cm="1">
        <f t="array" ref="L1898">SUMPRODUCT(([2]OUT_FinalEnergyCons!$B$4:$B$10000="Var_cap")*1,(ISNUMBER(SEARCH("SCOM-SHPLTBR",[2]OUT_FinalEnergyCons!$A$4:$A$10000)))*1,[2]OUT_FinalEnergyCons!J$4:J$10000)</f>
        <v>6.2472452122607186E-2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9.727474315540012E-2</v>
      </c>
      <c r="K1899" s="1">
        <f t="shared" si="2015"/>
        <v>0.11843686299623021</v>
      </c>
      <c r="L1899" s="1">
        <f t="shared" si="2015"/>
        <v>0.12792988492382174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9.727474315540012E-2</v>
      </c>
      <c r="K1900" s="1" cm="1">
        <f t="array" ref="K1900">SUMPRODUCT(([2]OUT_FinalEnergyCons!$B$4:$B$10000="Var_cap")*1, (ISNUMBER(SEARCH("SCOM-SHSOLBR",[2]OUT_FinalEnergyCons!$A$4:$A$10000)))*1,[2]OUT_FinalEnergyCons!I$4:I$10000)</f>
        <v>0.11843686299623021</v>
      </c>
      <c r="L1900" s="1" cm="1">
        <f t="array" ref="L1900">SUMPRODUCT(([2]OUT_FinalEnergyCons!$B$4:$B$10000="Var_cap")*1, (ISNUMBER(SEARCH("SCOM-SHSOLBR",[2]OUT_FinalEnergyCons!$A$4:$A$10000)))*1,[2]OUT_FinalEnergyCons!J$4:J$10000)</f>
        <v>0.12792988492382174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0.28339891255801841</v>
      </c>
      <c r="K1901" s="1">
        <f t="shared" si="2018"/>
        <v>1.0127875392428733</v>
      </c>
      <c r="L1901" s="1">
        <f t="shared" si="2018"/>
        <v>1.0408639091069449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0.28339891255801841</v>
      </c>
      <c r="K1902" s="1" cm="1">
        <f t="array" ref="K1902">SUMPRODUCT(([2]OUT_FinalEnergyCons!$B$4:$B$10000="Var_cap")*1, (ISNUMBER(SEARCH("SCOM-SHH2BR",[2]OUT_FinalEnergyCons!$A$4:$A$10000)))*1,[2]OUT_FinalEnergyCons!I$4:I$10000)</f>
        <v>1.0127875392428733</v>
      </c>
      <c r="L1902" s="1" cm="1">
        <f t="array" ref="L1902">SUMPRODUCT(([2]OUT_FinalEnergyCons!$B$4:$B$10000="Var_cap")*1, (ISNUMBER(SEARCH("SCOM-SHH2BR",[2]OUT_FinalEnergyCons!$A$4:$A$10000)))*1,[2]OUT_FinalEnergyCons!J$4:J$10000)</f>
        <v>1.0408639091069449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5.5756969322584347</v>
      </c>
      <c r="K1903" s="3">
        <f t="shared" si="2020"/>
        <v>5.938794654583786</v>
      </c>
      <c r="L1903" s="3">
        <f t="shared" ref="L1903" si="2021">SUM(L1904:L1953)</f>
        <v>6.2444153694304747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0.30474621909297389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0.375986888934214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0.40328633042223255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1.6574203572341586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2.0514624718842858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2.0638390712007859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0.13946256564093781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0.69212569310782102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1.100208623055682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1.7814391055683536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1.9128889637339703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2.4857487733770207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1.4566817005998859E-3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8.460276383635562E-4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1.1986030201308648E-4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4.0205538302369101E-3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2.3475911528276594E-3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5.8123732265664995E-4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0.67951489240492957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0.47347219556990533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0.10317606361212252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4.4371132559679893E-3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1.6361241772380481E-3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3.1669562229187274E-4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1.5451180208102019E-3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8.9034799637092825E-4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1.2066933896859497E-4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3.5330415501587504E-3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2.6207365639254925E-3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6.3095357369000421E-4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0.53949872122666198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0.3794555765183722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8.604627199352427E-2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3.1958340732610082E-3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1.8347380131698333E-3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3.2794132081390799E-4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3.5033827363105302E-6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3.7569433405541248E-6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3.2736186527214503E-6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3.1346371075968741E-6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3.2555143218530204E-6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3.1721086664081E-6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3.5168707511280498E-6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2.7375822310294762E-6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2.9490666176044802E-6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3.1063423342696998E-6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3.2928933160674663E-6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3.4834947352670401E-6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7.3446835318347926E-4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9.3281937005840258E-5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6.9867361551443852E-2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8.8787386080964072E-3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4.7938344871482089E-2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3.3985843936121494E-5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2.1999403340568092E-3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3.9564878598498923E-5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5.8297984051936889E-2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7.6958584711251925E-3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3.5623723389859287E-2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3.4356837546552009E-3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1.0234719336098394E-2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1.4355553182628219E-4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0.11116469948440806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1.3828214187797045E-2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1.1981131292768901E-4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3.4857720429214998E-5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6.4484520920595005E-5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1.68613306905154E-5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5.6066290946369402E-5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1.36567939917507E-5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8.1057329080756494E-5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1.9376909429149401E-5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8.0560716863528267E-3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6.8624463436757203E-5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9.6388148565278456E-2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8.6296791902898632E-3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7.7001451243068975E-4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2.4897527469407147E-5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1.7245306996242886E-3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2.6709451896681755E-5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1.9870648416778146E-4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3.0591120202568824E-5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1.8477339012461724E-3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1.5377975608029522E-5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5.6722497635903514E-3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1.1224221090026193E-5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3.4015238299269991E-3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8.5548761899483101E-6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9.4389496331005694E-5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2.6670998942146E-5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5.1290442764647E-5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1.3322082559798699E-5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4.3509815836302601E-5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1.0603367322452499E-5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3.61742978533488E-5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9.0709157557213904E-6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8.5333763218896724E-5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3.3681952828179589E-5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1.4367583811617012E-4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1.550996423392059E-5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8.9879441875852285E-5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2.2463037536760807E-5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4.2757406149582705E-4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3.3639247167051557E-5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7.0926496663385299</v>
      </c>
      <c r="K1954" s="3">
        <f t="shared" si="2025"/>
        <v>7.9170498499729822</v>
      </c>
      <c r="L1954" s="3">
        <f t="shared" ref="L1954" si="2026">SUM(L1955:L1977)</f>
        <v>7.9294413238470272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2.5670590463187701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2.1472059992128107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2.2867870079375892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0.74746240371237183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0.87493934132253326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0.95159846911148405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2.057477146777468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3.8333380436525499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4.16176665187038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1.28080698713176E-3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1.4439493720955921E-3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6.3931667117432382E-4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6.1489730729830005E-5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4.4869950596911896E-5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4.3501715868925298E-5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1.2028202135516701E-5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8.6414623468336013E-6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3.7768711289873102E-6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1.1355206637849967E-4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1.1071427495688571E-4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6.4272803820152296E-5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6.0801642974510495E-6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3.7666551014327903E-5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3.3194395429405597E-5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1.9732517908113999E-2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1.0506135485444867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0.52579149404654046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8.8331240998135871E-2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3.1704645411288306E-3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1.0834917514830572E-3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1.5950663437157999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1.1428883487770941E-3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2.4313372949297699E-4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7.9651450659768306E-5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9.2870001227145701E-5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8.1683694185263804E-6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9.2313906789904497E-3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2.6920123552608395E-3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8.5824000190358983E-4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3.2907092363213997E-3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1.359304892155267E-3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3.9155926018548192E-4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3.3859430830722802E-3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7.8467486300639407E-4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1.1616331453378215E-4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5.8925176813732298E-5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7.3502090383468602E-5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4.6306655874351405E-6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2.9348776732820645</v>
      </c>
      <c r="K1978" s="3">
        <f t="shared" ref="K1978:L1978" si="2033">SUM(K1979:K2001)</f>
        <v>2.9324549093128982</v>
      </c>
      <c r="L1978" s="3">
        <f t="shared" si="2033"/>
        <v>2.8515928924861145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1.3472535657949829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1.3154338618012149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1.3328937847190008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0.68788106797949133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1.1900214078923423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1.2153311119262677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0.137283464494523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0.26292406518848377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0.259781724926895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1.11330572319962E-3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1.4361072808674511E-3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5.8537596822002202E-4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4.5549859639518302E-5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2.8887422113991604E-5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3.9036689968531599E-5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2.1747362293225037E-6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4.5160904240414203E-5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3.7361772020205404E-5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3.6793639895492603E-5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5.7778813810010498E-6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7.8910849988770004E-5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5.6579297018068589E-5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4.3001928582340805E-5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2.413572910202297E-5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2.6849446965741196E-5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3.1784923298611197E-5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3.3830526970450796E-5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3.4968259443322303E-5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1.1437019651058999E-5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3.3519522837729998E-6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6.4460005901300091E-2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9.2575432176908556E-2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3.9883705853056915E-2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0.56077980291615326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5.9643475964072205E-2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1.9425490199527109E-3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0.12849730841507501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3.2136312091390357E-3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4.7118710416412402E-4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1.6085872308510701E-4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1.75505819413292E-4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1.4668214737795399E-5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2.5714903017679805E-3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3.3458341180348625E-3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1.8023770903325502E-4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2.5939935342341718E-3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1.7697272328088E-3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1.8863088979921794E-4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1.9560578353936802E-3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1.63862484969239E-3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1.5056847342065241E-4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8.7859223023015488E-5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9.2589582359551387E-5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7.2934801703067E-6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445.93981381789513</v>
      </c>
      <c r="K2002" s="3">
        <f t="shared" si="2036"/>
        <v>473.29396590327445</v>
      </c>
      <c r="L2002" s="3">
        <f t="shared" ref="L2002" si="2037">SUM(L2003:L2011)</f>
        <v>515.04645290415556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359.86884051908538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463.57219145368646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515.04521152672419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1.3414129837193321E-3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1.2535779711964541E-3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1.24137743138598E-3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35.622484692563233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5.1502700560400383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0.30839936746234864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2.9695987599535914E-2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50.05966915341056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4.5293722253295199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7.9078672389954099E-2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1.1182602647729691E-2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47.595293887870824</v>
      </c>
      <c r="K2012" s="3">
        <f t="shared" ref="K2012:L2012" si="2044">SUM(K2013:K2021)</f>
        <v>49.935724585009375</v>
      </c>
      <c r="L2012" s="3">
        <f t="shared" si="2044"/>
        <v>54.236206031158687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15.337064700221211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23.5614724057579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53.461567926402402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2.1845905951176198E-3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2.1016025665042569E-3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2.0146990351200701E-3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5.3234411904121695E-3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5.6372643395428464E-3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4.7894355006612406E-4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32.128704858748833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26.245812163864898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0.76217987373357199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0.122016297115254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0.12070114848052499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9.96458843752452E-3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0.36154173899163511</v>
      </c>
      <c r="K2022" s="3">
        <f t="shared" ref="K2022:L2022" si="2052">SUM(K2023,K2027,K2030)</f>
        <v>3.8793785846879771</v>
      </c>
      <c r="L2022" s="3">
        <f t="shared" si="2052"/>
        <v>4.7423448928953382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0.31263406687284906</v>
      </c>
      <c r="K2023" s="1" cm="1">
        <f t="array" ref="K2023">SUMPRODUCT(ISNUMBER(SEARCH("SUP_ELCH2*",[2]OUT_SyntheticFuels!$C$4:$C$1000))*1,("Var_cap"=[2]OUT_SyntheticFuels!$B$4:$B$1000)*1,[2]OUT_SyntheticFuels!J$4:J$1000)</f>
        <v>3.7663126900150563</v>
      </c>
      <c r="L2023" s="1" cm="1">
        <f t="array" ref="L2023">SUMPRODUCT(ISNUMBER(SEARCH("SUP_ELCH2*",[2]OUT_SyntheticFuels!$C$4:$C$1000))*1,("Var_cap"=[2]OUT_SyntheticFuels!$B$4:$B$1000)*1,[2]OUT_SyntheticFuels!K$4:K$1000)</f>
        <v>4.629079887561157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0.31259142902261561</v>
      </c>
      <c r="K2024" s="1">
        <f t="shared" ref="K2024:L2024" si="2060">K2023-K2025-K2026</f>
        <v>2.3438761486979516</v>
      </c>
      <c r="L2024" s="1">
        <f t="shared" si="2060"/>
        <v>3.1231368125113717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4.2637850233442697E-5</v>
      </c>
      <c r="K2025" s="1" cm="1">
        <f t="array" ref="K2025">SUMPRODUCT(ISNUMBER(SEARCH("SUP_ELCH2*D",[2]OUT_SyntheticFuels!$C$4:$C$1000))*1,("Var_cap"=[2]OUT_SyntheticFuels!$B$4:$B$1000)*1,[2]OUT_SyntheticFuels!J$4:J$1000)</f>
        <v>1.4179960792528801</v>
      </c>
      <c r="L2025" s="1" cm="1">
        <f t="array" ref="L2025">SUMPRODUCT(ISNUMBER(SEARCH("SUP_ELCH2*D",[2]OUT_SyntheticFuels!$C$4:$C$1000))*1,("Var_cap"=[2]OUT_SyntheticFuels!$B$4:$B$1000)*1,[2]OUT_SyntheticFuels!K$4:K$1000)</f>
        <v>1.5003297538392899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4.4404620642250802E-3</v>
      </c>
      <c r="L2026" s="1" cm="1">
        <f t="array" ref="L2026">SUMPRODUCT(ISNUMBER(SEARCH("SUP_ELCH2*SOEC*",[2]OUT_SyntheticFuels!$C$4:$C$1000))*1,("Var_cap"=[2]OUT_SyntheticFuels!$B$4:$B$1000)*1,[2]OUT_SyntheticFuels!K$4:K$1000)</f>
        <v>5.6133212104952975E-3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2.6789591777593292E-6</v>
      </c>
      <c r="K2027" s="1">
        <f t="shared" ref="K2027:L2027" si="2066">SUM(K2028:K2029)</f>
        <v>4.5212844372710357E-6</v>
      </c>
      <c r="L2027" s="1">
        <f t="shared" si="2066"/>
        <v>2.4254433284222083E-4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2.6789591777593292E-6</v>
      </c>
      <c r="K2028" s="1" cm="1">
        <f t="array" ref="K2028">SUMPRODUCT(ISNUMBER(SEARCH("SUP_NGAH2",[2]OUT_SyntheticFuels!$C$4:$C$1000))*1,("Var_cap"=[2]OUT_SyntheticFuels!$B$4:$B$1000)*1,[2]OUT_SyntheticFuels!J$4:J$1000)-K2029</f>
        <v>3.6260465192207795E-6</v>
      </c>
      <c r="L2028" s="1" cm="1">
        <f t="array" ref="L2028">SUMPRODUCT(ISNUMBER(SEARCH("SUP_NGAH2",[2]OUT_SyntheticFuels!$C$4:$C$1000))*1,("Var_cap"=[2]OUT_SyntheticFuels!$B$4:$B$1000)*1,[2]OUT_SyntheticFuels!K$4:K$1000)-L2029</f>
        <v>1.4236863134562007E-4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8.9523791805025598E-7</v>
      </c>
      <c r="L2029" s="1" cm="1">
        <f t="array" ref="L2029">SUMPRODUCT(ISNUMBER(SEARCH("SUP_NGAH2CCS",[2]OUT_SyntheticFuels!$C$4:$C$1000))*1,("Var_cap"=[2]OUT_SyntheticFuels!$B$4:$B$1000)*1,[2]OUT_SyntheticFuels!K$4:K$1000)</f>
        <v>1.0017570149660077E-4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4.8904993159608265E-2</v>
      </c>
      <c r="K2030" s="1">
        <f t="shared" ref="K2030:L2030" si="2072">SUM(K2031:K2032)</f>
        <v>0.11306137338848396</v>
      </c>
      <c r="L2030" s="1">
        <f t="shared" si="2072"/>
        <v>0.113022461001339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4.8904993159608265E-2</v>
      </c>
      <c r="K2031" s="1" cm="1">
        <f t="array" ref="K2031">SUMPRODUCT(ISNUMBER(SEARCH("SUP_WODH2",[2]OUT_SyntheticFuels!$C$4:$C$1000))*1,("Var_cap"=[2]OUT_SyntheticFuels!$B$4:$B$1000)*1,[2]OUT_SyntheticFuels!J$4:J$1000)-K2032</f>
        <v>0.11306137338848396</v>
      </c>
      <c r="L2031" s="1" cm="1">
        <f t="array" ref="L2031">SUMPRODUCT(ISNUMBER(SEARCH("SUP_WODH2",[2]OUT_SyntheticFuels!$C$4:$C$1000))*1,("Var_cap"=[2]OUT_SyntheticFuels!$B$4:$B$1000)*1,[2]OUT_SyntheticFuels!K$4:K$1000)-L2032</f>
        <v>0.113022461001339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9.2783177462142999E-5</v>
      </c>
      <c r="K2034" s="7" cm="1">
        <f t="array" ref="K2034">SUMPRODUCT(("CT_CWODBDS"=[2]OUT_SyntheticFuels!$C$4:$C$1000)*1,("Var_cap"=[2]OUT_SyntheticFuels!$B$4:$B$1000)*1,[2]OUT_SyntheticFuels!J$4:J$1000)</f>
        <v>8.301712784431859E-3</v>
      </c>
      <c r="L2034" s="7" cm="1">
        <f t="array" ref="L2034">SUMPRODUCT(("CT_CWODBDS"=[2]OUT_SyntheticFuels!$C$4:$C$1000)*1,("Var_cap"=[2]OUT_SyntheticFuels!$B$4:$B$1000)*1,[2]OUT_SyntheticFuels!K$4:K$1000)</f>
        <v>8.2976760449372331E-3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1.2827539702180146E-4</v>
      </c>
      <c r="K2036" s="7" cm="1">
        <f t="array" ref="K2036">SUMPRODUCT(("CT_CWODETH"=[2]OUT_SyntheticFuels!$C$4:$C$1000)*1,("Var_cap"=[2]OUT_SyntheticFuels!$B$4:$B$1000)*1,[2]OUT_SyntheticFuels!J$4:J$1000)</f>
        <v>1.0839507874759943E-4</v>
      </c>
      <c r="L2036" s="7" cm="1">
        <f t="array" ref="L2036">SUMPRODUCT(("CT_CWODETH"=[2]OUT_SyntheticFuels!$C$4:$C$1000)*1,("Var_cap"=[2]OUT_SyntheticFuels!$B$4:$B$1000)*1,[2]OUT_SyntheticFuels!K$4:K$1000)</f>
        <v>7.1194850623474784E-5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0.16241763584976648</v>
      </c>
      <c r="K2038" s="7" cm="1">
        <f t="array" ref="K2038">SUMPRODUCT(("SUP_MNRBIO"=[2]OUT_SyntheticFuels!$C$4:$C$1000)*1,("Var_cap"=[2]OUT_SyntheticFuels!$B$4:$B$1000)*1,[2]OUT_SyntheticFuels!J$4:J$1000)</f>
        <v>0.2248222049180808</v>
      </c>
      <c r="L2038" s="7" cm="1">
        <f t="array" ref="L2038">SUMPRODUCT(("SUP_MNRBIO"=[2]OUT_SyntheticFuels!$C$4:$C$1000)*1,("Var_cap"=[2]OUT_SyntheticFuels!$B$4:$B$1000)*1,[2]OUT_SyntheticFuels!K$4:K$1000)</f>
        <v>0.24362619441682601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0.28988161361184483</v>
      </c>
      <c r="K2039" s="7" cm="1">
        <f t="array" ref="K2039">SUMPRODUCT(("SUP_WSTBIO"=[2]OUT_SyntheticFuels!$C$4:$C$1000)*1,("Var_cap"=[2]OUT_SyntheticFuels!$B$4:$B$1000)*1,[2]OUT_SyntheticFuels!J$4:J$1000)</f>
        <v>0.31763677124074541</v>
      </c>
      <c r="L2039" s="7" cm="1">
        <f t="array" ref="L2039">SUMPRODUCT(("SUP_WSTBIO"=[2]OUT_SyntheticFuels!$C$4:$C$1000)*1,("Var_cap"=[2]OUT_SyntheticFuels!$B$4:$B$1000)*1,[2]OUT_SyntheticFuels!K$4:K$1000)</f>
        <v>0.37191131322641829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3.7341467117351602E-3</v>
      </c>
      <c r="L2041" s="7" cm="1">
        <f t="array" ref="L2041">SUMPRODUCT(("SUP_WSTHTGBIO"=[2]OUT_SyntheticFuels!$C$4:$C$1000)*1,("Var_cap"=[2]OUT_SyntheticFuels!$B$4:$B$1000)*1,[2]OUT_SyntheticFuels!K$4:K$1000)</f>
        <v>4.3687709675441699E-3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1.0651260265709625E-4</v>
      </c>
      <c r="K2043" s="7" cm="1">
        <f t="array" ref="K2043">SUMPRODUCT(("SUP_WODBIO"=[2]OUT_SyntheticFuels!$C$4:$C$1000)*1,("Var_cap"=[2]OUT_SyntheticFuels!$B$4:$B$1000)*1,[2]OUT_SyntheticFuels!J$4:J$1000)</f>
        <v>0.15955137448607257</v>
      </c>
      <c r="L2043" s="7" cm="1">
        <f t="array" ref="L2043">SUMPRODUCT(("SUP_WODBIO"=[2]OUT_SyntheticFuels!$C$4:$C$1000)*1,("Var_cap"=[2]OUT_SyntheticFuels!$B$4:$B$1000)*1,[2]OUT_SyntheticFuels!K$4:K$1000)</f>
        <v>0.15955139831392229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0.12993963284669402</v>
      </c>
      <c r="K2045" s="7" cm="1">
        <f t="array" ref="K2045">SUMPRODUCT(("SUP_BIONGA"=[2]OUT_SyntheticFuels!$C$4:$C$1000)*1,("Var_cap"=[2]OUT_SyntheticFuels!$B$4:$B$1000)*1,[2]OUT_SyntheticFuels!J$4:J$1000)</f>
        <v>0.31000263722282867</v>
      </c>
      <c r="L2045" s="7" cm="1">
        <f t="array" ref="L2045">SUMPRODUCT(("SUP_BIONGA"=[2]OUT_SyntheticFuels!$C$4:$C$1000)*1,("Var_cap"=[2]OUT_SyntheticFuels!$B$4:$B$1000)*1,[2]OUT_SyntheticFuels!K$4:K$1000)</f>
        <v>0.34280257965154337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0.11892150752233357</v>
      </c>
      <c r="K2046" s="7" cm="1">
        <f t="array" ref="K2046">SUMPRODUCT(("CT_CWODPLT"=[2]OUT_SyntheticFuels!$C$4:$C$1000)*1,("Var_cap"=[2]OUT_SyntheticFuels!$B$4:$B$1000)*1,[2]OUT_SyntheticFuels!J$4:J$1000)</f>
        <v>0.1337688168778603</v>
      </c>
      <c r="L2046" s="7" cm="1">
        <f t="array" ref="L2046">SUMPRODUCT(("CT_CWODPLT"=[2]OUT_SyntheticFuels!$C$4:$C$1000)*1,("Var_cap"=[2]OUT_SyntheticFuels!$B$4:$B$1000)*1,[2]OUT_SyntheticFuels!K$4:K$1000)</f>
        <v>0.130387146400606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5.70567931202938E-6</v>
      </c>
      <c r="K2047" s="7" cm="1">
        <f t="array" ref="K2047">SUMPRODUCT(("SUP_H2NGA"=[2]OUT_SyntheticFuels!$C$4:$C$1000)*1,("Var_cap"=[2]OUT_SyntheticFuels!$B$4:$B$1000)*1,[2]OUT_SyntheticFuels!J$4:J$1000)</f>
        <v>1.7029034139158041</v>
      </c>
      <c r="L2047" s="7" cm="1">
        <f t="array" ref="L2047">SUMPRODUCT(("SUP_H2NGA"=[2]OUT_SyntheticFuels!$C$4:$C$1000)*1,("Var_cap"=[2]OUT_SyntheticFuels!$B$4:$B$1000)*1,[2]OUT_SyntheticFuels!K$4:K$1000)</f>
        <v>2.1859992095582399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9.9692503450585403E-6</v>
      </c>
      <c r="K2048" s="7" cm="1">
        <f t="array" ref="K2048">SUMPRODUCT(("SUP_H2DSL"=[2]OUT_SyntheticFuels!$C$4:$C$1000)*1,("Var_cap"=[2]OUT_SyntheticFuels!$B$4:$B$1000)*1,[2]OUT_SyntheticFuels!J$4:J$1000)</f>
        <v>1.7407039306454302E-3</v>
      </c>
      <c r="L2048" s="7" cm="1">
        <f t="array" ref="L2048">SUMPRODUCT(("SUP_H2DSL"=[2]OUT_SyntheticFuels!$C$4:$C$1000)*1,("Var_cap"=[2]OUT_SyntheticFuels!$B$4:$B$1000)*1,[2]OUT_SyntheticFuels!K$4:K$1000)</f>
        <v>0.17177814078275289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1.153877212071629E-5</v>
      </c>
      <c r="K2049" s="7" cm="1">
        <f t="array" ref="K2049">SUMPRODUCT(("SUP_H2GSL"=[2]OUT_SyntheticFuels!$C$4:$C$1000)*1,("Var_cap"=[2]OUT_SyntheticFuels!$B$4:$B$1000)*1,[2]OUT_SyntheticFuels!J$4:J$1000)</f>
        <v>0.10071066098718096</v>
      </c>
      <c r="L2049" s="7" cm="1">
        <f t="array" ref="L2049">SUMPRODUCT(("SUP_H2GSL"=[2]OUT_SyntheticFuels!$C$4:$C$1000)*1,("Var_cap"=[2]OUT_SyntheticFuels!$B$4:$B$1000)*1,[2]OUT_SyntheticFuels!K$4:K$1000)</f>
        <v>0.10070550075035828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6.1862871283736043</v>
      </c>
      <c r="K2050" s="3">
        <f t="shared" si="2075"/>
        <v>25.15218486394533</v>
      </c>
      <c r="L2050" s="3">
        <f t="shared" ref="L2050" si="2076">SUM(L2051,L2053,L2057,L2061,L2077,L2084,L2092,L2094,L2102,L2106,L2100)</f>
        <v>23.439073139187283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9.6117116262696659E-2</v>
      </c>
      <c r="K2053" s="1">
        <f t="shared" si="2081"/>
        <v>0.45626589007739177</v>
      </c>
      <c r="L2053" s="1">
        <f t="shared" ref="L2053" si="2082">SUM(L2054:L2056)</f>
        <v>0.16947099679658428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3.5065805902067274E-2</v>
      </c>
      <c r="K2054" s="1">
        <f>'[2]Electricity and CHPs_NCAP'!G$15</f>
        <v>5.4375078284137651E-2</v>
      </c>
      <c r="L2054" s="1">
        <f>'[2]Electricity and CHPs_NCAP'!H$15</f>
        <v>0.16946397079009334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6.1051024483599184E-2</v>
      </c>
      <c r="K2055" s="1">
        <f>'[2]Electricity and CHPs_NCAP'!G$16</f>
        <v>0.40189038236335328</v>
      </c>
      <c r="L2055" s="1">
        <f>'[2]Electricity and CHPs_NCAP'!H$16</f>
        <v>5.6286771210241975E-6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2.8587703019434302E-7</v>
      </c>
      <c r="K2056" s="1">
        <f>'[2]Electricity and CHPs_NCAP'!G$17</f>
        <v>4.2942990078832103E-7</v>
      </c>
      <c r="L2056" s="1">
        <f>'[2]Electricity and CHPs_NCAP'!H$17</f>
        <v>1.39732936990976E-6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5.8105228207633299E-5</v>
      </c>
      <c r="K2057" s="1">
        <f t="shared" si="2083"/>
        <v>8.6851146157235741E-5</v>
      </c>
      <c r="L2057" s="1">
        <f t="shared" ref="L2057" si="2084">SUM(L2058:L2060)</f>
        <v>9.2150152859383737E-5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2.84059110450738E-5</v>
      </c>
      <c r="K2058" s="1">
        <f>'[2]Electricity and CHPs_NCAP'!G$18</f>
        <v>7.7801073425447294E-6</v>
      </c>
      <c r="L2058" s="1">
        <f>'[2]Electricity and CHPs_NCAP'!H$18</f>
        <v>7.4877457129876397E-6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2.9699317162559499E-5</v>
      </c>
      <c r="K2059" s="1">
        <f>'[2]Electricity and CHPs_NCAP'!G$28</f>
        <v>7.9071038814691006E-5</v>
      </c>
      <c r="L2059" s="1">
        <f>'[2]Electricity and CHPs_NCAP'!H$28</f>
        <v>8.4662407146396103E-5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7.7818375290998526E-2</v>
      </c>
      <c r="K2061" s="1">
        <f t="shared" si="2085"/>
        <v>4.3572950851018963E-2</v>
      </c>
      <c r="L2061" s="1">
        <f t="shared" ref="L2061" si="2086">SUM(L2062:L2076)</f>
        <v>0.10505196887501109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1.21364226281454E-5</v>
      </c>
      <c r="L2062" s="1">
        <f>'[2]Electricity and CHPs_NCAP'!H$21</f>
        <v>9.9593893973916911E-4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1.8799500796131401E-3</v>
      </c>
      <c r="K2063" s="1">
        <f>'[2]Electricity and CHPs_NCAP'!G$22</f>
        <v>1.47363849863916E-5</v>
      </c>
      <c r="L2063" s="1">
        <f>'[2]Electricity and CHPs_NCAP'!H$22</f>
        <v>3.5461680700721802E-2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3.1347066054615597E-2</v>
      </c>
      <c r="K2067" s="1">
        <f>'[2]Electricity and CHPs_NCAP'!G$39</f>
        <v>1.4750528193781254E-6</v>
      </c>
      <c r="L2067" s="1">
        <f>'[2]Electricity and CHPs_NCAP'!H$39</f>
        <v>1.0177647319029599E-2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1.2383567239208901E-2</v>
      </c>
      <c r="L2068" s="1">
        <f>'[2]Electricity and CHPs_NCAP'!H$40</f>
        <v>1.49196135311917E-2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5.1080073416928705E-4</v>
      </c>
      <c r="K2069" s="1">
        <f>'[2]Electricity and CHPs_NCAP'!G$47</f>
        <v>3.59854583554856E-6</v>
      </c>
      <c r="L2069" s="1">
        <f>'[2]Electricity and CHPs_NCAP'!H$47</f>
        <v>4.93223701751901E-6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4.4080558422600502E-2</v>
      </c>
      <c r="K2074" s="1">
        <f>'[2]Electricity and CHPs_NCAP'!G$54</f>
        <v>3.1157437205540602E-2</v>
      </c>
      <c r="L2074" s="1">
        <f>'[2]Electricity and CHPs_NCAP'!H$54</f>
        <v>4.3492156147311299E-2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7.7867454291619814E-2</v>
      </c>
      <c r="K2077" s="1">
        <f t="shared" si="2087"/>
        <v>0.16945230809518633</v>
      </c>
      <c r="L2077" s="1">
        <f t="shared" ref="L2077" si="2088">SUM(L2078:L2083)</f>
        <v>0.29256114192070093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7.5507317121505102E-2</v>
      </c>
      <c r="K2078" s="1">
        <f>'[2]Electricity and CHPs_NCAP'!G$19</f>
        <v>1.6343840753648E-7</v>
      </c>
      <c r="L2078" s="1">
        <f>'[2]Electricity and CHPs_NCAP'!H$19</f>
        <v>8.07983399291999E-8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0.105117366508257</v>
      </c>
      <c r="L2079" s="1">
        <f>'[2]Electricity and CHPs_NCAP'!H$20</f>
        <v>0.242947390738389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2.3582044307911198E-3</v>
      </c>
      <c r="K2080" s="1">
        <f>'[2]Electricity and CHPs_NCAP'!G$26</f>
        <v>3.0644305384973599E-3</v>
      </c>
      <c r="L2080" s="1">
        <f>'[2]Electricity and CHPs_NCAP'!H$26</f>
        <v>7.8867311846568301E-8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4.24579176529108E-2</v>
      </c>
      <c r="L2081" s="1">
        <f>'[2]Electricity and CHPs_NCAP'!H$27</f>
        <v>3.9180645390711998E-2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1.93273932359558E-6</v>
      </c>
      <c r="K2082" s="1">
        <f>'[2]Electricity and CHPs_NCAP'!G$44</f>
        <v>2.0070533323353401E-7</v>
      </c>
      <c r="L2082" s="1">
        <f>'[2]Electricity and CHPs_NCAP'!H$44</f>
        <v>8.4393326197210206E-8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1.8812229251780398E-2</v>
      </c>
      <c r="L2083" s="1">
        <f>'[2]Electricity and CHPs_NCAP'!H$45</f>
        <v>1.0432861732621901E-2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9.5845481647190492E-2</v>
      </c>
      <c r="K2084" s="1">
        <f t="shared" si="2090"/>
        <v>0.11053738623026872</v>
      </c>
      <c r="L2084" s="1">
        <f t="shared" ref="L2084" si="2091">SUM(L2085:L2091)</f>
        <v>0.322986174160309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3.04801724711782E-2</v>
      </c>
      <c r="K2085" s="1">
        <f>'[2]Electricity and CHPs_NCAP'!G$25</f>
        <v>2.0007135196425E-2</v>
      </c>
      <c r="L2085" s="1">
        <f>'[2]Electricity and CHPs_NCAP'!H$25</f>
        <v>5.5248098567189E-2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6.2923314855162704E-4</v>
      </c>
      <c r="L2086" s="1">
        <f>'[2]Electricity and CHPs_NCAP'!H$31</f>
        <v>0.16618013840479401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4.3742954932680302E-2</v>
      </c>
      <c r="K2087" s="1">
        <f>'[2]Electricity and CHPs_NCAP'!G$42</f>
        <v>4.1044508723594997E-2</v>
      </c>
      <c r="L2087" s="1">
        <f>'[2]Electricity and CHPs_NCAP'!H$42</f>
        <v>6.0275442755920998E-2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1.9791462524616599E-2</v>
      </c>
      <c r="L2088" s="1">
        <f>'[2]Electricity and CHPs_NCAP'!H$43</f>
        <v>4.1222252465702602E-2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4.3929005940035795E-4</v>
      </c>
      <c r="K2089" s="1">
        <f>'[2]Electricity and CHPs_NCAP'!G$50</f>
        <v>1.0815408603882139E-4</v>
      </c>
      <c r="L2089" s="1">
        <f>'[2]Electricity and CHPs_NCAP'!H$50</f>
        <v>5.2638261254321301E-6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2.1027611047766299E-2</v>
      </c>
      <c r="K2090" s="1">
        <f>'[2]Electricity and CHPs_NCAP'!G$53</f>
        <v>2.8954490260844901E-2</v>
      </c>
      <c r="L2090" s="1">
        <f>'[2]Electricity and CHPs_NCAP'!H$53</f>
        <v>1.863378227319697E-6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1.5545313616534401E-4</v>
      </c>
      <c r="K2091" s="1">
        <f>'[2]Electricity and CHPs_NCAP'!G$56</f>
        <v>2.40229019677143E-6</v>
      </c>
      <c r="L2091" s="1">
        <f>'[2]Electricity and CHPs_NCAP'!H$56</f>
        <v>5.31147623496289E-5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0.74282611853147495</v>
      </c>
      <c r="K2092" s="1">
        <f t="shared" si="2092"/>
        <v>1.16392997385973E-5</v>
      </c>
      <c r="L2092" s="1">
        <f t="shared" si="2092"/>
        <v>4.76375588227652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0.74282611853147495</v>
      </c>
      <c r="K2093" s="1">
        <f>'[2]Electricity and CHPs_NCAP'!G$33</f>
        <v>1.16392997385973E-5</v>
      </c>
      <c r="L2093" s="1">
        <f>'[2]Electricity and CHPs_NCAP'!H$33</f>
        <v>4.76375588227652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4.7501043229263695</v>
      </c>
      <c r="K2094" s="1">
        <f t="shared" si="2093"/>
        <v>21.632865455306828</v>
      </c>
      <c r="L2094" s="1">
        <f t="shared" ref="L2094" si="2094">SUM(L2095:L2099)</f>
        <v>15.371904956621851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0.60787639746880306</v>
      </c>
      <c r="K2095" s="1">
        <f>'[2]Electricity and CHPs_NCAP'!G$34</f>
        <v>4.0980293284780664</v>
      </c>
      <c r="L2095" s="1">
        <f>'[2]Electricity and CHPs_NCAP'!H$34</f>
        <v>1.0969376773145876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2.8905644299587498</v>
      </c>
      <c r="K2096" s="1">
        <f>'[2]Electricity and CHPs_NCAP'!G$35</f>
        <v>4.4947495050793602</v>
      </c>
      <c r="L2096" s="1">
        <f>'[2]Electricity and CHPs_NCAP'!H$35</f>
        <v>5.6571032118175797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0.40046236524387802</v>
      </c>
      <c r="K2097" s="1">
        <f>'[2]Electricity and CHPs_NCAP'!G$36</f>
        <v>0.77056145941176202</v>
      </c>
      <c r="L2097" s="1">
        <f>'[2]Electricity and CHPs_NCAP'!H$36</f>
        <v>2.5139927999430629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0.12111043851450025</v>
      </c>
      <c r="K2098" s="1">
        <f>'[2]Electricity and CHPs_NCAP'!G$37</f>
        <v>5.6177531952308293</v>
      </c>
      <c r="L2098" s="1">
        <f>'[2]Electricity and CHPs_NCAP'!H$37</f>
        <v>0.98541764864169101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0.73009069174043895</v>
      </c>
      <c r="K2099" s="1">
        <f>'[2]Electricity and CHPs_NCAP'!G$38</f>
        <v>6.6517719671068098</v>
      </c>
      <c r="L2099" s="1">
        <f>'[2]Electricity and CHPs_NCAP'!H$38</f>
        <v>5.1184536189049297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0.20057330397467699</v>
      </c>
      <c r="L2100" s="1">
        <f>'[2]Electricity and CHPs_NCAP'!H$32</f>
        <v>7.0609408576466096E-2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0.20057330397467699</v>
      </c>
      <c r="L2101" s="1">
        <f t="shared" ref="L2101" si="2096">L2100</f>
        <v>7.0609408576466096E-2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1.3905707366067134E-3</v>
      </c>
      <c r="K2102" s="1">
        <f t="shared" si="2097"/>
        <v>2.0161021414886661E-2</v>
      </c>
      <c r="L2102" s="1">
        <f t="shared" ref="L2102" si="2098">SUM(L2103:L2105)</f>
        <v>3.5628760254781781E-2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6.8649884979802504E-4</v>
      </c>
      <c r="L2103" s="1">
        <f>'[2]Electricity and CHPs_NCAP'!H$30</f>
        <v>3.0377775750107101E-2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1.3156757280952201E-3</v>
      </c>
      <c r="K2104" s="1">
        <f>'[2]Electricity and CHPs_NCAP'!G$46</f>
        <v>1.9169672650022E-2</v>
      </c>
      <c r="L2104" s="1">
        <f>'[2]Electricity and CHPs_NCAP'!H$46</f>
        <v>4.6239708952080603E-3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7.4895008511493302E-5</v>
      </c>
      <c r="K2105" s="1">
        <f>'[2]Electricity and CHPs_NCAP'!G$57</f>
        <v>3.0484991506663699E-4</v>
      </c>
      <c r="L2105" s="1">
        <f>'[2]Electricity and CHPs_NCAP'!H$57</f>
        <v>6.27013609466616E-4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0.34425958345843993</v>
      </c>
      <c r="K2106" s="1">
        <f t="shared" si="2099"/>
        <v>2.5186580575491737</v>
      </c>
      <c r="L2106" s="1">
        <f t="shared" ref="L2106" si="2100">SUM(L2107:L2113)</f>
        <v>2.3070116995522025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1.66899148291581E-6</v>
      </c>
      <c r="K2107" s="1">
        <f>'[2]Electricity and CHPs_NCAP'!G$63</f>
        <v>1.8532397272259599E-6</v>
      </c>
      <c r="L2107" s="1">
        <f>'[2]Electricity and CHPs_NCAP'!H$63</f>
        <v>1.1843095477302E-6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2.7600802874441201E-2</v>
      </c>
      <c r="K2108" s="1">
        <f>'[2]Electricity and CHPs_NCAP'!G$64</f>
        <v>1.2360613421822999</v>
      </c>
      <c r="L2108" s="1">
        <f>'[2]Electricity and CHPs_NCAP'!H$64</f>
        <v>0.64264566268143797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2.2263937570421E-2</v>
      </c>
      <c r="K2109" s="1">
        <f>'[2]Electricity and CHPs_NCAP'!G$65</f>
        <v>0.207016622334112</v>
      </c>
      <c r="L2109" s="1">
        <f>'[2]Electricity and CHPs_NCAP'!H$65</f>
        <v>0.52758760396767601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8.7348506974707002E-2</v>
      </c>
      <c r="K2110" s="1">
        <f>'[2]Electricity and CHPs_NCAP'!G$66</f>
        <v>0.15785752801723199</v>
      </c>
      <c r="L2110" s="1">
        <f>'[2]Electricity and CHPs_NCAP'!H$66</f>
        <v>0.212757306503397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0.1150524000757906</v>
      </c>
      <c r="K2111" s="1">
        <f>'[2]Electricity and CHPs_NCAP'!G$67</f>
        <v>0.25766390583383003</v>
      </c>
      <c r="L2111" s="1">
        <f>'[2]Electricity and CHPs_NCAP'!H$67</f>
        <v>0.34019890417764698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1.349343324407954E-2</v>
      </c>
      <c r="K2112" s="1">
        <f>'[2]Electricity and CHPs_NCAP'!G$68</f>
        <v>0.24661495507768499</v>
      </c>
      <c r="L2112" s="1">
        <f>'[2]Electricity and CHPs_NCAP'!H$68</f>
        <v>0.19569479409866808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7.8498833727517703E-2</v>
      </c>
      <c r="K2113" s="1">
        <f>'[2]Electricity and CHPs_NCAP'!G$69</f>
        <v>0.41344185086428697</v>
      </c>
      <c r="L2113" s="1">
        <f>'[2]Electricity and CHPs_NCAP'!H$69</f>
        <v>0.38812624381382899</v>
      </c>
      <c r="N2113" s="1"/>
    </row>
    <row r="2114" spans="2:14" x14ac:dyDescent="0.35">
      <c r="B2114" s="5" t="str">
        <f>SPS2_SOC_Mid!B1902</f>
        <v>SPS1</v>
      </c>
      <c r="C2114" s="5" t="str">
        <f>SPS2_SOC_Mid!C1902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3.3197626864411225</v>
      </c>
      <c r="K2114" s="3">
        <f t="shared" si="2101"/>
        <v>2.3408068233620836</v>
      </c>
      <c r="L2114" s="3">
        <f t="shared" ref="L2114" si="2102">SUM(L2115:L2164)</f>
        <v>4.9585206234500889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0.210880820901333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0.15406555511586301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0.319557469293414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1.22126480393667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0.81667077166909396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1.57706841446529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0.106182134734836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0.62192214819487301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0.88954260347951897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1.0150364855951799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0.74814075641727695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2.1723428345852702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4.80202136196638E-4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2.3283733959461399E-3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0.413305542221789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1.26865883601186E-3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4.8344382332890702E-4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2.5275285520771499E-3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0.34468655238428803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1.3137076551006099E-3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1.23402656896086E-6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2.20128300212505E-6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2.1775065568926999E-6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1.1243928182357301E-6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1.86810017107048E-6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2.2809552358066102E-6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9.5689970632112892E-7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1.60170294165647E-6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2.2264568238225401E-6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1.1169492720070201E-6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1.9208788618204399E-6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2.6167079774621699E-6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SPS2_SOC_Mid!B1953</f>
        <v>SPS1</v>
      </c>
      <c r="C2165" s="5" t="str">
        <f>SPS2_SOC_Mid!C1953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5.3202782910982345</v>
      </c>
      <c r="K2165" s="3">
        <f t="shared" si="2109"/>
        <v>3.1202084184925778</v>
      </c>
      <c r="L2165" s="3">
        <f t="shared" ref="L2165" si="2110">SUM(L2166:L2188)</f>
        <v>6.1680004773573556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2.5452821124563201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0.119691701706552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1.8714573605487099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0.72018567951676393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0.15135266320291499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0.74933336022540498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2.03768955820034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1.7956484854522101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3.5467188939186998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1.1080694488242999E-3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1.0841533927812E-3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4.5368755464189603E-4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3.7508433623357396E-5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2.3474337108060998E-5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2.5146907763346997E-5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1.2028202135516701E-5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8.4076774373205397E-5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9.8739308096299996E-5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3.0639278196329196E-5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5.5468109383441898E-5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4.2596971991377399E-3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1.04753703037916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1.21545857941102E-3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1.74755096789221E-3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7.076124342587321E-4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7.0983546802996106E-4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6.7825037174375403E-5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4.6546429385153597E-5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7.5993342624319704E-3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1.2824926054939901E-3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1.16302051647457E-3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5.41338575815179E-4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7.9587648478402797E-4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3.50830509095416E-4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5.1822476121409496E-5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3.8108048660082896E-5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2.0507498719173363</v>
      </c>
      <c r="K2189" s="3">
        <f t="shared" si="2113"/>
        <v>0.81244101440394467</v>
      </c>
      <c r="L2189" s="3">
        <f t="shared" ref="L2189" si="2114">SUM(L2190:L2212)</f>
        <v>2.1310606985089806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1.26038408246098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5.1750722400116099E-2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1.0858036850203299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0.63251183292893898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0.54808052196058898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0.82947303974238906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0.133127187547741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0.12980871630986499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0.215319481578157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9.5504042641268597E-4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9.8597825951775102E-4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4.1234798801268303E-4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3.1777298536744199E-5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1.9745904789407701E-5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2.3557459475012903E-5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2.3454509889160299E-5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2.39603217506049E-5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2.8586720617079802E-5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5.7379891398188594E-5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6.5667123252122599E-5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3.1805167442821406E-5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5.2249653911435295E-5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1.6019477174086103E-5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3.3390686737735597E-5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1.42938013871455E-2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7.4677280687196798E-2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3.5768986441002903E-3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2.6278632186240302E-3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1.88226325518251E-3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1.3756434342183101E-3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1.3458664515818801E-4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8.3584983307750089E-5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1.49574001253582E-3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1.7333632950724E-3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9.6676187971249502E-4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6.2866677537535296E-4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1.18652644272609E-3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4.5209840696630197E-4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7.4713942261502196E-5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4.15609826545337E-5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244.72108198992467</v>
      </c>
      <c r="K2213" s="3">
        <f t="shared" si="2117"/>
        <v>198.64912088847299</v>
      </c>
      <c r="L2213" s="3">
        <f t="shared" ref="L2213" si="2118">SUM(L2214:L2222)</f>
        <v>372.4771320463235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244.72046539768399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198.64841143917801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372.47635466639798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6.1659224066445398E-4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7.0944929498604396E-4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7.7737992549847801E-4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40.7395863750424</v>
      </c>
      <c r="K2223" s="3">
        <f t="shared" si="2119"/>
        <v>22.117198883401848</v>
      </c>
      <c r="L2223" s="3">
        <f t="shared" ref="L2223" si="2120">SUM(L2224:L2232)</f>
        <v>50.354888959815938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8.5623118194094996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17.713530654097401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50.353044587441197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2.0023873564234402E-3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9.7058512703239799E-4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1.8443723747413301E-3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4.4847595092802599E-3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2.7291997937881401E-3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32.068942456100004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4.3431864860398495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0.10184495266719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5.6781958343777701E-2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SPS2_SOC_Mid!B1822</f>
        <v>SPS1</v>
      </c>
      <c r="C2233" s="5" t="str">
        <f>SPS2_SOC_Mid!C1822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3.5072137936013417</v>
      </c>
      <c r="K2233" s="3">
        <f t="shared" si="2121"/>
        <v>4.3558455799096816</v>
      </c>
      <c r="L2233" s="3">
        <f t="shared" ref="L2233" si="2122">SUM(L2234,L2253)</f>
        <v>4.1914140004130207</v>
      </c>
      <c r="N2233" s="1"/>
    </row>
    <row r="2234" spans="2:14" x14ac:dyDescent="0.35">
      <c r="B2234" s="5" t="str">
        <f>SPS2_SOC_Mid!B1822</f>
        <v>SPS1</v>
      </c>
      <c r="C2234" s="5" t="str">
        <f>SPS2_SOC_Mid!C1822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2.6754729093573557</v>
      </c>
      <c r="K2234" s="1">
        <f t="shared" si="2123"/>
        <v>3.3989408905731038</v>
      </c>
      <c r="L2234" s="1">
        <f t="shared" ref="L2234" si="2124">SUM(L2235,L2238,L2240,L2243,L2245,L2247,L2249,L2251)</f>
        <v>3.036613147247242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1.7075949692941144</v>
      </c>
      <c r="K2235" s="1">
        <f t="shared" si="2125"/>
        <v>1.9752946223162846</v>
      </c>
      <c r="L2235" s="1">
        <f t="shared" ref="L2235" si="2126">SUM(L2236:L2237)</f>
        <v>2.1885781051978683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5.983798363918014E-3</v>
      </c>
      <c r="K2236" s="1" cm="1">
        <f t="array" ref="K2236">SUMPRODUCT(([2]OUT_FinalEnergyCons!$B$4:$B$10000="var_ncap")*1,(ISNUMBER(SEARCH("RH*-SHELCBR",[2]OUT_FinalEnergyCons!$A$4:$A$10000)))*1,[2]OUT_FinalEnergyCons!I$4:I$10000)</f>
        <v>6.8941501345241504E-4</v>
      </c>
      <c r="L2236" s="1" cm="1">
        <f t="array" ref="L2236">SUMPRODUCT(([2]OUT_FinalEnergyCons!$B$4:$B$10000="var_ncap")*1,(ISNUMBER(SEARCH("RH*-SHELCBR",[2]OUT_FinalEnergyCons!$A$4:$A$10000)))*1,[2]OUT_FinalEnergyCons!J$4:J$10000)</f>
        <v>2.3376026217822971E-4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1.7016111709301964</v>
      </c>
      <c r="K2237" s="1" cm="1">
        <f t="array" ref="K2237">SUMPRODUCT(([2]OUT_FinalEnergyCons!$B$4:$B$10000="var_ncap")*1,ISNUMBER(SEARCH("RH*-SHELCHP",[2]OUT_FinalEnergyCons!$A$4:$A$10000))*1,[2]OUT_FinalEnergyCons!I$4:I$10000)</f>
        <v>1.9746052073028322</v>
      </c>
      <c r="L2237" s="1" cm="1">
        <f t="array" ref="L2237">SUMPRODUCT(([2]OUT_FinalEnergyCons!$B$4:$B$10000="var_ncap")*1,ISNUMBER(SEARCH("RH*-SHELCHP",[2]OUT_FinalEnergyCons!$A$4:$A$10000))*1,[2]OUT_FinalEnergyCons!J$4:J$10000)</f>
        <v>2.1883443449356901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0.10246165591555989</v>
      </c>
      <c r="K2238" s="1">
        <f t="shared" si="2130"/>
        <v>0.228133674956536</v>
      </c>
      <c r="L2238" s="1">
        <f t="shared" si="2130"/>
        <v>5.4715501055442202E-7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0.10246165591555989</v>
      </c>
      <c r="K2239" s="1" cm="1">
        <f t="array" ref="K2239">SUMPRODUCT(([2]OUT_FinalEnergyCons!$B$4:$B$10000="var_ncap")*1, (ISNUMBER(SEARCH("RH*-SHLFOBR",[2]OUT_FinalEnergyCons!$A$4:$A$10000)))*1,[2]OUT_FinalEnergyCons!I$4:I$10000)</f>
        <v>0.228133674956536</v>
      </c>
      <c r="L2239" s="1" cm="1">
        <f t="array" ref="L2239">SUMPRODUCT(([2]OUT_FinalEnergyCons!$B$4:$B$10000="var_ncap")*1, (ISNUMBER(SEARCH("RH*-SHLFOBR",[2]OUT_FinalEnergyCons!$A$4:$A$10000)))*1,[2]OUT_FinalEnergyCons!J$4:J$10000)</f>
        <v>5.4715501055442202E-7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0.48962093319221217</v>
      </c>
      <c r="K2240" s="1">
        <f t="shared" si="2131"/>
        <v>1.0428314314897775</v>
      </c>
      <c r="L2240" s="1">
        <f t="shared" ref="L2240" si="2132">SUM(L2241:L2242)</f>
        <v>0.8083101634474974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0.20832412796241745</v>
      </c>
      <c r="K2241" s="1" cm="1">
        <f t="array" ref="K2241">SUMPRODUCT(([2]OUT_FinalEnergyCons!$B$4:$B$10000="var_ncap")*1, (ISNUMBER(SEARCH("RH*-SHNGABR",[2]OUT_FinalEnergyCons!$A$4:$A$10000)))*1,[2]OUT_FinalEnergyCons!I$4:I$10000)</f>
        <v>0.24876137886971486</v>
      </c>
      <c r="L2241" s="1" cm="1">
        <f t="array" ref="L2241">SUMPRODUCT(([2]OUT_FinalEnergyCons!$B$4:$B$10000="var_ncap")*1, (ISNUMBER(SEARCH("RH*-SHNGABR",[2]OUT_FinalEnergyCons!$A$4:$A$10000)))*1,[2]OUT_FinalEnergyCons!J$4:J$10000)</f>
        <v>4.7500864674353578E-6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0.28129680522979472</v>
      </c>
      <c r="K2242" s="1" cm="1">
        <f t="array" ref="K2242">SUMPRODUCT(([2]OUT_FinalEnergyCons!$B$4:$B$10000="var_ncap")*1,ISNUMBER(SEARCH("RH*-SHngahp",[2]OUT_FinalEnergyCons!$A$4:$A$10000))*1,[2]OUT_FinalEnergyCons!I$4:I$10000)</f>
        <v>0.79407005262006258</v>
      </c>
      <c r="L2242" s="1" cm="1">
        <f t="array" ref="L2242">SUMPRODUCT(([2]OUT_FinalEnergyCons!$B$4:$B$10000="var_ncap")*1,ISNUMBER(SEARCH("RH*-SHngahp",[2]OUT_FinalEnergyCons!$A$4:$A$10000))*1,[2]OUT_FinalEnergyCons!J$4:J$10000)</f>
        <v>0.80830541336103001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0.36507463840388993</v>
      </c>
      <c r="K2245" s="1">
        <f t="shared" si="2134"/>
        <v>0.1249083028817249</v>
      </c>
      <c r="L2245" s="1">
        <f t="shared" si="2134"/>
        <v>3.1683514776404853E-2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0.36507463840388993</v>
      </c>
      <c r="K2246" s="1" cm="1">
        <f t="array" ref="K2246">SUMPRODUCT(([2]OUT_FinalEnergyCons!$B$4:$B$10000="var_ncap")*1, (ISNUMBER(SEARCH("RH*-SHWODBR",[2]OUT_FinalEnergyCons!$A$4:$A$10000)))*1,[2]OUT_FinalEnergyCons!I$4:I$10000)</f>
        <v>0.1249083028817249</v>
      </c>
      <c r="L2246" s="1" cm="1">
        <f t="array" ref="L2246">SUMPRODUCT(([2]OUT_FinalEnergyCons!$B$4:$B$10000="var_ncap")*1, (ISNUMBER(SEARCH("RH*-SHWODBR",[2]OUT_FinalEnergyCons!$A$4:$A$10000)))*1,[2]OUT_FinalEnergyCons!J$4:J$10000)</f>
        <v>3.1683514776404853E-2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1.0215201543783305E-2</v>
      </c>
      <c r="K2247" s="1">
        <f t="shared" si="2135"/>
        <v>2.236429934254662E-2</v>
      </c>
      <c r="L2247" s="1">
        <f t="shared" si="2135"/>
        <v>7.0286762459551566E-3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1.0215201543783305E-2</v>
      </c>
      <c r="K2248" s="1" cm="1">
        <f t="array" ref="K2248">SUMPRODUCT(([2]OUT_FinalEnergyCons!$B$4:$B$10000="var_ncap")*1, (ISNUMBER(SEARCH("RH*-SHPLTBR",[2]OUT_FinalEnergyCons!$A$4:$A$10000)))*1,[2]OUT_FinalEnergyCons!I$4:I$10000)</f>
        <v>2.236429934254662E-2</v>
      </c>
      <c r="L2248" s="1" cm="1">
        <f t="array" ref="L2248">SUMPRODUCT(([2]OUT_FinalEnergyCons!$B$4:$B$10000="var_ncap")*1, (ISNUMBER(SEARCH("RH*-SHPLTBR",[2]OUT_FinalEnergyCons!$A$4:$A$10000)))*1,[2]OUT_FinalEnergyCons!J$4:J$10000)</f>
        <v>7.0286762459551566E-3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5.0551100779564449E-4</v>
      </c>
      <c r="K2249" s="1">
        <f t="shared" si="2136"/>
        <v>5.4085595862339783E-3</v>
      </c>
      <c r="L2249" s="1">
        <f t="shared" si="2136"/>
        <v>1.0121404245056892E-3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5.0551100779564449E-4</v>
      </c>
      <c r="K2250" s="1" cm="1">
        <f t="array" ref="K2250">SUMPRODUCT(([2]OUT_FinalEnergyCons!$B$4:$B$10000="var_ncap")*1, (ISNUMBER(SEARCH("RH*-SHSOLBR",[2]OUT_FinalEnergyCons!$A$4:$A$10000)))*1,[2]OUT_FinalEnergyCons!I$4:I$10000)</f>
        <v>5.4085595862339783E-3</v>
      </c>
      <c r="L2250" s="1" cm="1">
        <f t="array" ref="L2250">SUMPRODUCT(([2]OUT_FinalEnergyCons!$B$4:$B$10000="var_ncap")*1, (ISNUMBER(SEARCH("RH*-SHSOLBR",[2]OUT_FinalEnergyCons!$A$4:$A$10000)))*1,[2]OUT_FinalEnergyCons!J$4:J$10000)</f>
        <v>1.0121404245056892E-3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0.83174088424398596</v>
      </c>
      <c r="K2253" s="1">
        <f t="shared" si="2138"/>
        <v>0.95690468933657791</v>
      </c>
      <c r="L2253" s="1">
        <f t="shared" ref="L2253" si="2139">SUM(L2254,L2257,L2259,L2262,L2264,L2266,L2268,L2270)</f>
        <v>1.1548008531657792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0.45271344078010239</v>
      </c>
      <c r="K2254" s="1">
        <f t="shared" si="2140"/>
        <v>0.49187197466656996</v>
      </c>
      <c r="L2254" s="1">
        <f t="shared" ref="L2254" si="2141">SUM(L2255:L2256)</f>
        <v>0.71299120069066824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6.7304727372346398E-2</v>
      </c>
      <c r="K2255" s="1" cm="1">
        <f t="array" ref="K2255">SUMPRODUCT(([2]OUT_FinalEnergyCons!$B$4:$B$10000="var_ncap")*1,(ISNUMBER(SEARCH("RH*-WHELCBR",[2]OUT_FinalEnergyCons!$A$4:$A$10000)))*1,[2]OUT_FinalEnergyCons!I$4:I$10000)</f>
        <v>0.102667951817245</v>
      </c>
      <c r="L2255" s="1" cm="1">
        <f t="array" ref="L2255">SUMPRODUCT(([2]OUT_FinalEnergyCons!$B$4:$B$10000="var_ncap")*1,(ISNUMBER(SEARCH("RH*-WHELCBR",[2]OUT_FinalEnergyCons!$A$4:$A$10000)))*1,[2]OUT_FinalEnergyCons!J$4:J$10000)</f>
        <v>4.6644832340571298E-2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0.38540871340775601</v>
      </c>
      <c r="K2256" s="1" cm="1">
        <f t="array" ref="K2256">SUMPRODUCT(([2]OUT_FinalEnergyCons!$B$4:$B$10000="var_ncap")*1,ISNUMBER(SEARCH("RH*-WHELCHP",[2]OUT_FinalEnergyCons!$A$4:$A$10000))*1,[2]OUT_FinalEnergyCons!I$4:I$10000)</f>
        <v>0.38920402284932498</v>
      </c>
      <c r="L2256" s="1" cm="1">
        <f t="array" ref="L2256">SUMPRODUCT(([2]OUT_FinalEnergyCons!$B$4:$B$10000="var_ncap")*1,ISNUMBER(SEARCH("RH*-WHELCHP",[2]OUT_FinalEnergyCons!$A$4:$A$10000))*1,[2]OUT_FinalEnergyCons!J$4:J$10000)</f>
        <v>0.66634636835009697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3.9144985285920197E-2</v>
      </c>
      <c r="K2257" s="1">
        <f t="shared" si="2142"/>
        <v>2.0270555377171699E-2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3.9144985285920197E-2</v>
      </c>
      <c r="K2258" s="1" cm="1">
        <f t="array" ref="K2258">SUMPRODUCT(([2]OUT_FinalEnergyCons!$B$4:$B$10000="var_ncap")*1, (ISNUMBER(SEARCH("RH*-WHLFOBR",[2]OUT_FinalEnergyCons!$A$4:$A$10000)))*1,[2]OUT_FinalEnergyCons!I$4:I$10000)</f>
        <v>2.0270555377171699E-2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0.17554731549627661</v>
      </c>
      <c r="K2259" s="1">
        <f t="shared" si="2143"/>
        <v>0.25923158593206408</v>
      </c>
      <c r="L2259" s="1">
        <f t="shared" ref="L2259" si="2144">SUM(L2260:L2261)</f>
        <v>0.29695123624370218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5.2451260160870601E-2</v>
      </c>
      <c r="K2260" s="1" cm="1">
        <f t="array" ref="K2260">SUMPRODUCT(([2]OUT_FinalEnergyCons!$B$4:$B$10000="var_ncap")*1, (ISNUMBER(SEARCH("RH*-WHNGABR",[2]OUT_FinalEnergyCons!$A$4:$A$10000)))*1,[2]OUT_FinalEnergyCons!I$4:I$10000)</f>
        <v>5.1907702060006097E-2</v>
      </c>
      <c r="L2260" s="1" cm="1">
        <f t="array" ref="L2260">SUMPRODUCT(([2]OUT_FinalEnergyCons!$B$4:$B$10000="var_ncap")*1, (ISNUMBER(SEARCH("RH*-WHNGABR",[2]OUT_FinalEnergyCons!$A$4:$A$10000)))*1,[2]OUT_FinalEnergyCons!J$4:J$10000)</f>
        <v>1.4575841601888999E-6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0.123096055335406</v>
      </c>
      <c r="K2261" s="1" cm="1">
        <f t="array" ref="K2261">SUMPRODUCT(([2]OUT_FinalEnergyCons!$B$4:$B$10000="var_ncap")*1,ISNUMBER(SEARCH("RH*-WHngahp",[2]OUT_FinalEnergyCons!$A$4:$A$10000))*1,[2]OUT_FinalEnergyCons!I$4:I$10000)</f>
        <v>0.207323883872058</v>
      </c>
      <c r="L2261" s="1" cm="1">
        <f t="array" ref="L2261">SUMPRODUCT(([2]OUT_FinalEnergyCons!$B$4:$B$10000="var_ncap")*1,ISNUMBER(SEARCH("RH*-WHngahp",[2]OUT_FinalEnergyCons!$A$4:$A$10000))*1,[2]OUT_FinalEnergyCons!J$4:J$10000)</f>
        <v>0.29694977865954197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2.4044236706935399E-2</v>
      </c>
      <c r="K2264" s="1">
        <f t="shared" si="2146"/>
        <v>4.1202658729291998E-2</v>
      </c>
      <c r="L2264" s="1">
        <f t="shared" si="2146"/>
        <v>1.55469161805702E-2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2.4044236706935399E-2</v>
      </c>
      <c r="K2265" s="1" cm="1">
        <f t="array" ref="K2265">SUMPRODUCT(([2]OUT_FinalEnergyCons!$B$4:$B$10000="var_ncap")*1, (ISNUMBER(SEARCH("RH*-WHWODBR",[2]OUT_FinalEnergyCons!$A$4:$A$10000)))*1,[2]OUT_FinalEnergyCons!I$4:I$10000)</f>
        <v>4.1202658729291998E-2</v>
      </c>
      <c r="L2265" s="1" cm="1">
        <f t="array" ref="L2265">SUMPRODUCT(([2]OUT_FinalEnergyCons!$B$4:$B$10000="var_ncap")*1, (ISNUMBER(SEARCH("RH*-WHWODBR",[2]OUT_FinalEnergyCons!$A$4:$A$10000)))*1,[2]OUT_FinalEnergyCons!J$4:J$10000)</f>
        <v>1.55469161805702E-2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5.0946975112274298E-3</v>
      </c>
      <c r="K2266" s="1">
        <f t="shared" si="2147"/>
        <v>4.4652620489131298E-3</v>
      </c>
      <c r="L2266" s="1">
        <f t="shared" si="2147"/>
        <v>4.4919448885257698E-3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5.0946975112274298E-3</v>
      </c>
      <c r="K2267" s="1" cm="1">
        <f t="array" ref="K2267">SUMPRODUCT(([2]OUT_FinalEnergyCons!$B$4:$B$10000="var_ncap")*1, (ISNUMBER(SEARCH("RH*-WHPLTBR",[2]OUT_FinalEnergyCons!$A$4:$A$10000)))*1,[2]OUT_FinalEnergyCons!I$4:I$10000)</f>
        <v>4.4652620489131298E-3</v>
      </c>
      <c r="L2267" s="1" cm="1">
        <f t="array" ref="L2267">SUMPRODUCT(([2]OUT_FinalEnergyCons!$B$4:$B$10000="var_ncap")*1, (ISNUMBER(SEARCH("RH*-WHPLTBR",[2]OUT_FinalEnergyCons!$A$4:$A$10000)))*1,[2]OUT_FinalEnergyCons!J$4:J$10000)</f>
        <v>4.4919448885257698E-3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0.13519620846352401</v>
      </c>
      <c r="K2268" s="1">
        <f t="shared" si="2151"/>
        <v>0.139862652582567</v>
      </c>
      <c r="L2268" s="1">
        <f t="shared" si="2151"/>
        <v>0.124819555162313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0.13519620846352401</v>
      </c>
      <c r="K2269" s="1" cm="1">
        <f t="array" ref="K2269">SUMPRODUCT(([2]OUT_FinalEnergyCons!$B$4:$B$10000="var_ncap")*1, (ISNUMBER(SEARCH("RH*-WHSOLBR",[2]OUT_FinalEnergyCons!$A$4:$A$10000)))*1,[2]OUT_FinalEnergyCons!I$4:I$10000)</f>
        <v>0.139862652582567</v>
      </c>
      <c r="L2269" s="1" cm="1">
        <f t="array" ref="L2269">SUMPRODUCT(([2]OUT_FinalEnergyCons!$B$4:$B$10000="var_ncap")*1, (ISNUMBER(SEARCH("RH*-WHSOLBR",[2]OUT_FinalEnergyCons!$A$4:$A$10000)))*1,[2]OUT_FinalEnergyCons!J$4:J$10000)</f>
        <v>0.124819555162313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2.700400547182185</v>
      </c>
      <c r="K2272" s="17">
        <f t="shared" si="2153"/>
        <v>0.69118018670355763</v>
      </c>
      <c r="L2272" s="17">
        <f t="shared" ref="L2272" si="2154">SUM(L2273,L2276,L2279,L2283,L2285,L2287,L2289,L2291,L2293)</f>
        <v>2.0112934093343147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0.98440280844198602</v>
      </c>
      <c r="K2273" s="18">
        <f t="shared" si="2155"/>
        <v>0.28667572621749016</v>
      </c>
      <c r="L2273" s="18">
        <f t="shared" ref="L2273" si="2156">SUM(L2274:L2275)</f>
        <v>1.2438892909826849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0.79912635435065804</v>
      </c>
      <c r="K2274" s="1" cm="1">
        <f t="array" ref="K2274">SUMPRODUCT(([2]OUT_FinalEnergyCons!$B$4:$B$10000="var_ncap")*1,  (ISNUMBER(SEARCH("ITOT-SWHELCBR",[2]OUT_FinalEnergyCons!$A$4:$A$10000)))*1,[2]OUT_FinalEnergyCons!I$4:I$10000)</f>
        <v>9.6152287003892195E-2</v>
      </c>
      <c r="L2274" s="1" cm="1">
        <f t="array" ref="L2274">SUMPRODUCT(([2]OUT_FinalEnergyCons!$B$4:$B$10000="var_ncap")*1,  (ISNUMBER(SEARCH("ITOT-SWHELCBR",[2]OUT_FinalEnergyCons!$A$4:$A$10000)))*1,[2]OUT_FinalEnergyCons!J$4:J$10000)</f>
        <v>0.728637155923891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0.18527645409132801</v>
      </c>
      <c r="K2275" s="1" cm="1">
        <f t="array" ref="K2275">SUMPRODUCT(([2]OUT_FinalEnergyCons!$B$4:$B$10000="var_ncap")*1,  (ISNUMBER(SEARCH("ITOT-SWHELCHP",[2]OUT_FinalEnergyCons!$A$4:$A$10000)))*1,[2]OUT_FinalEnergyCons!I$4:I$10000)</f>
        <v>0.19052343921359799</v>
      </c>
      <c r="L2275" s="1" cm="1">
        <f t="array" ref="L2275">SUMPRODUCT(([2]OUT_FinalEnergyCons!$B$4:$B$10000="var_ncap")*1,  (ISNUMBER(SEARCH("ITOT-SWHELCHP",[2]OUT_FinalEnergyCons!$A$4:$A$10000)))*1,[2]OUT_FinalEnergyCons!J$4:J$10000)</f>
        <v>0.51525213505879397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0.17522254904003298</v>
      </c>
      <c r="K2276" s="18">
        <f t="shared" si="2157"/>
        <v>1.865852027451444E-3</v>
      </c>
      <c r="L2276" s="18">
        <f t="shared" ref="L2276" si="2158">SUM(L2277:L2278)</f>
        <v>1.968419512942226E-5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0.17458935747191601</v>
      </c>
      <c r="K2277" s="1" cm="1">
        <f t="array" ref="K2277">SUMPRODUCT(([2]OUT_FinalEnergyCons!$B$4:$B$10000="var_ncap")*1,  (ISNUMBER(SEARCH("ITOT-SWHLFOBR",[2]OUT_FinalEnergyCons!$A$4:$A$10000)))*1,[2]OUT_FinalEnergyCons!I$4:I$10000)</f>
        <v>1.8295672847350301E-3</v>
      </c>
      <c r="L2277" s="1" cm="1">
        <f t="array" ref="L2277">SUMPRODUCT(([2]OUT_FinalEnergyCons!$B$4:$B$10000="var_ncap")*1,  (ISNUMBER(SEARCH("ITOT-SWHLFOBR",[2]OUT_FinalEnergyCons!$A$4:$A$10000)))*1,[2]OUT_FinalEnergyCons!J$4:J$10000)</f>
        <v>1.5652064013135201E-5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6.3319156811697899E-4</v>
      </c>
      <c r="K2278" s="1" cm="1">
        <f t="array" ref="K2278">SUMPRODUCT(([2]OUT_FinalEnergyCons!$B$4:$B$10000="var_ncap")*1,  (ISNUMBER(SEARCH("ITOT-SWHHFOBR",[2]OUT_FinalEnergyCons!$A$4:$A$10000)))*1,[2]OUT_FinalEnergyCons!I$4:I$10000)</f>
        <v>3.6284742716413802E-5</v>
      </c>
      <c r="L2278" s="1" cm="1">
        <f t="array" ref="L2278">SUMPRODUCT(([2]OUT_FinalEnergyCons!$B$4:$B$10000="var_ncap")*1,  (ISNUMBER(SEARCH("ITOT-SWHHFOBR",[2]OUT_FinalEnergyCons!$A$4:$A$10000)))*1,[2]OUT_FinalEnergyCons!J$4:J$10000)</f>
        <v>4.03213111628706E-6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0.22144430487588732</v>
      </c>
      <c r="K2279" s="18">
        <f t="shared" si="2159"/>
        <v>6.4636399186082244E-2</v>
      </c>
      <c r="L2279" s="18">
        <f t="shared" ref="L2279" si="2160">SUM(L2280:L2281)</f>
        <v>1.4819038771893281E-4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0.22099759573077399</v>
      </c>
      <c r="K2280" s="1" cm="1">
        <f t="array" ref="K2280">SUMPRODUCT(([2]OUT_FinalEnergyCons!$B$4:$B$10000="var_ncap")*1,  (ISNUMBER(SEARCH("ITOT-SWHNGA*BR",[2]OUT_FinalEnergyCons!$A$4:$A$10000)))*1,[2]OUT_FinalEnergyCons!I$4:I$10000)</f>
        <v>6.4634332182136295E-2</v>
      </c>
      <c r="L2280" s="1" cm="1">
        <f t="array" ref="L2280">SUMPRODUCT(([2]OUT_FinalEnergyCons!$B$4:$B$10000="var_ncap")*1,  (ISNUMBER(SEARCH("ITOT-SWHNGA*BR",[2]OUT_FinalEnergyCons!$A$4:$A$10000)))*1,[2]OUT_FinalEnergyCons!J$4:J$10000)</f>
        <v>4.6477020428931803E-5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4.4670914511333503E-4</v>
      </c>
      <c r="K2281" s="1" cm="1">
        <f t="array" ref="K2281">SUMPRODUCT(([2]OUT_FinalEnergyCons!$B$4:$B$10000="var_ncap")*1,  (ISNUMBER(SEARCH("ITOT-SWHNGAHP",[2]OUT_FinalEnergyCons!$A$4:$A$10000)))*1,[2]OUT_FinalEnergyCons!I$4:I$10000)</f>
        <v>2.0670039459460902E-6</v>
      </c>
      <c r="L2281" s="1" cm="1">
        <f t="array" ref="L2281">SUMPRODUCT(([2]OUT_FinalEnergyCons!$B$4:$B$10000="var_ncap")*1,  (ISNUMBER(SEARCH("ITOT-SWHNGAHP",[2]OUT_FinalEnergyCons!$A$4:$A$10000)))*1,[2]OUT_FinalEnergyCons!J$4:J$10000)</f>
        <v>1.0171336729000101E-4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5.27059085551322E-2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0.13043293736261299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0.13598004574789599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3.8359319315534702E-4</v>
      </c>
      <c r="K2283" s="1">
        <f t="shared" si="2161"/>
        <v>9.4118925680779996E-6</v>
      </c>
      <c r="L2283" s="1">
        <f t="shared" si="2161"/>
        <v>1.29619762411085E-6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3.8359319315534702E-4</v>
      </c>
      <c r="K2284" s="1" cm="1">
        <f t="array" ref="K2284">SUMPRODUCT(([2]OUT_FinalEnergyCons!$B$4:$B$10000="var_ncap")*1,  (ISNUMBER(SEARCH("ITOT-SWHCOA*BR",[2]OUT_FinalEnergyCons!$A$4:$A$10000)))*1,[2]OUT_FinalEnergyCons!I$4:I$10000)</f>
        <v>9.4118925680779996E-6</v>
      </c>
      <c r="L2284" s="1" cm="1">
        <f t="array" ref="L2284">SUMPRODUCT(([2]OUT_FinalEnergyCons!$B$4:$B$10000="var_ncap")*1,  (ISNUMBER(SEARCH("ITOT-SWHCOA*BR",[2]OUT_FinalEnergyCons!$A$4:$A$10000)))*1,[2]OUT_FinalEnergyCons!J$4:J$10000)</f>
        <v>1.29619762411085E-6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0.29200576738321499</v>
      </c>
      <c r="K2285" s="1">
        <f t="shared" si="2162"/>
        <v>5.3681851246662797E-2</v>
      </c>
      <c r="L2285" s="1">
        <f t="shared" si="2162"/>
        <v>0.247045840492291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0.29200576738321499</v>
      </c>
      <c r="K2286" s="1" cm="1">
        <f t="array" ref="K2286">SUMPRODUCT(([2]OUT_FinalEnergyCons!$B$4:$B$10000="var_ncap")*1,  (ISNUMBER(SEARCH("ITOT-SWHWOD*BR",[2]OUT_FinalEnergyCons!$A$4:$A$10000)))*1,[2]OUT_FinalEnergyCons!I$4:I$10000)</f>
        <v>5.3681851246662797E-2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0.247045840492291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2.9562169888041102E-2</v>
      </c>
      <c r="K2287" s="1">
        <f t="shared" si="2163"/>
        <v>1.3898656212422301E-2</v>
      </c>
      <c r="L2287" s="1">
        <f t="shared" si="2163"/>
        <v>1.95863707229273E-2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2.9562169888041102E-2</v>
      </c>
      <c r="K2288" s="1" cm="1">
        <f t="array" ref="K2288">SUMPRODUCT(([2]OUT_FinalEnergyCons!$B$4:$B$10000="var_ncap")*1,  (ISNUMBER(SEARCH("ITOT-SWHPLT*BR",[2]OUT_FinalEnergyCons!$A$4:$A$10000)))*1,[2]OUT_FinalEnergyCons!I$4:I$10000)</f>
        <v>1.3898656212422301E-2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1.95863707229273E-2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0.239941867516894</v>
      </c>
      <c r="K2289" s="1">
        <f t="shared" si="2164"/>
        <v>8.0778929206216904E-2</v>
      </c>
      <c r="L2289" s="1">
        <f t="shared" si="2164"/>
        <v>4.9720775548388003E-2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0.239941867516894</v>
      </c>
      <c r="K2290" s="1" cm="1">
        <f t="array" ref="K2290">SUMPRODUCT(([2]OUT_FinalEnergyCons!$B$4:$B$10000="var_ncap")*1,  (ISNUMBER(SEARCH("ITOT-SWHWST*BR",[2]OUT_FinalEnergyCons!$A$4:$A$10000)))*1,[2]OUT_FinalEnergyCons!I$4:I$10000)</f>
        <v>8.0778929206216904E-2</v>
      </c>
      <c r="L2290" s="1" cm="1">
        <f t="array" ref="L2290">SUMPRODUCT(([2]OUT_FinalEnergyCons!$B$4:$B$10000="var_ncap")*1,  (ISNUMBER(SEARCH("ITOT-SWHWST*BR",[2]OUT_FinalEnergyCons!$A$4:$A$10000)))*1,[2]OUT_FinalEnergyCons!J$4:J$10000)</f>
        <v>4.9720775548388003E-2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0.132329915911746</v>
      </c>
      <c r="K2291" s="1">
        <f t="shared" si="2165"/>
        <v>0.133933943490296</v>
      </c>
      <c r="L2291" s="1">
        <f t="shared" si="2165"/>
        <v>0.113086815752218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0.132329915911746</v>
      </c>
      <c r="K2292" s="1" cm="1">
        <f t="array" ref="K2292">SUMPRODUCT(([2]OUT_FinalEnergyCons!$B$4:$B$10000="var_ncap")*1, (ISNUMBER(SEARCH("ITOT-SWHSOLBR",[2]OUT_FinalEnergyCons!$A$4:$A$10000)))*1,[2]OUT_FinalEnergyCons!I$4:I$10000)</f>
        <v>0.133933943490296</v>
      </c>
      <c r="L2292" s="1" cm="1">
        <f t="array" ref="L2292">SUMPRODUCT(([2]OUT_FinalEnergyCons!$B$4:$B$10000="var_ncap")*1, (ISNUMBER(SEARCH("ITOT-SWHSOLBR",[2]OUT_FinalEnergyCons!$A$4:$A$10000)))*1,[2]OUT_FinalEnergyCons!J$4:J$10000)</f>
        <v>0.113086815752218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0.62510757093122704</v>
      </c>
      <c r="K2293" s="1">
        <f t="shared" si="2166"/>
        <v>5.5699417224367699E-2</v>
      </c>
      <c r="L2293" s="1">
        <f t="shared" si="2166"/>
        <v>0.33779514505533298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0.62510757093122704</v>
      </c>
      <c r="K2294" s="1" cm="1">
        <f t="array" ref="K2294">SUMPRODUCT(([2]OUT_FinalEnergyCons!$B$4:$B$10000="var_ncap")*1, (ISNUMBER(SEARCH("ITOT-SWHH2BR",[2]OUT_FinalEnergyCons!$A$4:$A$10000)))*1,[2]OUT_FinalEnergyCons!I$4:I$10000)</f>
        <v>5.5699417224367699E-2</v>
      </c>
      <c r="L2294" s="1" cm="1">
        <f t="array" ref="L2294">SUMPRODUCT(([2]OUT_FinalEnergyCons!$B$4:$B$10000="var_ncap")*1, (ISNUMBER(SEARCH("ITOT-SWHH2BR",[2]OUT_FinalEnergyCons!$A$4:$A$10000)))*1,[2]OUT_FinalEnergyCons!J$4:J$10000)</f>
        <v>0.33779514505533298</v>
      </c>
      <c r="N2294" s="1"/>
    </row>
    <row r="2295" spans="2:14" x14ac:dyDescent="0.35">
      <c r="B2295" s="9" t="str">
        <f>SPS2_SOC_Mid!B1813</f>
        <v>SPS1</v>
      </c>
      <c r="C2295" s="9" t="str">
        <f>SPS2_SOC_Mid!C1813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2.3693553205869535</v>
      </c>
      <c r="K2295" s="17">
        <f t="shared" si="2167"/>
        <v>1.8607927386283425</v>
      </c>
      <c r="L2295" s="17">
        <f t="shared" ref="L2295" si="2168">SUM(L2296,L2299,L2301,L2305,L2307,L2309,L2311)</f>
        <v>1.9270029063045779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0.604181766575968</v>
      </c>
      <c r="K2296" s="1">
        <f t="shared" si="2171"/>
        <v>0.49643837065641089</v>
      </c>
      <c r="L2296" s="1">
        <f t="shared" ref="L2296" si="2172">SUM(L2297:L2298)</f>
        <v>0.85285209882757607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2.1376896021074902E-2</v>
      </c>
      <c r="K2297" s="1" cm="1">
        <f t="array" ref="K2297">SUMPRODUCT(([2]OUT_FinalEnergyCons!$B$4:$B$10000="var_ncap")*1, (ISNUMBER(SEARCH("SCOM-SHELCBR",[2]OUT_FinalEnergyCons!$A$4:$A$10000)))*1,[2]OUT_FinalEnergyCons!I$4:I$10000)</f>
        <v>2.7767977134038899E-3</v>
      </c>
      <c r="L2297" s="1" cm="1">
        <f t="array" ref="L2297">SUMPRODUCT(([2]OUT_FinalEnergyCons!$B$4:$B$10000="var_ncap")*1, (ISNUMBER(SEARCH("SCOM-SHELCBR",[2]OUT_FinalEnergyCons!$A$4:$A$10000)))*1,[2]OUT_FinalEnergyCons!J$4:J$10000)</f>
        <v>5.8798749831601403E-3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0.58280487055489305</v>
      </c>
      <c r="K2298" s="1" cm="1">
        <f t="array" ref="K2298">SUMPRODUCT(([2]OUT_FinalEnergyCons!$B$4:$B$10000="var_ncap")*1, (ISNUMBER(SEARCH("SCOM-SHELCHP",[2]OUT_FinalEnergyCons!$A$4:$A$10000)))*1,[2]OUT_FinalEnergyCons!I$4:I$10000)</f>
        <v>0.493661572943007</v>
      </c>
      <c r="L2298" s="1" cm="1">
        <f t="array" ref="L2298">SUMPRODUCT(([2]OUT_FinalEnergyCons!$B$4:$B$10000="var_ncap")*1, (ISNUMBER(SEARCH("SCOM-SHELCHP",[2]OUT_FinalEnergyCons!$A$4:$A$10000)))*1,[2]OUT_FinalEnergyCons!J$4:J$10000)</f>
        <v>0.84697222384441595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0.432262892439637</v>
      </c>
      <c r="K2299" s="1">
        <f t="shared" si="2173"/>
        <v>1.1933340398187399E-5</v>
      </c>
      <c r="L2299" s="1">
        <f t="shared" si="2173"/>
        <v>6.6727576880491098E-7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0.432262892439637</v>
      </c>
      <c r="K2300" s="1" cm="1">
        <f t="array" ref="K2300">SUMPRODUCT(([2]OUT_FinalEnergyCons!$B$4:$B$10000="var_ncap")*1,(ISNUMBER(SEARCH("SCOM-SHLFOBR",[2]OUT_FinalEnergyCons!$A$4:$A$10000)))*1,[2]OUT_FinalEnergyCons!I$4:I$10000)</f>
        <v>1.1933340398187399E-5</v>
      </c>
      <c r="L2300" s="1" cm="1">
        <f t="array" ref="L2300">SUMPRODUCT(([2]OUT_FinalEnergyCons!$B$4:$B$10000="var_ncap")*1,(ISNUMBER(SEARCH("SCOM-SHLFOBR",[2]OUT_FinalEnergyCons!$A$4:$A$10000)))*1,[2]OUT_FinalEnergyCons!J$4:J$10000)</f>
        <v>6.6727576880491098E-7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0.68562610773225841</v>
      </c>
      <c r="K2301" s="1">
        <f t="shared" si="2175"/>
        <v>0.45278158630383863</v>
      </c>
      <c r="L2301" s="1">
        <f t="shared" ref="L2301" si="2176">SUM(L2302:L2304)</f>
        <v>0.50955215282428301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0.53036448512907297</v>
      </c>
      <c r="K2302" s="1" cm="1">
        <f t="array" ref="K2302">SUMPRODUCT(([2]OUT_FinalEnergyCons!$B$4:$B$10000="var_ncap")*1, (ISNUMBER(SEARCH("SCOM-SHNGABR",[2]OUT_FinalEnergyCons!$A$4:$A$10000)))*1,[2]OUT_FinalEnergyCons!I$4:I$10000)</f>
        <v>1.7864702826727301E-2</v>
      </c>
      <c r="L2302" s="1" cm="1">
        <f t="array" ref="L2302">SUMPRODUCT(([2]OUT_FinalEnergyCons!$B$4:$B$10000="var_ncap")*1, (ISNUMBER(SEARCH("SCOM-SHNGABR",[2]OUT_FinalEnergyCons!$A$4:$A$10000)))*1,[2]OUT_FinalEnergyCons!J$4:J$10000)</f>
        <v>1.7262614588409998E-5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0.15517868731380299</v>
      </c>
      <c r="K2303" s="1" cm="1">
        <f t="array" ref="K2303">SUMPRODUCT(([2]OUT_FinalEnergyCons!$B$4:$B$10000="var_ncap")*1, (ISNUMBER(SEARCH("SCOM-SHngahp",[2]OUT_FinalEnergyCons!$A$4:$A$10000)))*1,[2]OUT_FinalEnergyCons!I$4:I$10000)</f>
        <v>0.43479047437896501</v>
      </c>
      <c r="L2303" s="1" cm="1">
        <f t="array" ref="L2303">SUMPRODUCT(([2]OUT_FinalEnergyCons!$B$4:$B$10000="var_ncap")*1, (ISNUMBER(SEARCH("SCOM-SHngahp",[2]OUT_FinalEnergyCons!$A$4:$A$10000)))*1,[2]OUT_FinalEnergyCons!J$4:J$10000)</f>
        <v>0.50947189576007301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8.2935289382370203E-5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1.2640909814631699E-4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6.2994449621584498E-5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0.27095364996163901</v>
      </c>
      <c r="K2305" s="1">
        <f t="shared" si="2177"/>
        <v>9.8327275011314302E-2</v>
      </c>
      <c r="L2305" s="1">
        <f t="shared" si="2177"/>
        <v>8.2704043579856001E-2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0.27095364996163901</v>
      </c>
      <c r="K2306" s="1" cm="1">
        <f t="array" ref="K2306">SUMPRODUCT(([2]OUT_FinalEnergyCons!$B$4:$B$10000="var_ncap")*1, (ISNUMBER(SEARCH("SCOM-SHWODBR",[2]OUT_FinalEnergyCons!$A$4:$A$10000)))*1,[2]OUT_FinalEnergyCons!I$4:I$10000)</f>
        <v>9.8327275011314302E-2</v>
      </c>
      <c r="L2306" s="1" cm="1">
        <f t="array" ref="L2306">SUMPRODUCT(([2]OUT_FinalEnergyCons!$B$4:$B$10000="var_ncap")*1, (ISNUMBER(SEARCH("SCOM-SHWODBR",[2]OUT_FinalEnergyCons!$A$4:$A$10000)))*1,[2]OUT_FinalEnergyCons!J$4:J$10000)</f>
        <v>8.2704043579856001E-2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2.3773973192910001E-2</v>
      </c>
      <c r="K2307" s="1">
        <f t="shared" si="2178"/>
        <v>3.45659538788562E-2</v>
      </c>
      <c r="L2307" s="1">
        <f t="shared" si="2178"/>
        <v>2.7331609740272399E-2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2.3773973192910001E-2</v>
      </c>
      <c r="K2308" s="1" cm="1">
        <f t="array" ref="K2308">SUMPRODUCT(([2]OUT_FinalEnergyCons!$B$4:$B$10000="var_ncap")*1,(ISNUMBER(SEARCH("SCOM-SHPLTBR",[2]OUT_FinalEnergyCons!$A$4:$A$10000)))*1,[2]OUT_FinalEnergyCons!I$4:I$10000)</f>
        <v>3.45659538788562E-2</v>
      </c>
      <c r="L2308" s="1" cm="1">
        <f t="array" ref="L2308">SUMPRODUCT(([2]OUT_FinalEnergyCons!$B$4:$B$10000="var_ncap")*1,(ISNUMBER(SEARCH("SCOM-SHPLTBR",[2]OUT_FinalEnergyCons!$A$4:$A$10000)))*1,[2]OUT_FinalEnergyCons!J$4:J$10000)</f>
        <v>2.7331609740272399E-2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6.9157629192112297E-2</v>
      </c>
      <c r="K2309" s="1">
        <f t="shared" si="2179"/>
        <v>4.9277285680490099E-2</v>
      </c>
      <c r="L2309" s="1">
        <f t="shared" si="2179"/>
        <v>6.2915159292234596E-2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6.9157629192112297E-2</v>
      </c>
      <c r="K2310" s="1" cm="1">
        <f t="array" ref="K2310">SUMPRODUCT(([2]OUT_FinalEnergyCons!$B$4:$B$10000="var_ncap")*1, (ISNUMBER(SEARCH("SCOM-SHSOLBR",[2]OUT_FinalEnergyCons!$A$4:$A$10000)))*1,[2]OUT_FinalEnergyCons!I$4:I$10000)</f>
        <v>4.9277285680490099E-2</v>
      </c>
      <c r="L2310" s="1" cm="1">
        <f t="array" ref="L2310">SUMPRODUCT(([2]OUT_FinalEnergyCons!$B$4:$B$10000="var_ncap")*1, (ISNUMBER(SEARCH("SCOM-SHSOLBR",[2]OUT_FinalEnergyCons!$A$4:$A$10000)))*1,[2]OUT_FinalEnergyCons!J$4:J$10000)</f>
        <v>6.2915159292234596E-2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0.28339930149242898</v>
      </c>
      <c r="K2311" s="1">
        <f t="shared" si="2180"/>
        <v>0.72939033375703399</v>
      </c>
      <c r="L2311" s="1">
        <f t="shared" si="2180"/>
        <v>0.39164717476458699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0.28339930149242898</v>
      </c>
      <c r="K2312" s="1" cm="1">
        <f t="array" ref="K2312">SUMPRODUCT(([2]OUT_FinalEnergyCons!$B$4:$B$10000="var_ncap")*1, (ISNUMBER(SEARCH("SCOM-SHH2BR",[2]OUT_FinalEnergyCons!$A$4:$A$10000)))*1,[2]OUT_FinalEnergyCons!I$4:I$10000)</f>
        <v>0.72939033375703399</v>
      </c>
      <c r="L2312" s="1" cm="1">
        <f t="array" ref="L2312">SUMPRODUCT(([2]OUT_FinalEnergyCons!$B$4:$B$10000="var_ncap")*1, (ISNUMBER(SEARCH("SCOM-SHH2BR",[2]OUT_FinalEnergyCons!$A$4:$A$10000)))*1,[2]OUT_FinalEnergyCons!J$4:J$10000)</f>
        <v>0.39164717476458699</v>
      </c>
      <c r="N2312" s="1"/>
    </row>
    <row r="2313" spans="2:14" x14ac:dyDescent="0.35">
      <c r="B2313" s="5" t="str">
        <f>SPS2_SOC_Mid!B2021</f>
        <v>SPS1</v>
      </c>
      <c r="C2313" s="5" t="str">
        <f>SPS2_SOC_Mid!C2021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0.36023913861084134</v>
      </c>
      <c r="K2313" s="3">
        <f t="shared" si="2181"/>
        <v>3.5182124132133259</v>
      </c>
      <c r="L2313" s="3">
        <f t="shared" ref="L2313" si="2182">SUM(L2314,L2318,L2321)</f>
        <v>0.92985963883586065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0.31144208324434164</v>
      </c>
      <c r="K2314" s="1" cm="1">
        <f t="array" ref="K2314">SUMPRODUCT(ISNUMBER(SEARCH("SUP_ELCH2*",[2]OUT_SyntheticFuels!$C$4:$C$1000))*1,("var_ncap"=[2]OUT_SyntheticFuels!$B$4:$B$1000)*1,[2]OUT_SyntheticFuels!J$4:J$1000)</f>
        <v>3.4540519097607452</v>
      </c>
      <c r="L2314" s="1" cm="1">
        <f t="array" ref="L2314">SUMPRODUCT(ISNUMBER(SEARCH("SUP_ELCH2*",[2]OUT_SyntheticFuels!$C$4:$C$1000))*1,("var_ncap"=[2]OUT_SyntheticFuels!$B$4:$B$1000)*1,[2]OUT_SyntheticFuels!K$4:K$1000)</f>
        <v>0.92962045259604076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0.31141720802418599</v>
      </c>
      <c r="K2315" s="1">
        <f t="shared" si="2185"/>
        <v>2.0316580062938705</v>
      </c>
      <c r="L2315" s="1">
        <f t="shared" ref="L2315" si="2186">L2314-L2316-L2317</f>
        <v>0.84317582788635803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2.4875220155665601E-5</v>
      </c>
      <c r="K2316" s="1" cm="1">
        <f t="array" ref="K2316">SUMPRODUCT(ISNUMBER(SEARCH("SUP_ELCH2*D",[2]OUT_SyntheticFuels!$C$4:$C$1000))*1,("var_ncap"=[2]OUT_SyntheticFuels!$B$4:$B$1000)*1,[2]OUT_SyntheticFuels!J$4:J$1000)</f>
        <v>1.41795344140265</v>
      </c>
      <c r="L2316" s="1" cm="1">
        <f t="array" ref="L2316">SUMPRODUCT(ISNUMBER(SEARCH("SUP_ELCH2*D",[2]OUT_SyntheticFuels!$C$4:$C$1000))*1,("var_ncap"=[2]OUT_SyntheticFuels!$B$4:$B$1000)*1,[2]OUT_SyntheticFuels!K$4:K$1000)</f>
        <v>8.2351871438147595E-2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4.4404620642250802E-3</v>
      </c>
      <c r="L2317" s="1" cm="1">
        <f t="array" ref="L2317">SUMPRODUCT(ISNUMBER(SEARCH("SUP_ELCH2*SOEC*",[2]OUT_SyntheticFuels!$C$4:$C$1000))*1,("var_ncap"=[2]OUT_SyntheticFuels!$B$4:$B$1000)*1,[2]OUT_SyntheticFuels!K$4:K$1000)</f>
        <v>4.0927532715350802E-3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2.6013621935065602E-6</v>
      </c>
      <c r="K2318" s="1">
        <f t="shared" si="2187"/>
        <v>3.6715773219385658E-6</v>
      </c>
      <c r="L2318" s="1">
        <f t="shared" ref="L2318" si="2188">SUM(L2319:L2320)</f>
        <v>2.3839315581124178E-4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2.6013621935065602E-6</v>
      </c>
      <c r="K2319" s="1" cm="1">
        <f t="array" ref="K2319">SUMPRODUCT(ISNUMBER(SEARCH("SUP_NGAH2",[2]OUT_SyntheticFuels!$C$4:$C$1000))*1,("var_ncap"=[2]OUT_SyntheticFuels!$B$4:$B$1000)*1,[2]OUT_SyntheticFuels!J$4:J$1000)-K2320</f>
        <v>2.7763394038883096E-6</v>
      </c>
      <c r="L2319" s="1" cm="1">
        <f t="array" ref="L2319">SUMPRODUCT(ISNUMBER(SEARCH("SUP_NGAH2",[2]OUT_SyntheticFuels!$C$4:$C$1000))*1,("var_ncap"=[2]OUT_SyntheticFuels!$B$4:$B$1000)*1,[2]OUT_SyntheticFuels!K$4:K$1000)-L2320</f>
        <v>1.3882910658370896E-4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8.9523791805025598E-7</v>
      </c>
      <c r="L2320" s="1" cm="1">
        <f t="array" ref="L2320">SUMPRODUCT(ISNUMBER(SEARCH("SUP_NGAH2CCS",[2]OUT_SyntheticFuels!$C$4:$C$1000))*1,("var_ncap"=[2]OUT_SyntheticFuels!$B$4:$B$1000)*1,[2]OUT_SyntheticFuels!K$4:K$1000)</f>
        <v>9.9564049227532801E-5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4.8794454004306202E-2</v>
      </c>
      <c r="K2321" s="1">
        <f t="shared" si="2189"/>
        <v>6.4156831875259099E-2</v>
      </c>
      <c r="L2321" s="1">
        <f t="shared" ref="L2321" si="2190">SUM(L2322:L2323)</f>
        <v>7.9308400873935503E-7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4.8794454004306202E-2</v>
      </c>
      <c r="K2322" s="1" cm="1">
        <f t="array" ref="K2322">SUMPRODUCT(ISNUMBER(SEARCH("SUP_WODH2",[2]OUT_SyntheticFuels!$C$4:$C$1000))*1,("var_ncap"=[2]OUT_SyntheticFuels!$B$4:$B$1000)*1,[2]OUT_SyntheticFuels!J$4:J$1000)-K2323</f>
        <v>6.4156831875259099E-2</v>
      </c>
      <c r="L2322" s="1" cm="1">
        <f t="array" ref="L2322">SUMPRODUCT(ISNUMBER(SEARCH("SUP_WODH2",[2]OUT_SyntheticFuels!$C$4:$C$1000))*1,("var_ncap"=[2]OUT_SyntheticFuels!$B$4:$B$1000)*1,[2]OUT_SyntheticFuels!K$4:K$1000)-L2323</f>
        <v>7.9308400873935503E-7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3.6059404537692998E-5</v>
      </c>
      <c r="K2325" s="7" cm="1">
        <f t="array" ref="K2325">SUMPRODUCT(("CT_CWODBDS"=[2]OUT_SyntheticFuels!$C$4:$C$1000)*1,("var_ncap"=[2]OUT_SyntheticFuels!$B$4:$B$1000)*1,[2]OUT_SyntheticFuels!J$4:J$1000)</f>
        <v>8.2373565023245304E-3</v>
      </c>
      <c r="L2325" s="7" cm="1">
        <f t="array" ref="L2325">SUMPRODUCT(("CT_CWODBDS"=[2]OUT_SyntheticFuels!$C$4:$C$1000)*1,("var_ncap"=[2]OUT_SyntheticFuels!$B$4:$B$1000)*1,[2]OUT_SyntheticFuels!K$4:K$1000)</f>
        <v>3.2146535289742497E-5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7.9843654030183801E-7</v>
      </c>
      <c r="K2327" s="7" cm="1">
        <f t="array" ref="K2327">SUMPRODUCT(("CT_CWODETH"=[2]OUT_SyntheticFuels!$C$4:$C$1000)*1,("var_ncap"=[2]OUT_SyntheticFuels!$B$4:$B$1000)*1,[2]OUT_SyntheticFuels!J$4:J$1000)</f>
        <v>1.2969925184676799E-6</v>
      </c>
      <c r="L2327" s="7" cm="1">
        <f t="array" ref="L2327">SUMPRODUCT(("CT_CWODETH"=[2]OUT_SyntheticFuels!$C$4:$C$1000)*1,("var_ncap"=[2]OUT_SyntheticFuels!$B$4:$B$1000)*1,[2]OUT_SyntheticFuels!K$4:K$1000)</f>
        <v>6.9695255722703798E-5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1.4854972655994599E-5</v>
      </c>
      <c r="K2329" s="7" cm="1">
        <f t="array" ref="K2329">SUMPRODUCT(("SUP_MNRBIO"=[2]OUT_SyntheticFuels!$C$4:$C$1000)*1,("var_ncap"=[2]OUT_SyntheticFuels!$B$4:$B$1000)*1,[2]OUT_SyntheticFuels!J$4:J$1000)</f>
        <v>0.14960251309717701</v>
      </c>
      <c r="L2329" s="7" cm="1">
        <f t="array" ref="L2329">SUMPRODUCT(("SUP_MNRBIO"=[2]OUT_SyntheticFuels!$C$4:$C$1000)*1,("var_ncap"=[2]OUT_SyntheticFuels!$B$4:$B$1000)*1,[2]OUT_SyntheticFuels!K$4:K$1000)</f>
        <v>9.4013926778352894E-2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0.14572692350090799</v>
      </c>
      <c r="K2330" s="7" cm="1">
        <f t="array" ref="K2330">SUMPRODUCT(("SUP_WSTBIO"=[2]OUT_SyntheticFuels!$C$4:$C$1000)*1,("var_ncap"=[2]OUT_SyntheticFuels!$B$4:$B$1000)*1,[2]OUT_SyntheticFuels!J$4:J$1000)</f>
        <v>6.0127097099715601E-2</v>
      </c>
      <c r="L2330" s="7" cm="1">
        <f t="array" ref="L2330">SUMPRODUCT(("SUP_WSTBIO"=[2]OUT_SyntheticFuels!$C$4:$C$1000)*1,("var_ncap"=[2]OUT_SyntheticFuels!$B$4:$B$1000)*1,[2]OUT_SyntheticFuels!K$4:K$1000)</f>
        <v>0.17033637215400699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3.7341467117351602E-3</v>
      </c>
      <c r="L2332" s="7" cm="1">
        <f t="array" ref="L2332">SUMPRODUCT(("SUP_WSTHTGBIO"=[2]OUT_SyntheticFuels!$C$4:$C$1000)*1,("var_ncap"=[2]OUT_SyntheticFuels!$B$4:$B$1000)*1,[2]OUT_SyntheticFuels!K$4:K$1000)</f>
        <v>6.3475606283666902E-4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3.1612862417834197E-5</v>
      </c>
      <c r="K2334" s="7" cm="1">
        <f t="array" ref="K2334">SUMPRODUCT(("SUP_WODBIO"=[2]OUT_SyntheticFuels!$C$4:$C$1000)*1,("var_ncap"=[2]OUT_SyntheticFuels!$B$4:$B$1000)*1,[2]OUT_SyntheticFuels!J$4:J$1000)</f>
        <v>0.15948098294051299</v>
      </c>
      <c r="L2334" s="7" cm="1">
        <f t="array" ref="L2334">SUMPRODUCT(("SUP_WODBIO"=[2]OUT_SyntheticFuels!$C$4:$C$1000)*1,("var_ncap"=[2]OUT_SyntheticFuels!$B$4:$B$1000)*1,[2]OUT_SyntheticFuels!K$4:K$1000)</f>
        <v>4.5674632727844799E-5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1.8680353926134499E-2</v>
      </c>
      <c r="K2336" s="7" cm="1">
        <f t="array" ref="K2336">SUMPRODUCT(("SUP_BIONGA"=[2]OUT_SyntheticFuels!$C$4:$C$1000)*1,("var_ncap"=[2]OUT_SyntheticFuels!$B$4:$B$1000)*1,[2]OUT_SyntheticFuels!J$4:J$1000)</f>
        <v>0.236983220573357</v>
      </c>
      <c r="L2336" s="7" cm="1">
        <f t="array" ref="L2336">SUMPRODUCT(("SUP_BIONGA"=[2]OUT_SyntheticFuels!$C$4:$C$1000)*1,("var_ncap"=[2]OUT_SyntheticFuels!$B$4:$B$1000)*1,[2]OUT_SyntheticFuels!K$4:K$1000)</f>
        <v>9.0193838936760501E-2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1.46181456474348E-5</v>
      </c>
      <c r="K2337" s="7" cm="1">
        <f t="array" ref="K2337">SUMPRODUCT(("CT_CWODPLT"=[2]OUT_SyntheticFuels!$C$4:$C$1000)*1,("var_ncap"=[2]OUT_SyntheticFuels!$B$4:$B$1000)*1,[2]OUT_SyntheticFuels!J$4:J$1000)</f>
        <v>8.3244441533229505E-2</v>
      </c>
      <c r="L2337" s="7" cm="1">
        <f t="array" ref="L2337">SUMPRODUCT(("CT_CWODPLT"=[2]OUT_SyntheticFuels!$C$4:$C$1000)*1,("var_ncap"=[2]OUT_SyntheticFuels!$B$4:$B$1000)*1,[2]OUT_SyntheticFuels!K$4:K$1000)</f>
        <v>4.7133512048309699E-2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5.4392806549695699E-6</v>
      </c>
      <c r="K2338" s="7" cm="1">
        <f t="array" ref="K2338">SUMPRODUCT(("SUP_H2NGA"=[2]OUT_SyntheticFuels!$C$4:$C$1000)*1,("var_ncap"=[2]OUT_SyntheticFuels!$B$4:$B$1000)*1,[2]OUT_SyntheticFuels!J$4:J$1000)</f>
        <v>1.70289839261814</v>
      </c>
      <c r="L2338" s="7" cm="1">
        <f t="array" ref="L2338">SUMPRODUCT(("SUP_H2NGA"=[2]OUT_SyntheticFuels!$C$4:$C$1000)*1,("var_ncap"=[2]OUT_SyntheticFuels!$B$4:$B$1000)*1,[2]OUT_SyntheticFuels!K$4:K$1000)</f>
        <v>0.48309871137254101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8.3040897171934002E-6</v>
      </c>
      <c r="K2339" s="7" cm="1">
        <f t="array" ref="K2339">SUMPRODUCT(("SUP_H2DSL"=[2]OUT_SyntheticFuels!$C$4:$C$1000)*1,("var_ncap"=[2]OUT_SyntheticFuels!$B$4:$B$1000)*1,[2]OUT_SyntheticFuels!J$4:J$1000)</f>
        <v>1.73160290121346E-3</v>
      </c>
      <c r="L2339" s="7" cm="1">
        <f t="array" ref="L2339">SUMPRODUCT(("SUP_H2DSL"=[2]OUT_SyntheticFuels!$C$4:$C$1000)*1,("var_ncap"=[2]OUT_SyntheticFuels!$B$4:$B$1000)*1,[2]OUT_SyntheticFuels!K$4:K$1000)</f>
        <v>0.17004401030517299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9.4831100112493105E-6</v>
      </c>
      <c r="K2340" s="7" cm="1">
        <f t="array" ref="K2340">SUMPRODUCT(("SUP_H2GSL"=[2]OUT_SyntheticFuels!$C$4:$C$1000)*1,("var_ncap"=[2]OUT_SyntheticFuels!$B$4:$B$1000)*1,[2]OUT_SyntheticFuels!J$4:J$1000)</f>
        <v>0.100699727551758</v>
      </c>
      <c r="L2340" s="7" cm="1">
        <f t="array" ref="L2340">SUMPRODUCT(("SUP_H2GSL"=[2]OUT_SyntheticFuels!$C$4:$C$1000)*1,("var_ncap"=[2]OUT_SyntheticFuels!$B$4:$B$1000)*1,[2]OUT_SyntheticFuels!K$4:K$1000)</f>
        <v>3.5344533489057802E-6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578.52207889618421</v>
      </c>
      <c r="H3" s="3">
        <f t="shared" si="0"/>
        <v>534.79711925544473</v>
      </c>
    </row>
    <row r="4" spans="2:8" x14ac:dyDescent="0.35">
      <c r="B4" s="25" t="s">
        <v>1727</v>
      </c>
      <c r="C4" s="1">
        <f>SPS2_SOC_Mid!F763</f>
        <v>142.22068285386743</v>
      </c>
      <c r="D4" s="1">
        <f>SPS2_SOC_Mid!G763</f>
        <v>142.43487060158498</v>
      </c>
      <c r="E4" s="1">
        <f>SPS2_SOC_Mid!H763</f>
        <v>147.51305415580941</v>
      </c>
      <c r="F4" s="1">
        <f>SPS2_SOC_Mid!I763</f>
        <v>148.41977227486933</v>
      </c>
      <c r="G4" s="1">
        <f>SPS2_SOC_Mid!J763</f>
        <v>149.69707855620626</v>
      </c>
      <c r="H4" s="1">
        <f>SPS2_SOC_Mid!K763</f>
        <v>132.70508328963075</v>
      </c>
    </row>
    <row r="5" spans="2:8" x14ac:dyDescent="0.35">
      <c r="B5" s="25" t="s">
        <v>1728</v>
      </c>
      <c r="C5" s="1">
        <f>SPS2_SOC_Mid!F882</f>
        <v>140.10259811175644</v>
      </c>
      <c r="D5" s="1">
        <f>SPS2_SOC_Mid!G882</f>
        <v>136.76646895044979</v>
      </c>
      <c r="E5" s="1">
        <f>SPS2_SOC_Mid!H882</f>
        <v>132.76306201141824</v>
      </c>
      <c r="F5" s="1">
        <f>SPS2_SOC_Mid!I882</f>
        <v>121.47084718927252</v>
      </c>
      <c r="G5" s="1">
        <f>SPS2_SOC_Mid!J882</f>
        <v>117.01420912896691</v>
      </c>
      <c r="H5" s="1">
        <f>SPS2_SOC_Mid!K882</f>
        <v>111.78099904527912</v>
      </c>
    </row>
    <row r="6" spans="2:8" x14ac:dyDescent="0.35">
      <c r="B6" s="25" t="s">
        <v>1729</v>
      </c>
      <c r="C6" s="1">
        <f>SPS2_SOC_Mid!F972</f>
        <v>219.63038989360444</v>
      </c>
      <c r="D6" s="1">
        <f>SPS2_SOC_Mid!G972</f>
        <v>218.95224995715466</v>
      </c>
      <c r="E6" s="1">
        <f>SPS2_SOC_Mid!H972</f>
        <v>219.68116153295054</v>
      </c>
      <c r="F6" s="1">
        <f>SPS2_SOC_Mid!I972</f>
        <v>200.42837558919013</v>
      </c>
      <c r="G6" s="1">
        <f>SPS2_SOC_Mid!J972</f>
        <v>197.8867180951259</v>
      </c>
      <c r="H6" s="1">
        <f>SPS2_SOC_Mid!K972</f>
        <v>190.8710030945935</v>
      </c>
    </row>
    <row r="7" spans="2:8" x14ac:dyDescent="0.35">
      <c r="B7" s="25" t="s">
        <v>1730</v>
      </c>
      <c r="C7" s="1">
        <f>SPS2_SOC_Mid!F1136+SPS2_SOC_Mid!F1315+SPS2_SOC_Mid!F1399+SPS2_SOC_Mid!F1483+SPS2_SOC_Mid!F1490+SPS2_SOC_Mid!F1497+SPS2_SOC_Mid!F1546+SPS2_SOC_Mid!F1593+SPS2_SOC_Mid!F1640</f>
        <v>215.31392023948246</v>
      </c>
      <c r="D7" s="1">
        <f>SPS2_SOC_Mid!G1136+SPS2_SOC_Mid!G1315+SPS2_SOC_Mid!G1399+SPS2_SOC_Mid!G1483+SPS2_SOC_Mid!G1490+SPS2_SOC_Mid!G1497+SPS2_SOC_Mid!G1546+SPS2_SOC_Mid!G1593+SPS2_SOC_Mid!G1640</f>
        <v>205.89878767650029</v>
      </c>
      <c r="E7" s="1">
        <f>SPS2_SOC_Mid!H1136+SPS2_SOC_Mid!H1315+SPS2_SOC_Mid!H1399+SPS2_SOC_Mid!H1483+SPS2_SOC_Mid!H1490+SPS2_SOC_Mid!H1497+SPS2_SOC_Mid!H1546+SPS2_SOC_Mid!H1593+SPS2_SOC_Mid!H1640</f>
        <v>188.72701836243198</v>
      </c>
      <c r="F7" s="1">
        <f>SPS2_SOC_Mid!I1136+SPS2_SOC_Mid!I1315+SPS2_SOC_Mid!I1399+SPS2_SOC_Mid!I1483+SPS2_SOC_Mid!I1490+SPS2_SOC_Mid!I1497+SPS2_SOC_Mid!I1546+SPS2_SOC_Mid!I1593+SPS2_SOC_Mid!I1640</f>
        <v>142.43558248473093</v>
      </c>
      <c r="G7" s="1">
        <f>SPS2_SOC_Mid!J1136+SPS2_SOC_Mid!J1315+SPS2_SOC_Mid!J1399+SPS2_SOC_Mid!J1483+SPS2_SOC_Mid!J1490+SPS2_SOC_Mid!J1497+SPS2_SOC_Mid!J1546+SPS2_SOC_Mid!J1593+SPS2_SOC_Mid!J1640</f>
        <v>113.92407311588519</v>
      </c>
      <c r="H7" s="1">
        <f>SPS2_SOC_Mid!K1136+SPS2_SOC_Mid!K1315+SPS2_SOC_Mid!K1399+SPS2_SOC_Mid!K1483+SPS2_SOC_Mid!K1490+SPS2_SOC_Mid!K1497+SPS2_SOC_Mid!K1546+SPS2_SOC_Mid!K1593+SPS2_SOC_Mid!K1640</f>
        <v>99.44003382594137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516.97868711562273</v>
      </c>
      <c r="H8" s="3">
        <f t="shared" si="1"/>
        <v>575.20700078661753</v>
      </c>
    </row>
    <row r="9" spans="2:8" x14ac:dyDescent="0.35">
      <c r="B9" s="25" t="s">
        <v>1732</v>
      </c>
      <c r="C9" s="1">
        <f>SPS2_SOC_Mid!F291+SPS2_SOC_Mid!F409</f>
        <v>495.64127737409598</v>
      </c>
      <c r="D9" s="1">
        <f>SPS2_SOC_Mid!G291+SPS2_SOC_Mid!G409</f>
        <v>476.27630960831152</v>
      </c>
      <c r="E9" s="1">
        <f>SPS2_SOC_Mid!H291+SPS2_SOC_Mid!H409</f>
        <v>483.96899197505763</v>
      </c>
      <c r="F9" s="1">
        <f>SPS2_SOC_Mid!I291+SPS2_SOC_Mid!I409</f>
        <v>544.45136584650788</v>
      </c>
      <c r="G9" s="1">
        <f>SPS2_SOC_Mid!J291+SPS2_SOC_Mid!J409</f>
        <v>478.23881741971292</v>
      </c>
      <c r="H9" s="1">
        <f>SPS2_SOC_Mid!K291+SPS2_SOC_Mid!K409</f>
        <v>498.01949505727248</v>
      </c>
    </row>
    <row r="10" spans="2:8" x14ac:dyDescent="0.35">
      <c r="B10" s="25" t="s">
        <v>1733</v>
      </c>
      <c r="C10" s="1">
        <f>SPS2_SOC_Mid!F590+SPS2_SOC_Mid!F604+SPS2_SOC_Mid!F644</f>
        <v>19.470356694638745</v>
      </c>
      <c r="D10" s="1">
        <f>SPS2_SOC_Mid!G590+SPS2_SOC_Mid!G604+SPS2_SOC_Mid!G644</f>
        <v>28.307015976839406</v>
      </c>
      <c r="E10" s="1">
        <f>SPS2_SOC_Mid!H590+SPS2_SOC_Mid!H604+SPS2_SOC_Mid!H644</f>
        <v>31.966590453546335</v>
      </c>
      <c r="F10" s="1">
        <f>SPS2_SOC_Mid!I590+SPS2_SOC_Mid!I604+SPS2_SOC_Mid!I644</f>
        <v>31.916279769575141</v>
      </c>
      <c r="G10" s="1">
        <f>SPS2_SOC_Mid!J590+SPS2_SOC_Mid!J604+SPS2_SOC_Mid!J644</f>
        <v>25.738484867625093</v>
      </c>
      <c r="H10" s="1">
        <f>SPS2_SOC_Mid!K590+SPS2_SOC_Mid!K604+SPS2_SOC_Mid!K644</f>
        <v>37.778367681731076</v>
      </c>
    </row>
    <row r="11" spans="2:8" x14ac:dyDescent="0.35">
      <c r="B11" s="25" t="s">
        <v>1731</v>
      </c>
      <c r="C11" s="1">
        <f>SPS2_SOC_Mid!F679</f>
        <v>7.3349719996056804E-3</v>
      </c>
      <c r="D11" s="1">
        <f>SPS2_SOC_Mid!G679</f>
        <v>2.9548521685575584E-2</v>
      </c>
      <c r="E11" s="1">
        <f>SPS2_SOC_Mid!H679</f>
        <v>3.0094103811861984E-2</v>
      </c>
      <c r="F11" s="1">
        <f>SPS2_SOC_Mid!I679</f>
        <v>0.13868002671038823</v>
      </c>
      <c r="G11" s="1">
        <f>SPS2_SOC_Mid!J679</f>
        <v>13.001384828284658</v>
      </c>
      <c r="H11" s="1">
        <f>SPS2_SOC_Mid!K679</f>
        <v>39.409053058692407</v>
      </c>
    </row>
    <row r="12" spans="2:8" x14ac:dyDescent="0.35">
      <c r="B12" s="25" t="s">
        <v>1734</v>
      </c>
      <c r="C12" s="1">
        <f>SPS2_SOC_Mid!F1707</f>
        <v>0</v>
      </c>
      <c r="D12" s="1">
        <f>SPS2_SOC_Mid!G1707</f>
        <v>0</v>
      </c>
      <c r="E12" s="1">
        <f>SPS2_SOC_Mid!H1707</f>
        <v>0</v>
      </c>
      <c r="F12" s="1">
        <f>SPS2_SOC_Mid!I1707</f>
        <v>0</v>
      </c>
      <c r="G12" s="1">
        <f>SPS2_SOC_Mid!J1707</f>
        <v>0</v>
      </c>
      <c r="H12" s="1">
        <f>SPS2_SOC_Mid!K1707</f>
        <v>8.4988921570814432E-5</v>
      </c>
    </row>
    <row r="13" spans="2:8" x14ac:dyDescent="0.35">
      <c r="B13" s="2" t="s">
        <v>1736</v>
      </c>
      <c r="C13" s="3">
        <f>SPS2_SOC_Mid!F2+SPS2_SOC_Mid!F20-SPS2_SOC_Mid!F57</f>
        <v>966.1586105473898</v>
      </c>
      <c r="D13" s="3">
        <f>SPS2_SOC_Mid!G2+SPS2_SOC_Mid!G20-SPS2_SOC_Mid!G57</f>
        <v>964.34809762371572</v>
      </c>
      <c r="E13" s="3">
        <f>SPS2_SOC_Mid!H2+SPS2_SOC_Mid!H20-SPS2_SOC_Mid!H57</f>
        <v>916.44483351942233</v>
      </c>
      <c r="F13" s="3">
        <f>SPS2_SOC_Mid!I2+SPS2_SOC_Mid!I20-SPS2_SOC_Mid!I57</f>
        <v>892.21411499393776</v>
      </c>
      <c r="G13" s="3">
        <f>SPS2_SOC_Mid!J2+SPS2_SOC_Mid!J20-SPS2_SOC_Mid!J57</f>
        <v>785.63058176377251</v>
      </c>
      <c r="H13" s="3">
        <f>SPS2_SOC_Mid!K2+SPS2_SOC_Mid!K20-SPS2_SOC_Mid!K57</f>
        <v>727.9349924419347</v>
      </c>
    </row>
    <row r="14" spans="2:8" x14ac:dyDescent="0.35">
      <c r="B14" s="25" t="s">
        <v>1737</v>
      </c>
      <c r="C14" s="1">
        <f>SPS2_SOC_Mid!F2</f>
        <v>301.55156848449508</v>
      </c>
      <c r="D14" s="1">
        <f>SPS2_SOC_Mid!G2</f>
        <v>298.76897526775628</v>
      </c>
      <c r="E14" s="1">
        <f>SPS2_SOC_Mid!H2</f>
        <v>338.20472514871244</v>
      </c>
      <c r="F14" s="1">
        <f>SPS2_SOC_Mid!I2</f>
        <v>444.85985993495387</v>
      </c>
      <c r="G14" s="1">
        <f>SPS2_SOC_Mid!J2</f>
        <v>431.52970560242937</v>
      </c>
      <c r="H14" s="1">
        <f>SPS2_SOC_Mid!K2</f>
        <v>543.20018011932802</v>
      </c>
    </row>
    <row r="15" spans="2:8" x14ac:dyDescent="0.35">
      <c r="B15" s="25" t="s">
        <v>19</v>
      </c>
      <c r="C15" s="1">
        <f>SPS2_SOC_Mid!F20</f>
        <v>781.77729874866941</v>
      </c>
      <c r="D15" s="1">
        <f>SPS2_SOC_Mid!G20</f>
        <v>700.48164129084591</v>
      </c>
      <c r="E15" s="1">
        <f>SPS2_SOC_Mid!H20</f>
        <v>650.19265407962757</v>
      </c>
      <c r="F15" s="1">
        <f>SPS2_SOC_Mid!I20</f>
        <v>500.05516870101371</v>
      </c>
      <c r="G15" s="1">
        <f>SPS2_SOC_Mid!J20</f>
        <v>390.1255443013838</v>
      </c>
      <c r="H15" s="1">
        <f>SPS2_SOC_Mid!K20</f>
        <v>212.66817700310301</v>
      </c>
    </row>
    <row r="16" spans="2:8" x14ac:dyDescent="0.35">
      <c r="B16" s="25" t="s">
        <v>24</v>
      </c>
      <c r="C16" s="1">
        <f>SPS2_SOC_Mid!F57</f>
        <v>117.17025668577485</v>
      </c>
      <c r="D16" s="1">
        <f>SPS2_SOC_Mid!G57</f>
        <v>34.90251893488643</v>
      </c>
      <c r="E16" s="1">
        <f>SPS2_SOC_Mid!H57</f>
        <v>71.952545708917654</v>
      </c>
      <c r="F16" s="1">
        <f>SPS2_SOC_Mid!I57</f>
        <v>52.700913642029796</v>
      </c>
      <c r="G16" s="1">
        <f>SPS2_SOC_Mid!J57</f>
        <v>36.024668140040703</v>
      </c>
      <c r="H16" s="1">
        <f>SPS2_SOC_Mid!K57</f>
        <v>27.933364680496272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627C5204-90FA-40C6-9165-8A2833D2AB71}"/>
</file>

<file path=customXml/itemProps2.xml><?xml version="1.0" encoding="utf-8"?>
<ds:datastoreItem xmlns:ds="http://schemas.openxmlformats.org/officeDocument/2006/customXml" ds:itemID="{E5A3037A-FE48-4EE9-8D9D-DFB3DE921734}"/>
</file>

<file path=customXml/itemProps3.xml><?xml version="1.0" encoding="utf-8"?>
<ds:datastoreItem xmlns:ds="http://schemas.openxmlformats.org/officeDocument/2006/customXml" ds:itemID="{5806B2B6-4BC9-457B-A24D-70DDC7D10CF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SPS2_SOC_Mid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