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F233FE4D-C350-49DE-B81D-D382A7C37240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FIN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SPS3_FIN_High!$A$1:$K$2232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F856" i="1"/>
  <c r="F855" i="1" s="1"/>
  <c r="G855" i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H398" i="1" s="1"/>
  <c r="H439" i="1" s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I386" i="1" s="1"/>
  <c r="I517" i="1" s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H97" i="1"/>
  <c r="H129" i="1" s="1"/>
  <c r="G97" i="1"/>
  <c r="G129" i="1" s="1"/>
  <c r="F97" i="1"/>
  <c r="F129" i="1" s="1"/>
  <c r="I96" i="1"/>
  <c r="I128" i="1" s="1"/>
  <c r="H96" i="1"/>
  <c r="H128" i="1" s="1"/>
  <c r="G96" i="1"/>
  <c r="G128" i="1" s="1"/>
  <c r="F96" i="1"/>
  <c r="F128" i="1" s="1"/>
  <c r="I95" i="1"/>
  <c r="H95" i="1"/>
  <c r="G95" i="1"/>
  <c r="F95" i="1"/>
  <c r="I94" i="1"/>
  <c r="H94" i="1"/>
  <c r="G94" i="1"/>
  <c r="G126" i="1" s="1"/>
  <c r="F94" i="1"/>
  <c r="I93" i="1"/>
  <c r="I125" i="1" s="1"/>
  <c r="H93" i="1"/>
  <c r="G93" i="1"/>
  <c r="F93" i="1"/>
  <c r="I92" i="1"/>
  <c r="H92" i="1"/>
  <c r="G92" i="1"/>
  <c r="F92" i="1"/>
  <c r="I91" i="1"/>
  <c r="I123" i="1" s="1"/>
  <c r="H91" i="1"/>
  <c r="H123" i="1" s="1"/>
  <c r="G91" i="1"/>
  <c r="F91" i="1"/>
  <c r="F123" i="1" s="1"/>
  <c r="I90" i="1"/>
  <c r="I122" i="1" s="1"/>
  <c r="H90" i="1"/>
  <c r="H122" i="1" s="1"/>
  <c r="G90" i="1"/>
  <c r="F90" i="1"/>
  <c r="I89" i="1"/>
  <c r="I121" i="1" s="1"/>
  <c r="H89" i="1"/>
  <c r="G89" i="1"/>
  <c r="G121" i="1" s="1"/>
  <c r="F89" i="1"/>
  <c r="F121" i="1" s="1"/>
  <c r="I88" i="1"/>
  <c r="I120" i="1" s="1"/>
  <c r="H88" i="1"/>
  <c r="H120" i="1" s="1"/>
  <c r="G88" i="1"/>
  <c r="F88" i="1"/>
  <c r="I87" i="1"/>
  <c r="H87" i="1"/>
  <c r="G87" i="1"/>
  <c r="F87" i="1"/>
  <c r="F119" i="1" s="1"/>
  <c r="I86" i="1"/>
  <c r="I118" i="1" s="1"/>
  <c r="H86" i="1"/>
  <c r="H118" i="1" s="1"/>
  <c r="G86" i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400" i="1" l="1"/>
  <c r="F520" i="1" s="1"/>
  <c r="G400" i="1"/>
  <c r="G520" i="1" s="1"/>
  <c r="F361" i="1"/>
  <c r="F428" i="1" s="1"/>
  <c r="H380" i="1"/>
  <c r="H437" i="1" s="1"/>
  <c r="I399" i="1"/>
  <c r="I519" i="1" s="1"/>
  <c r="H363" i="1"/>
  <c r="H504" i="1" s="1"/>
  <c r="G899" i="1"/>
  <c r="I742" i="1" a="1"/>
  <c r="I742" i="1" s="1"/>
  <c r="I744" i="1" s="1" a="1"/>
  <c r="I744" i="1" s="1"/>
  <c r="H899" i="1"/>
  <c r="H384" i="1"/>
  <c r="H515" i="1" s="1"/>
  <c r="H300" i="1"/>
  <c r="H413" i="1" s="1"/>
  <c r="H323" i="1"/>
  <c r="H478" i="1" s="1"/>
  <c r="I380" i="1"/>
  <c r="I437" i="1" s="1"/>
  <c r="F300" i="1"/>
  <c r="F413" i="1" s="1"/>
  <c r="F399" i="1"/>
  <c r="F519" i="1" s="1"/>
  <c r="G361" i="1"/>
  <c r="G428" i="1" s="1"/>
  <c r="I400" i="1"/>
  <c r="I520" i="1" s="1"/>
  <c r="F362" i="1"/>
  <c r="F429" i="1" s="1"/>
  <c r="I300" i="1"/>
  <c r="I413" i="1" s="1"/>
  <c r="G363" i="1"/>
  <c r="G504" i="1" s="1"/>
  <c r="H325" i="1"/>
  <c r="H480" i="1" s="1"/>
  <c r="H322" i="1"/>
  <c r="H477" i="1" s="1"/>
  <c r="G301" i="1"/>
  <c r="G465" i="1" s="1"/>
  <c r="G318" i="1"/>
  <c r="G473" i="1" s="1"/>
  <c r="G323" i="1"/>
  <c r="G478" i="1" s="1"/>
  <c r="H301" i="1"/>
  <c r="H465" i="1" s="1"/>
  <c r="I301" i="1"/>
  <c r="I465" i="1" s="1"/>
  <c r="H399" i="1"/>
  <c r="H519" i="1" s="1"/>
  <c r="I314" i="1"/>
  <c r="I419" i="1" s="1"/>
  <c r="F386" i="1"/>
  <c r="F517" i="1" s="1"/>
  <c r="F315" i="1"/>
  <c r="F420" i="1" s="1"/>
  <c r="H324" i="1"/>
  <c r="H479" i="1" s="1"/>
  <c r="G386" i="1"/>
  <c r="G517" i="1" s="1"/>
  <c r="I324" i="1"/>
  <c r="I479" i="1" s="1"/>
  <c r="H726" i="1" a="1"/>
  <c r="H726" i="1" s="1"/>
  <c r="H728" i="1" s="1" a="1"/>
  <c r="H728" i="1" s="1"/>
  <c r="H364" i="1"/>
  <c r="F322" i="1"/>
  <c r="F477" i="1" s="1"/>
  <c r="H321" i="1"/>
  <c r="H476" i="1" s="1"/>
  <c r="I364" i="1"/>
  <c r="H317" i="1"/>
  <c r="H472" i="1" s="1"/>
  <c r="F398" i="1"/>
  <c r="F439" i="1" s="1"/>
  <c r="I322" i="1"/>
  <c r="I477" i="1" s="1"/>
  <c r="F301" i="1"/>
  <c r="F465" i="1" s="1"/>
  <c r="F318" i="1"/>
  <c r="F473" i="1" s="1"/>
  <c r="F323" i="1"/>
  <c r="F478" i="1" s="1"/>
  <c r="F384" i="1"/>
  <c r="F515" i="1" s="1"/>
  <c r="I925" i="1"/>
  <c r="I924" i="1" s="1"/>
  <c r="I903" i="1"/>
  <c r="G384" i="1"/>
  <c r="G515" i="1" s="1"/>
  <c r="F317" i="1"/>
  <c r="F472" i="1" s="1"/>
  <c r="H315" i="1"/>
  <c r="H420" i="1" s="1"/>
  <c r="H320" i="1"/>
  <c r="H475" i="1" s="1"/>
  <c r="I315" i="1"/>
  <c r="I420" i="1" s="1"/>
  <c r="I320" i="1"/>
  <c r="I475" i="1" s="1"/>
  <c r="I325" i="1"/>
  <c r="I480" i="1" s="1"/>
  <c r="I384" i="1"/>
  <c r="I515" i="1" s="1"/>
  <c r="I398" i="1"/>
  <c r="I439" i="1" s="1"/>
  <c r="H319" i="1"/>
  <c r="H474" i="1" s="1"/>
  <c r="I319" i="1"/>
  <c r="I474" i="1" s="1"/>
  <c r="F314" i="1"/>
  <c r="F419" i="1" s="1"/>
  <c r="F241" i="1"/>
  <c r="F321" i="1"/>
  <c r="F476" i="1" s="1"/>
  <c r="I126" i="1"/>
  <c r="F380" i="1"/>
  <c r="F437" i="1" s="1"/>
  <c r="F385" i="1"/>
  <c r="F516" i="1" s="1"/>
  <c r="G321" i="1"/>
  <c r="G476" i="1" s="1"/>
  <c r="G380" i="1"/>
  <c r="G437" i="1" s="1"/>
  <c r="G385" i="1"/>
  <c r="G516" i="1" s="1"/>
  <c r="G399" i="1"/>
  <c r="G519" i="1" s="1"/>
  <c r="H400" i="1"/>
  <c r="H520" i="1" s="1"/>
  <c r="G322" i="1"/>
  <c r="G477" i="1" s="1"/>
  <c r="H385" i="1"/>
  <c r="H516" i="1" s="1"/>
  <c r="H314" i="1"/>
  <c r="H419" i="1" s="1"/>
  <c r="I385" i="1"/>
  <c r="I516" i="1" s="1"/>
  <c r="G364" i="1"/>
  <c r="I899" i="1"/>
  <c r="I323" i="1"/>
  <c r="I478" i="1" s="1"/>
  <c r="I382" i="1"/>
  <c r="I513" i="1" s="1"/>
  <c r="H361" i="1"/>
  <c r="H428" i="1" s="1"/>
  <c r="F382" i="1"/>
  <c r="F513" i="1" s="1"/>
  <c r="F383" i="1"/>
  <c r="F514" i="1" s="1"/>
  <c r="F364" i="1"/>
  <c r="H386" i="1"/>
  <c r="H517" i="1" s="1"/>
  <c r="I383" i="1"/>
  <c r="I514" i="1" s="1"/>
  <c r="F320" i="1"/>
  <c r="F475" i="1" s="1"/>
  <c r="I321" i="1"/>
  <c r="I476" i="1" s="1"/>
  <c r="I363" i="1"/>
  <c r="I504" i="1" s="1"/>
  <c r="G315" i="1"/>
  <c r="G420" i="1" s="1"/>
  <c r="G320" i="1"/>
  <c r="G475" i="1" s="1"/>
  <c r="G317" i="1"/>
  <c r="G472" i="1" s="1"/>
  <c r="G283" i="1"/>
  <c r="G383" i="1"/>
  <c r="G514" i="1" s="1"/>
  <c r="F895" i="1"/>
  <c r="F925" i="1"/>
  <c r="F924" i="1" s="1"/>
  <c r="F903" i="1"/>
  <c r="I317" i="1"/>
  <c r="I472" i="1" s="1"/>
  <c r="I241" i="1"/>
  <c r="I316" i="1" s="1"/>
  <c r="I471" i="1" s="1"/>
  <c r="H283" i="1"/>
  <c r="H382" i="1" s="1"/>
  <c r="H513" i="1" s="1"/>
  <c r="H383" i="1"/>
  <c r="H514" i="1" s="1"/>
  <c r="G903" i="1"/>
  <c r="G925" i="1"/>
  <c r="G924" i="1" s="1"/>
  <c r="G902" i="1"/>
  <c r="G241" i="1"/>
  <c r="G316" i="1" s="1"/>
  <c r="G471" i="1" s="1"/>
  <c r="F726" i="1" a="1"/>
  <c r="F726" i="1" s="1"/>
  <c r="F728" i="1" s="1" a="1"/>
  <c r="F728" i="1" s="1"/>
  <c r="F742" i="1" a="1"/>
  <c r="F742" i="1" s="1"/>
  <c r="F744" i="1" s="1" a="1"/>
  <c r="F744" i="1" s="1"/>
  <c r="H925" i="1"/>
  <c r="H924" i="1" s="1"/>
  <c r="H903" i="1"/>
  <c r="I361" i="1"/>
  <c r="I428" i="1" s="1"/>
  <c r="F786" i="1"/>
  <c r="F787" i="1" s="1"/>
  <c r="F783" i="1"/>
  <c r="G786" i="1"/>
  <c r="G787" i="1" s="1"/>
  <c r="G783" i="1"/>
  <c r="H783" i="1"/>
  <c r="H786" i="1"/>
  <c r="H787" i="1" s="1"/>
  <c r="I783" i="1"/>
  <c r="I786" i="1"/>
  <c r="I787" i="1" s="1"/>
  <c r="I129" i="1"/>
  <c r="H241" i="1"/>
  <c r="H316" i="1" s="1"/>
  <c r="H471" i="1" s="1"/>
  <c r="H318" i="1"/>
  <c r="H473" i="1" s="1"/>
  <c r="F274" i="1"/>
  <c r="F363" i="1" s="1"/>
  <c r="F504" i="1" s="1"/>
  <c r="I318" i="1"/>
  <c r="I473" i="1" s="1"/>
  <c r="F324" i="1"/>
  <c r="F479" i="1" s="1"/>
  <c r="H362" i="1"/>
  <c r="H429" i="1" s="1"/>
  <c r="F124" i="1"/>
  <c r="F319" i="1"/>
  <c r="F474" i="1" s="1"/>
  <c r="I362" i="1"/>
  <c r="I429" i="1" s="1"/>
  <c r="H902" i="1"/>
  <c r="G119" i="1"/>
  <c r="G124" i="1"/>
  <c r="I902" i="1"/>
  <c r="F325" i="1"/>
  <c r="F480" i="1" s="1"/>
  <c r="H119" i="1"/>
  <c r="H124" i="1"/>
  <c r="G382" i="1"/>
  <c r="G513" i="1" s="1"/>
  <c r="I119" i="1"/>
  <c r="I124" i="1"/>
  <c r="G325" i="1"/>
  <c r="G480" i="1" s="1"/>
  <c r="F120" i="1"/>
  <c r="F125" i="1"/>
  <c r="G742" i="1" a="1"/>
  <c r="G742" i="1" s="1"/>
  <c r="G744" i="1" s="1" a="1"/>
  <c r="G744" i="1" s="1"/>
  <c r="G120" i="1"/>
  <c r="G125" i="1"/>
  <c r="H125" i="1"/>
  <c r="H742" i="1" a="1"/>
  <c r="H742" i="1" s="1"/>
  <c r="H744" i="1" s="1" a="1"/>
  <c r="H744" i="1" s="1"/>
  <c r="F316" i="1"/>
  <c r="F471" i="1" s="1"/>
  <c r="F126" i="1"/>
  <c r="G300" i="1"/>
  <c r="G413" i="1" s="1"/>
  <c r="H126" i="1"/>
  <c r="H121" i="1"/>
  <c r="F122" i="1"/>
  <c r="G362" i="1"/>
  <c r="G429" i="1" s="1"/>
  <c r="G122" i="1"/>
  <c r="G726" i="1" a="1"/>
  <c r="G726" i="1" s="1"/>
  <c r="G728" i="1" s="1" a="1"/>
  <c r="G728" i="1" s="1"/>
  <c r="G314" i="1"/>
  <c r="G419" i="1" s="1"/>
  <c r="G319" i="1"/>
  <c r="G474" i="1" s="1"/>
  <c r="G324" i="1"/>
  <c r="G479" i="1" s="1"/>
  <c r="G118" i="1"/>
  <c r="G123" i="1"/>
  <c r="I726" i="1" a="1"/>
  <c r="I726" i="1" s="1"/>
  <c r="I728" i="1" s="1" a="1"/>
  <c r="I728" i="1" s="1"/>
  <c r="F899" i="1" l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J1693" i="1" a="1"/>
  <c r="J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1524" i="1" a="1"/>
  <c r="J1524" i="1" s="1"/>
  <c r="J1523" i="1" a="1"/>
  <c r="J1523" i="1" s="1"/>
  <c r="J1528" i="1" a="1"/>
  <c r="J1528" i="1" s="1"/>
  <c r="K1526" i="1" a="1"/>
  <c r="K1526" i="1" s="1"/>
  <c r="L1525" i="1" a="1"/>
  <c r="L1525" i="1" s="1"/>
  <c r="J1527" i="1" a="1"/>
  <c r="J1527" i="1" s="1"/>
  <c r="K1524" i="1" a="1"/>
  <c r="K1524" i="1" s="1"/>
  <c r="J1522" i="1" a="1"/>
  <c r="J1522" i="1" s="1"/>
  <c r="L1524" i="1" a="1"/>
  <c r="L1524" i="1" s="1"/>
  <c r="K1522" i="1" a="1"/>
  <c r="K1522" i="1" s="1"/>
  <c r="J1529" i="1" a="1"/>
  <c r="J1529" i="1" s="1"/>
  <c r="L1527" i="1" a="1"/>
  <c r="L1527" i="1" s="1"/>
  <c r="L1526" i="1" a="1"/>
  <c r="L1526" i="1" s="1"/>
  <c r="K1523" i="1" a="1"/>
  <c r="K1523" i="1" s="1"/>
  <c r="L1522" i="1" a="1"/>
  <c r="L1522" i="1" s="1"/>
  <c r="L1523" i="1" a="1"/>
  <c r="L1523" i="1" s="1"/>
  <c r="L1528" i="1" a="1"/>
  <c r="L1528" i="1" s="1"/>
  <c r="L1529" i="1" a="1"/>
  <c r="L1529" i="1" s="1"/>
  <c r="J1526" i="1" a="1"/>
  <c r="J1526" i="1" s="1"/>
  <c r="J1525" i="1" a="1"/>
  <c r="J1525" i="1" s="1"/>
  <c r="K1529" i="1" a="1"/>
  <c r="K1529" i="1" s="1"/>
  <c r="K1528" i="1" a="1"/>
  <c r="K1528" i="1" s="1"/>
  <c r="K1527" i="1" a="1"/>
  <c r="K1527" i="1" s="1"/>
  <c r="K1525" i="1" a="1"/>
  <c r="K1525" i="1" s="1"/>
  <c r="J1520" i="1" a="1"/>
  <c r="J1520" i="1" s="1"/>
  <c r="J1514" i="1" a="1"/>
  <c r="J1514" i="1" s="1"/>
  <c r="K1513" i="1" a="1"/>
  <c r="K1513" i="1" s="1"/>
  <c r="L1517" i="1" a="1"/>
  <c r="L1517" i="1" s="1"/>
  <c r="J1517" i="1" a="1"/>
  <c r="J1517" i="1" s="1"/>
  <c r="J1515" i="1" a="1"/>
  <c r="J1515" i="1" s="1"/>
  <c r="J1513" i="1" a="1"/>
  <c r="J1513" i="1" s="1"/>
  <c r="J1516" i="1" a="1"/>
  <c r="J1516" i="1" s="1"/>
  <c r="K1517" i="1" a="1"/>
  <c r="K1517" i="1" s="1"/>
  <c r="L1520" i="1" a="1"/>
  <c r="L1520" i="1" s="1"/>
  <c r="L1519" i="1" a="1"/>
  <c r="L1519" i="1" s="1"/>
  <c r="J1519" i="1" a="1"/>
  <c r="J1519" i="1" s="1"/>
  <c r="L1521" i="1" a="1"/>
  <c r="L1521" i="1" s="1"/>
  <c r="L1513" i="1" a="1"/>
  <c r="L1513" i="1" s="1"/>
  <c r="K1521" i="1" a="1"/>
  <c r="K1521" i="1" s="1"/>
  <c r="K1514" i="1" a="1"/>
  <c r="K1514" i="1" s="1"/>
  <c r="L1514" i="1" a="1"/>
  <c r="L1514" i="1" s="1"/>
  <c r="L1516" i="1" a="1"/>
  <c r="L1516" i="1" s="1"/>
  <c r="J1521" i="1" a="1"/>
  <c r="J1521" i="1" s="1"/>
  <c r="K1516" i="1" a="1"/>
  <c r="K1516" i="1" s="1"/>
  <c r="K1515" i="1" a="1"/>
  <c r="K1515" i="1" s="1"/>
  <c r="K1519" i="1" a="1"/>
  <c r="K1519" i="1" s="1"/>
  <c r="L1515" i="1" a="1"/>
  <c r="L1515" i="1" s="1"/>
  <c r="K1520" i="1" a="1"/>
  <c r="K1520" i="1" s="1"/>
  <c r="J2010" i="1" a="1"/>
  <c r="J2010" i="1" s="1"/>
  <c r="K2008" i="1" a="1"/>
  <c r="K2008" i="1" s="1"/>
  <c r="K2009" i="1" s="1" a="1"/>
  <c r="K2009" i="1" s="1"/>
  <c r="K2005" i="1" a="1"/>
  <c r="K2005" i="1" s="1"/>
  <c r="L2006" i="1" a="1"/>
  <c r="L2006" i="1" s="1"/>
  <c r="L2007" i="1" s="1" a="1"/>
  <c r="L2007" i="1" s="1"/>
  <c r="L2003" i="1" a="1"/>
  <c r="L2003" i="1" s="1"/>
  <c r="L2004" i="1" s="1" a="1"/>
  <c r="L2004" i="1" s="1"/>
  <c r="K2011" i="1" a="1"/>
  <c r="K2011" i="1" s="1"/>
  <c r="J2008" i="1" a="1"/>
  <c r="J2008" i="1" s="1"/>
  <c r="J2009" i="1" s="1" a="1"/>
  <c r="J2009" i="1" s="1"/>
  <c r="J2011" i="1" a="1"/>
  <c r="J2011" i="1" s="1"/>
  <c r="J2005" i="1" a="1"/>
  <c r="J2005" i="1" s="1"/>
  <c r="L2008" i="1" a="1"/>
  <c r="L2008" i="1" s="1"/>
  <c r="L2009" i="1" s="1" a="1"/>
  <c r="L2009" i="1" s="1"/>
  <c r="J2003" i="1" a="1"/>
  <c r="J2003" i="1" s="1"/>
  <c r="J2004" i="1" s="1" a="1"/>
  <c r="J2004" i="1" s="1"/>
  <c r="L2010" i="1" a="1"/>
  <c r="L2010" i="1" s="1"/>
  <c r="K2003" i="1" a="1"/>
  <c r="K2003" i="1" s="1"/>
  <c r="K2004" i="1" s="1" a="1"/>
  <c r="K2004" i="1" s="1"/>
  <c r="K2010" i="1" a="1"/>
  <c r="K2010" i="1" s="1"/>
  <c r="K2006" i="1" a="1"/>
  <c r="K2006" i="1" s="1"/>
  <c r="K2007" i="1" s="1" a="1"/>
  <c r="K2007" i="1" s="1"/>
  <c r="J2006" i="1" a="1"/>
  <c r="J2006" i="1" s="1"/>
  <c r="J2007" i="1" s="1" a="1"/>
  <c r="J2007" i="1" s="1"/>
  <c r="L2005" i="1" a="1"/>
  <c r="L2005" i="1" s="1"/>
  <c r="L1997" i="1" a="1"/>
  <c r="L1997" i="1" s="1"/>
  <c r="K1999" i="1" a="1"/>
  <c r="K1999" i="1" s="1"/>
  <c r="K2000" i="1" a="1"/>
  <c r="K2000" i="1" s="1"/>
  <c r="L2001" i="1" a="1"/>
  <c r="L2001" i="1" s="1"/>
  <c r="K2001" i="1" a="1"/>
  <c r="K2001" i="1" s="1"/>
  <c r="L2000" i="1" a="1"/>
  <c r="L2000" i="1" s="1"/>
  <c r="J1994" i="1" a="1"/>
  <c r="J1994" i="1" s="1"/>
  <c r="J1995" i="1" a="1"/>
  <c r="J1995" i="1" s="1"/>
  <c r="J2001" i="1" a="1"/>
  <c r="J2001" i="1" s="1"/>
  <c r="J1999" i="1" a="1"/>
  <c r="J1999" i="1" s="1"/>
  <c r="K1996" i="1" a="1"/>
  <c r="K1996" i="1" s="1"/>
  <c r="L1994" i="1" a="1"/>
  <c r="L1994" i="1" s="1"/>
  <c r="J1996" i="1" a="1"/>
  <c r="J1996" i="1" s="1"/>
  <c r="K1995" i="1" a="1"/>
  <c r="K1995" i="1" s="1"/>
  <c r="J2000" i="1" a="1"/>
  <c r="J2000" i="1" s="1"/>
  <c r="L1998" i="1" a="1"/>
  <c r="L1998" i="1" s="1"/>
  <c r="K1998" i="1" a="1"/>
  <c r="K1998" i="1" s="1"/>
  <c r="L1996" i="1" a="1"/>
  <c r="L1996" i="1" s="1"/>
  <c r="J1998" i="1" a="1"/>
  <c r="J1998" i="1" s="1"/>
  <c r="K1997" i="1" a="1"/>
  <c r="K1997" i="1" s="1"/>
  <c r="K1993" i="1" a="1"/>
  <c r="K1993" i="1" s="1"/>
  <c r="L1993" i="1" a="1"/>
  <c r="L1993" i="1" s="1"/>
  <c r="J1993" i="1" a="1"/>
  <c r="J1993" i="1" s="1"/>
  <c r="J1997" i="1" a="1"/>
  <c r="J1997" i="1" s="1"/>
  <c r="K1994" i="1" a="1"/>
  <c r="K1994" i="1" s="1"/>
  <c r="L1995" i="1" a="1"/>
  <c r="L1995" i="1" s="1"/>
  <c r="L1999" i="1" a="1"/>
  <c r="L1999" i="1" s="1"/>
  <c r="K1987" i="1" a="1"/>
  <c r="K1987" i="1" s="1"/>
  <c r="K1984" i="1" a="1"/>
  <c r="K1984" i="1" s="1"/>
  <c r="J1985" i="1" a="1"/>
  <c r="J1985" i="1" s="1"/>
  <c r="K1991" i="1" a="1"/>
  <c r="K1991" i="1" s="1"/>
  <c r="L1990" i="1" a="1"/>
  <c r="L1990" i="1" s="1"/>
  <c r="K1990" i="1" a="1"/>
  <c r="K1990" i="1" s="1"/>
  <c r="J1990" i="1" a="1"/>
  <c r="J1990" i="1" s="1"/>
  <c r="J1984" i="1" a="1"/>
  <c r="J1984" i="1" s="1"/>
  <c r="L1989" i="1" a="1"/>
  <c r="L1989" i="1" s="1"/>
  <c r="J1989" i="1" a="1"/>
  <c r="J1989" i="1" s="1"/>
  <c r="L1987" i="1" a="1"/>
  <c r="L1987" i="1" s="1"/>
  <c r="J1988" i="1" a="1"/>
  <c r="J1988" i="1" s="1"/>
  <c r="L1984" i="1" a="1"/>
  <c r="L1984" i="1" s="1"/>
  <c r="K1989" i="1" a="1"/>
  <c r="K1989" i="1" s="1"/>
  <c r="J1986" i="1" a="1"/>
  <c r="J1986" i="1" s="1"/>
  <c r="K1988" i="1" a="1"/>
  <c r="K1988" i="1" s="1"/>
  <c r="J1987" i="1" a="1"/>
  <c r="J1987" i="1" s="1"/>
  <c r="K1985" i="1" a="1"/>
  <c r="K1985" i="1" s="1"/>
  <c r="J1992" i="1" a="1"/>
  <c r="J1992" i="1" s="1"/>
  <c r="L1991" i="1" a="1"/>
  <c r="L1991" i="1" s="1"/>
  <c r="L1985" i="1" a="1"/>
  <c r="L1985" i="1" s="1"/>
  <c r="L1992" i="1" a="1"/>
  <c r="L1992" i="1" s="1"/>
  <c r="K1992" i="1" a="1"/>
  <c r="K1992" i="1" s="1"/>
  <c r="L1988" i="1" a="1"/>
  <c r="L1988" i="1" s="1"/>
  <c r="L1986" i="1" a="1"/>
  <c r="L1986" i="1" s="1"/>
  <c r="J1991" i="1" a="1"/>
  <c r="J1991" i="1" s="1"/>
  <c r="K1986" i="1" a="1"/>
  <c r="K1986" i="1" s="1"/>
  <c r="L1982" i="1" a="1"/>
  <c r="L1982" i="1" s="1"/>
  <c r="K1982" i="1" a="1"/>
  <c r="K1982" i="1" s="1"/>
  <c r="J1982" i="1" a="1"/>
  <c r="J1982" i="1" s="1"/>
  <c r="J1981" i="1" a="1"/>
  <c r="J1981" i="1" s="1"/>
  <c r="J1980" i="1" a="1"/>
  <c r="J1980" i="1" s="1"/>
  <c r="J1979" i="1" a="1"/>
  <c r="J1979" i="1" s="1"/>
  <c r="L1981" i="1" a="1"/>
  <c r="L1981" i="1" s="1"/>
  <c r="K1977" i="1" a="1"/>
  <c r="K1977" i="1" s="1"/>
  <c r="L1975" i="1" a="1"/>
  <c r="L1975" i="1" s="1"/>
  <c r="J1976" i="1" a="1"/>
  <c r="J1976" i="1" s="1"/>
  <c r="J1975" i="1" a="1"/>
  <c r="J1975" i="1" s="1"/>
  <c r="K1979" i="1" a="1"/>
  <c r="K1979" i="1" s="1"/>
  <c r="L1977" i="1" a="1"/>
  <c r="L1977" i="1" s="1"/>
  <c r="L1980" i="1" a="1"/>
  <c r="L1980" i="1" s="1"/>
  <c r="K1980" i="1" a="1"/>
  <c r="K1980" i="1" s="1"/>
  <c r="J1977" i="1" a="1"/>
  <c r="J1977" i="1" s="1"/>
  <c r="K1976" i="1" a="1"/>
  <c r="K1976" i="1" s="1"/>
  <c r="K1981" i="1" a="1"/>
  <c r="K1981" i="1" s="1"/>
  <c r="L1979" i="1" a="1"/>
  <c r="L1979" i="1" s="1"/>
  <c r="L1983" i="1" a="1"/>
  <c r="L1983" i="1" s="1"/>
  <c r="K1983" i="1" a="1"/>
  <c r="K1983" i="1" s="1"/>
  <c r="J1983" i="1" a="1"/>
  <c r="J1983" i="1" s="1"/>
  <c r="L1974" i="1" a="1"/>
  <c r="L1974" i="1" s="1"/>
  <c r="K1975" i="1" a="1"/>
  <c r="K1975" i="1" s="1"/>
  <c r="L1976" i="1" a="1"/>
  <c r="L1976" i="1" s="1"/>
  <c r="L1965" i="1" a="1"/>
  <c r="L1965" i="1" s="1"/>
  <c r="L1968" i="1" a="1"/>
  <c r="L1968" i="1" s="1"/>
  <c r="K1974" i="1" a="1"/>
  <c r="K1974" i="1" s="1"/>
  <c r="L1973" i="1" a="1"/>
  <c r="L1973" i="1" s="1"/>
  <c r="J1973" i="1" a="1"/>
  <c r="J1973" i="1" s="1"/>
  <c r="K1971" i="1" a="1"/>
  <c r="K1971" i="1" s="1"/>
  <c r="K1965" i="1" a="1"/>
  <c r="K1965" i="1" s="1"/>
  <c r="J1969" i="1" a="1"/>
  <c r="J1969" i="1" s="1"/>
  <c r="J1968" i="1" a="1"/>
  <c r="J1968" i="1" s="1"/>
  <c r="K1968" i="1" a="1"/>
  <c r="K1968" i="1" s="1"/>
  <c r="L1972" i="1" a="1"/>
  <c r="L1972" i="1" s="1"/>
  <c r="K1967" i="1" a="1"/>
  <c r="K1967" i="1" s="1"/>
  <c r="J1974" i="1" a="1"/>
  <c r="J1974" i="1" s="1"/>
  <c r="J1972" i="1" a="1"/>
  <c r="J1972" i="1" s="1"/>
  <c r="L1967" i="1" a="1"/>
  <c r="L1967" i="1" s="1"/>
  <c r="J1971" i="1" a="1"/>
  <c r="J1971" i="1" s="1"/>
  <c r="K1970" i="1" a="1"/>
  <c r="K1970" i="1" s="1"/>
  <c r="K1973" i="1" a="1"/>
  <c r="K1973" i="1" s="1"/>
  <c r="J1970" i="1" a="1"/>
  <c r="J1970" i="1" s="1"/>
  <c r="L1969" i="1" a="1"/>
  <c r="L1969" i="1" s="1"/>
  <c r="K1972" i="1" a="1"/>
  <c r="K1972" i="1" s="1"/>
  <c r="K1969" i="1" a="1"/>
  <c r="K1969" i="1" s="1"/>
  <c r="L1971" i="1" a="1"/>
  <c r="L1971" i="1" s="1"/>
  <c r="L1970" i="1" a="1"/>
  <c r="L1970" i="1" s="1"/>
  <c r="L1966" i="1" a="1"/>
  <c r="L1966" i="1" s="1"/>
  <c r="J1967" i="1" a="1"/>
  <c r="J1967" i="1" s="1"/>
  <c r="K1966" i="1" a="1"/>
  <c r="K1966" i="1" s="1"/>
  <c r="J1966" i="1" a="1"/>
  <c r="J1966" i="1" s="1"/>
  <c r="K1961" i="1" a="1"/>
  <c r="K1961" i="1" s="1"/>
  <c r="J1964" i="1" a="1"/>
  <c r="J1964" i="1" s="1"/>
  <c r="J1961" i="1" a="1"/>
  <c r="J1961" i="1" s="1"/>
  <c r="L1959" i="1" a="1"/>
  <c r="L1959" i="1" s="1"/>
  <c r="J1962" i="1" a="1"/>
  <c r="J1962" i="1" s="1"/>
  <c r="K1960" i="1" a="1"/>
  <c r="K1960" i="1" s="1"/>
  <c r="J1957" i="1" a="1"/>
  <c r="J1957" i="1" s="1"/>
  <c r="K1964" i="1" a="1"/>
  <c r="K1964" i="1" s="1"/>
  <c r="L1960" i="1" a="1"/>
  <c r="L1960" i="1" s="1"/>
  <c r="K1956" i="1" a="1"/>
  <c r="K1956" i="1" s="1"/>
  <c r="L1963" i="1" a="1"/>
  <c r="L1963" i="1" s="1"/>
  <c r="L1957" i="1" a="1"/>
  <c r="L1957" i="1" s="1"/>
  <c r="K1962" i="1" a="1"/>
  <c r="K1962" i="1" s="1"/>
  <c r="L1956" i="1" a="1"/>
  <c r="L1956" i="1" s="1"/>
  <c r="J1958" i="1" a="1"/>
  <c r="J1958" i="1" s="1"/>
  <c r="L1962" i="1" a="1"/>
  <c r="L1962" i="1" s="1"/>
  <c r="J1959" i="1" a="1"/>
  <c r="J1959" i="1" s="1"/>
  <c r="L1964" i="1" a="1"/>
  <c r="L1964" i="1" s="1"/>
  <c r="K1958" i="1" a="1"/>
  <c r="K1958" i="1" s="1"/>
  <c r="J1956" i="1" a="1"/>
  <c r="J1956" i="1" s="1"/>
  <c r="K1957" i="1" a="1"/>
  <c r="K1957" i="1" s="1"/>
  <c r="K1963" i="1" a="1"/>
  <c r="K1963" i="1" s="1"/>
  <c r="L1958" i="1" a="1"/>
  <c r="L1958" i="1" s="1"/>
  <c r="J1963" i="1" a="1"/>
  <c r="J1963" i="1" s="1"/>
  <c r="K1959" i="1" a="1"/>
  <c r="K1959" i="1" s="1"/>
  <c r="J1960" i="1" a="1"/>
  <c r="J1960" i="1" s="1"/>
  <c r="L1961" i="1" a="1"/>
  <c r="L1961" i="1" s="1"/>
  <c r="J1965" i="1" a="1"/>
  <c r="J1965" i="1" s="1"/>
  <c r="L1950" i="1" a="1"/>
  <c r="L1950" i="1" s="1"/>
  <c r="J1947" i="1" a="1"/>
  <c r="J1947" i="1" s="1"/>
  <c r="L1955" i="1" a="1"/>
  <c r="L1955" i="1" s="1"/>
  <c r="K1955" i="1" a="1"/>
  <c r="K1955" i="1" s="1"/>
  <c r="J1948" i="1" a="1"/>
  <c r="J1948" i="1" s="1"/>
  <c r="L1949" i="1" a="1"/>
  <c r="L1949" i="1" s="1"/>
  <c r="J1955" i="1" a="1"/>
  <c r="J1955" i="1" s="1"/>
  <c r="K1947" i="1" a="1"/>
  <c r="K1947" i="1" s="1"/>
  <c r="L1953" i="1" a="1"/>
  <c r="L1953" i="1" s="1"/>
  <c r="J1953" i="1" a="1"/>
  <c r="J1953" i="1" s="1"/>
  <c r="K1952" i="1" a="1"/>
  <c r="K1952" i="1" s="1"/>
  <c r="K1948" i="1" a="1"/>
  <c r="K1948" i="1" s="1"/>
  <c r="J1949" i="1" a="1"/>
  <c r="J1949" i="1" s="1"/>
  <c r="K1949" i="1" a="1"/>
  <c r="K1949" i="1" s="1"/>
  <c r="J1952" i="1" a="1"/>
  <c r="J1952" i="1" s="1"/>
  <c r="J1951" i="1" a="1"/>
  <c r="J1951" i="1" s="1"/>
  <c r="K1950" i="1" a="1"/>
  <c r="K1950" i="1" s="1"/>
  <c r="J1950" i="1" a="1"/>
  <c r="J1950" i="1" s="1"/>
  <c r="L1952" i="1" a="1"/>
  <c r="L1952" i="1" s="1"/>
  <c r="L1951" i="1" a="1"/>
  <c r="L1951" i="1" s="1"/>
  <c r="L1947" i="1" a="1"/>
  <c r="L1947" i="1" s="1"/>
  <c r="K1953" i="1" a="1"/>
  <c r="K1953" i="1" s="1"/>
  <c r="K1951" i="1" a="1"/>
  <c r="K1951" i="1" s="1"/>
  <c r="L1948" i="1" a="1"/>
  <c r="L1948" i="1" s="1"/>
  <c r="L1944" i="1" a="1"/>
  <c r="L1944" i="1" s="1"/>
  <c r="J1938" i="1" a="1"/>
  <c r="J1938" i="1" s="1"/>
  <c r="L1939" i="1" a="1"/>
  <c r="L1939" i="1" s="1"/>
  <c r="L1941" i="1" a="1"/>
  <c r="L1941" i="1" s="1"/>
  <c r="K1943" i="1" a="1"/>
  <c r="K1943" i="1" s="1"/>
  <c r="K1942" i="1" a="1"/>
  <c r="K1942" i="1" s="1"/>
  <c r="K1939" i="1" a="1"/>
  <c r="K1939" i="1" s="1"/>
  <c r="L1940" i="1" a="1"/>
  <c r="L1940" i="1" s="1"/>
  <c r="K1944" i="1" a="1"/>
  <c r="K1944" i="1" s="1"/>
  <c r="J1942" i="1" a="1"/>
  <c r="J1942" i="1" s="1"/>
  <c r="L1938" i="1" a="1"/>
  <c r="L1938" i="1" s="1"/>
  <c r="L1946" i="1" a="1"/>
  <c r="L1946" i="1" s="1"/>
  <c r="K1946" i="1" a="1"/>
  <c r="K1946" i="1" s="1"/>
  <c r="J1946" i="1" a="1"/>
  <c r="J1946" i="1" s="1"/>
  <c r="J1939" i="1" a="1"/>
  <c r="J1939" i="1" s="1"/>
  <c r="J1941" i="1" a="1"/>
  <c r="J1941" i="1" s="1"/>
  <c r="L1945" i="1" a="1"/>
  <c r="L1945" i="1" s="1"/>
  <c r="L1937" i="1" a="1"/>
  <c r="L1937" i="1" s="1"/>
  <c r="K1940" i="1" a="1"/>
  <c r="K1940" i="1" s="1"/>
  <c r="K1941" i="1" a="1"/>
  <c r="K1941" i="1" s="1"/>
  <c r="J1944" i="1" a="1"/>
  <c r="J1944" i="1" s="1"/>
  <c r="K1938" i="1" a="1"/>
  <c r="K1938" i="1" s="1"/>
  <c r="K1945" i="1" a="1"/>
  <c r="K1945" i="1" s="1"/>
  <c r="J1940" i="1" a="1"/>
  <c r="J1940" i="1" s="1"/>
  <c r="J1945" i="1" a="1"/>
  <c r="J1945" i="1" s="1"/>
  <c r="L1943" i="1" a="1"/>
  <c r="L1943" i="1" s="1"/>
  <c r="J1943" i="1" a="1"/>
  <c r="J1943" i="1" s="1"/>
  <c r="L1942" i="1" a="1"/>
  <c r="L1942" i="1" s="1"/>
  <c r="L1931" i="1" a="1"/>
  <c r="L1931" i="1" s="1"/>
  <c r="L1929" i="1" a="1"/>
  <c r="L1929" i="1" s="1"/>
  <c r="J1929" i="1" a="1"/>
  <c r="J1929" i="1" s="1"/>
  <c r="J1937" i="1" a="1"/>
  <c r="J1937" i="1" s="1"/>
  <c r="J1935" i="1" a="1"/>
  <c r="J1935" i="1" s="1"/>
  <c r="J1932" i="1" a="1"/>
  <c r="J1932" i="1" s="1"/>
  <c r="J1931" i="1" a="1"/>
  <c r="J1931" i="1" s="1"/>
  <c r="K1937" i="1" a="1"/>
  <c r="K1937" i="1" s="1"/>
  <c r="K1929" i="1" a="1"/>
  <c r="K1929" i="1" s="1"/>
  <c r="L1933" i="1" a="1"/>
  <c r="L1933" i="1" s="1"/>
  <c r="L1936" i="1" a="1"/>
  <c r="L1936" i="1" s="1"/>
  <c r="K1936" i="1" a="1"/>
  <c r="K1936" i="1" s="1"/>
  <c r="L1932" i="1" a="1"/>
  <c r="L1932" i="1" s="1"/>
  <c r="L1935" i="1" a="1"/>
  <c r="L1935" i="1" s="1"/>
  <c r="L1928" i="1" a="1"/>
  <c r="L1928" i="1" s="1"/>
  <c r="K1934" i="1" a="1"/>
  <c r="K1934" i="1" s="1"/>
  <c r="J1933" i="1" a="1"/>
  <c r="J1933" i="1" s="1"/>
  <c r="K1931" i="1" a="1"/>
  <c r="K1931" i="1" s="1"/>
  <c r="J1930" i="1" a="1"/>
  <c r="J1930" i="1" s="1"/>
  <c r="K1935" i="1" a="1"/>
  <c r="K1935" i="1" s="1"/>
  <c r="L1934" i="1" a="1"/>
  <c r="L1934" i="1" s="1"/>
  <c r="K1932" i="1" a="1"/>
  <c r="K1932" i="1" s="1"/>
  <c r="L1930" i="1" a="1"/>
  <c r="L1930" i="1" s="1"/>
  <c r="K1933" i="1" a="1"/>
  <c r="K1933" i="1" s="1"/>
  <c r="J1936" i="1" a="1"/>
  <c r="J1936" i="1" s="1"/>
  <c r="K1930" i="1" a="1"/>
  <c r="K1930" i="1" s="1"/>
  <c r="K1928" i="1" a="1"/>
  <c r="K1928" i="1" s="1"/>
  <c r="J1934" i="1" a="1"/>
  <c r="J1934" i="1" s="1"/>
  <c r="L1922" i="1" a="1"/>
  <c r="L1922" i="1" s="1"/>
  <c r="K1922" i="1" a="1"/>
  <c r="K1922" i="1" s="1"/>
  <c r="L1926" i="1" a="1"/>
  <c r="L1926" i="1" s="1"/>
  <c r="K1923" i="1" a="1"/>
  <c r="K1923" i="1" s="1"/>
  <c r="L1920" i="1" a="1"/>
  <c r="L1920" i="1" s="1"/>
  <c r="L1921" i="1" a="1"/>
  <c r="L1921" i="1" s="1"/>
  <c r="K1919" i="1" a="1"/>
  <c r="K1919" i="1" s="1"/>
  <c r="J1920" i="1" a="1"/>
  <c r="J1920" i="1" s="1"/>
  <c r="J1928" i="1" a="1"/>
  <c r="J1928" i="1" s="1"/>
  <c r="L1927" i="1" a="1"/>
  <c r="L1927" i="1" s="1"/>
  <c r="J1926" i="1" a="1"/>
  <c r="J1926" i="1" s="1"/>
  <c r="K1927" i="1" a="1"/>
  <c r="K1927" i="1" s="1"/>
  <c r="K1926" i="1" a="1"/>
  <c r="K1926" i="1" s="1"/>
  <c r="L1925" i="1" a="1"/>
  <c r="L1925" i="1" s="1"/>
  <c r="K1920" i="1" a="1"/>
  <c r="K1920" i="1" s="1"/>
  <c r="J1925" i="1" a="1"/>
  <c r="J1925" i="1" s="1"/>
  <c r="K1921" i="1" a="1"/>
  <c r="K1921" i="1" s="1"/>
  <c r="L1924" i="1" a="1"/>
  <c r="L1924" i="1" s="1"/>
  <c r="J1924" i="1" a="1"/>
  <c r="J1924" i="1" s="1"/>
  <c r="J1927" i="1" a="1"/>
  <c r="J1927" i="1" s="1"/>
  <c r="L1923" i="1" a="1"/>
  <c r="L1923" i="1" s="1"/>
  <c r="L1919" i="1" a="1"/>
  <c r="L1919" i="1" s="1"/>
  <c r="K1925" i="1" a="1"/>
  <c r="K1925" i="1" s="1"/>
  <c r="K1924" i="1" a="1"/>
  <c r="K1924" i="1" s="1"/>
  <c r="J1923" i="1" a="1"/>
  <c r="J1923" i="1" s="1"/>
  <c r="J1922" i="1" a="1"/>
  <c r="J1922" i="1" s="1"/>
  <c r="J1921" i="1" a="1"/>
  <c r="J1921" i="1" s="1"/>
  <c r="K1916" i="1" a="1"/>
  <c r="K1916" i="1" s="1"/>
  <c r="J1911" i="1" a="1"/>
  <c r="J1911" i="1" s="1"/>
  <c r="L1915" i="1" a="1"/>
  <c r="L1915" i="1" s="1"/>
  <c r="K1917" i="1" a="1"/>
  <c r="K1917" i="1" s="1"/>
  <c r="J1917" i="1" a="1"/>
  <c r="J1917" i="1" s="1"/>
  <c r="L1914" i="1" a="1"/>
  <c r="L1914" i="1" s="1"/>
  <c r="L1913" i="1" a="1"/>
  <c r="L1913" i="1" s="1"/>
  <c r="K1912" i="1" a="1"/>
  <c r="K1912" i="1" s="1"/>
  <c r="J1913" i="1" a="1"/>
  <c r="J1913" i="1" s="1"/>
  <c r="L1911" i="1" a="1"/>
  <c r="L1911" i="1" s="1"/>
  <c r="J1915" i="1" a="1"/>
  <c r="J1915" i="1" s="1"/>
  <c r="L1912" i="1" a="1"/>
  <c r="L1912" i="1" s="1"/>
  <c r="L1910" i="1" a="1"/>
  <c r="L1910" i="1" s="1"/>
  <c r="K1911" i="1" a="1"/>
  <c r="K1911" i="1" s="1"/>
  <c r="L1918" i="1" a="1"/>
  <c r="L1918" i="1" s="1"/>
  <c r="L1916" i="1" a="1"/>
  <c r="L1916" i="1" s="1"/>
  <c r="L1917" i="1" a="1"/>
  <c r="L1917" i="1" s="1"/>
  <c r="J1914" i="1" a="1"/>
  <c r="J1914" i="1" s="1"/>
  <c r="K1914" i="1" a="1"/>
  <c r="K1914" i="1" s="1"/>
  <c r="K1913" i="1" a="1"/>
  <c r="K1913" i="1" s="1"/>
  <c r="J1912" i="1" a="1"/>
  <c r="J1912" i="1" s="1"/>
  <c r="K1910" i="1" a="1"/>
  <c r="K1910" i="1" s="1"/>
  <c r="J1919" i="1" a="1"/>
  <c r="J1919" i="1" s="1"/>
  <c r="J1916" i="1" a="1"/>
  <c r="J1916" i="1" s="1"/>
  <c r="K1915" i="1" a="1"/>
  <c r="K1915" i="1" s="1"/>
  <c r="K1918" i="1" a="1"/>
  <c r="K1918" i="1" s="1"/>
  <c r="J1918" i="1" a="1"/>
  <c r="J1918" i="1" s="1"/>
  <c r="K1904" i="1" a="1"/>
  <c r="K1904" i="1" s="1"/>
  <c r="K1906" i="1" a="1"/>
  <c r="K1906" i="1" s="1"/>
  <c r="J1904" i="1" a="1"/>
  <c r="J1904" i="1" s="1"/>
  <c r="L1905" i="1" a="1"/>
  <c r="L1905" i="1" s="1"/>
  <c r="J1905" i="1" a="1"/>
  <c r="J1905" i="1" s="1"/>
  <c r="L1904" i="1" a="1"/>
  <c r="L1904" i="1" s="1"/>
  <c r="J1910" i="1" a="1"/>
  <c r="J1910" i="1" s="1"/>
  <c r="L1906" i="1" a="1"/>
  <c r="L1906" i="1" s="1"/>
  <c r="L1909" i="1" a="1"/>
  <c r="L1909" i="1" s="1"/>
  <c r="K1907" i="1" a="1"/>
  <c r="K1907" i="1" s="1"/>
  <c r="K1908" i="1" a="1"/>
  <c r="K1908" i="1" s="1"/>
  <c r="K1909" i="1" a="1"/>
  <c r="K1909" i="1" s="1"/>
  <c r="J1909" i="1" a="1"/>
  <c r="J1909" i="1" s="1"/>
  <c r="J1908" i="1" a="1"/>
  <c r="J1908" i="1" s="1"/>
  <c r="J1907" i="1" a="1"/>
  <c r="J1907" i="1" s="1"/>
  <c r="L1908" i="1" a="1"/>
  <c r="L1908" i="1" s="1"/>
  <c r="K1905" i="1" a="1"/>
  <c r="K1905" i="1" s="1"/>
  <c r="L1907" i="1" a="1"/>
  <c r="L1907" i="1" s="1"/>
  <c r="J1906" i="1" a="1"/>
  <c r="J1906" i="1" s="1"/>
  <c r="L1676" i="1" a="1"/>
  <c r="L1676" i="1" s="1"/>
  <c r="L1674" i="1" a="1"/>
  <c r="L1674" i="1" s="1"/>
  <c r="J1672" i="1" a="1"/>
  <c r="J1672" i="1" s="1"/>
  <c r="J1674" i="1" a="1"/>
  <c r="J1674" i="1" s="1"/>
  <c r="J1676" i="1" a="1"/>
  <c r="J1676" i="1" s="1"/>
  <c r="L1675" i="1" a="1"/>
  <c r="L1675" i="1" s="1"/>
  <c r="K1671" i="1" a="1"/>
  <c r="K1671" i="1" s="1"/>
  <c r="K1674" i="1" a="1"/>
  <c r="K1674" i="1" s="1"/>
  <c r="L1671" i="1" a="1"/>
  <c r="L1671" i="1" s="1"/>
  <c r="J1673" i="1" a="1"/>
  <c r="J1673" i="1" s="1"/>
  <c r="K1675" i="1" a="1"/>
  <c r="K1675" i="1" s="1"/>
  <c r="L1670" i="1" a="1"/>
  <c r="L1670" i="1" s="1"/>
  <c r="K1672" i="1" a="1"/>
  <c r="K1672" i="1" s="1"/>
  <c r="K1676" i="1" a="1"/>
  <c r="K1676" i="1" s="1"/>
  <c r="L1673" i="1" a="1"/>
  <c r="L1673" i="1" s="1"/>
  <c r="J1675" i="1" a="1"/>
  <c r="J1675" i="1" s="1"/>
  <c r="L1672" i="1" a="1"/>
  <c r="L1672" i="1" s="1"/>
  <c r="J1671" i="1" a="1"/>
  <c r="J1671" i="1" s="1"/>
  <c r="K1673" i="1" a="1"/>
  <c r="K1673" i="1" s="1"/>
  <c r="J1662" i="1" a="1"/>
  <c r="J1662" i="1" s="1"/>
  <c r="J1660" i="1" a="1"/>
  <c r="J1660" i="1" s="1"/>
  <c r="L1669" i="1" a="1"/>
  <c r="L1669" i="1" s="1"/>
  <c r="K1669" i="1" a="1"/>
  <c r="K1669" i="1" s="1"/>
  <c r="J1669" i="1" a="1"/>
  <c r="J1669" i="1" s="1"/>
  <c r="L1668" i="1" a="1"/>
  <c r="L1668" i="1" s="1"/>
  <c r="J1661" i="1" a="1"/>
  <c r="J1661" i="1" s="1"/>
  <c r="K1662" i="1" a="1"/>
  <c r="K1662" i="1" s="1"/>
  <c r="L1660" i="1" a="1"/>
  <c r="L1660" i="1" s="1"/>
  <c r="L1661" i="1" a="1"/>
  <c r="L1661" i="1" s="1"/>
  <c r="K1660" i="1" a="1"/>
  <c r="K1660" i="1" s="1"/>
  <c r="J1668" i="1" a="1"/>
  <c r="J1668" i="1" s="1"/>
  <c r="K1667" i="1" a="1"/>
  <c r="K1667" i="1" s="1"/>
  <c r="L1662" i="1" a="1"/>
  <c r="L1662" i="1" s="1"/>
  <c r="K1668" i="1" a="1"/>
  <c r="K1668" i="1" s="1"/>
  <c r="K1670" i="1" a="1"/>
  <c r="K1670" i="1" s="1"/>
  <c r="J1670" i="1" a="1"/>
  <c r="J1670" i="1" s="1"/>
  <c r="L1667" i="1" a="1"/>
  <c r="L1667" i="1" s="1"/>
  <c r="J1667" i="1" a="1"/>
  <c r="J1667" i="1" s="1"/>
  <c r="K1661" i="1" a="1"/>
  <c r="K1661" i="1" s="1"/>
  <c r="K1654" i="1" a="1"/>
  <c r="K1654" i="1" s="1"/>
  <c r="J1654" i="1" a="1"/>
  <c r="J1654" i="1" s="1"/>
  <c r="K1647" i="1" a="1"/>
  <c r="K1647" i="1" s="1"/>
  <c r="K1643" i="1" a="1"/>
  <c r="K1643" i="1" s="1"/>
  <c r="K1646" i="1" a="1"/>
  <c r="K1646" i="1" s="1"/>
  <c r="L1643" i="1" a="1"/>
  <c r="L1643" i="1" s="1"/>
  <c r="L1646" i="1" a="1"/>
  <c r="L1646" i="1" s="1"/>
  <c r="J1647" i="1" a="1"/>
  <c r="J1647" i="1" s="1"/>
  <c r="J1646" i="1" a="1"/>
  <c r="J1646" i="1" s="1"/>
  <c r="J1643" i="1" a="1"/>
  <c r="J1643" i="1" s="1"/>
  <c r="L1647" i="1" a="1"/>
  <c r="L1647" i="1" s="1"/>
  <c r="L1642" i="1" a="1"/>
  <c r="L1642" i="1" s="1"/>
  <c r="L1654" i="1" a="1"/>
  <c r="L1654" i="1" s="1"/>
  <c r="L1628" i="1" a="1"/>
  <c r="L1628" i="1" s="1"/>
  <c r="J1625" i="1" a="1"/>
  <c r="J1625" i="1" s="1"/>
  <c r="L1629" i="1" a="1"/>
  <c r="L1629" i="1" s="1"/>
  <c r="J1629" i="1" a="1"/>
  <c r="J1629" i="1" s="1"/>
  <c r="K1627" i="1" a="1"/>
  <c r="K1627" i="1" s="1"/>
  <c r="K1629" i="1" a="1"/>
  <c r="K1629" i="1" s="1"/>
  <c r="L1626" i="1" a="1"/>
  <c r="L1626" i="1" s="1"/>
  <c r="L1625" i="1" a="1"/>
  <c r="L1625" i="1" s="1"/>
  <c r="K1626" i="1" a="1"/>
  <c r="K1626" i="1" s="1"/>
  <c r="K1628" i="1" a="1"/>
  <c r="K1628" i="1" s="1"/>
  <c r="J1626" i="1" a="1"/>
  <c r="J1626" i="1" s="1"/>
  <c r="K1625" i="1" a="1"/>
  <c r="K1625" i="1" s="1"/>
  <c r="K1642" i="1" a="1"/>
  <c r="K1642" i="1" s="1"/>
  <c r="J1628" i="1" a="1"/>
  <c r="J1628" i="1" s="1"/>
  <c r="J1627" i="1" a="1"/>
  <c r="J1627" i="1" s="1"/>
  <c r="J1642" i="1" a="1"/>
  <c r="J1642" i="1" s="1"/>
  <c r="L1627" i="1" a="1"/>
  <c r="L1627" i="1" s="1"/>
  <c r="K1621" i="1" a="1"/>
  <c r="K1621" i="1" s="1"/>
  <c r="K1624" i="1" a="1"/>
  <c r="K1624" i="1" s="1"/>
  <c r="J1624" i="1" a="1"/>
  <c r="J1624" i="1" s="1"/>
  <c r="L1613" i="1" a="1"/>
  <c r="L1613" i="1" s="1"/>
  <c r="K1612" i="1" a="1"/>
  <c r="K1612" i="1" s="1"/>
  <c r="J1613" i="1" a="1"/>
  <c r="J1613" i="1" s="1"/>
  <c r="L1623" i="1" a="1"/>
  <c r="L1623" i="1" s="1"/>
  <c r="K1623" i="1" a="1"/>
  <c r="K1623" i="1" s="1"/>
  <c r="L1622" i="1" a="1"/>
  <c r="L1622" i="1" s="1"/>
  <c r="L1619" i="1" a="1"/>
  <c r="L1619" i="1" s="1"/>
  <c r="K1622" i="1" a="1"/>
  <c r="K1622" i="1" s="1"/>
  <c r="L1621" i="1" a="1"/>
  <c r="L1621" i="1" s="1"/>
  <c r="K1619" i="1" a="1"/>
  <c r="K1619" i="1" s="1"/>
  <c r="K1613" i="1" a="1"/>
  <c r="K1613" i="1" s="1"/>
  <c r="J1622" i="1" a="1"/>
  <c r="J1622" i="1" s="1"/>
  <c r="J1612" i="1" a="1"/>
  <c r="J1612" i="1" s="1"/>
  <c r="J1621" i="1" a="1"/>
  <c r="J1621" i="1" s="1"/>
  <c r="L1612" i="1" a="1"/>
  <c r="L1612" i="1" s="1"/>
  <c r="J1619" i="1" a="1"/>
  <c r="J1619" i="1" s="1"/>
  <c r="J1623" i="1" a="1"/>
  <c r="J1623" i="1" s="1"/>
  <c r="L1624" i="1" a="1"/>
  <c r="L1624" i="1" s="1"/>
  <c r="L1604" i="1" a="1"/>
  <c r="L1604" i="1" s="1"/>
  <c r="L1596" i="1" a="1"/>
  <c r="L1596" i="1" s="1"/>
  <c r="J1604" i="1" a="1"/>
  <c r="J1604" i="1" s="1"/>
  <c r="K1605" i="1" a="1"/>
  <c r="K1605" i="1" s="1"/>
  <c r="K1596" i="1" a="1"/>
  <c r="K1596" i="1" s="1"/>
  <c r="K1604" i="1" a="1"/>
  <c r="K1604" i="1" s="1"/>
  <c r="L1611" i="1" a="1"/>
  <c r="L1611" i="1" s="1"/>
  <c r="J1611" i="1" a="1"/>
  <c r="J1611" i="1" s="1"/>
  <c r="J1598" i="1" a="1"/>
  <c r="J1598" i="1" s="1"/>
  <c r="L1598" i="1" a="1"/>
  <c r="L1598" i="1" s="1"/>
  <c r="J1596" i="1" a="1"/>
  <c r="J1596" i="1" s="1"/>
  <c r="J1605" i="1" a="1"/>
  <c r="J1605" i="1" s="1"/>
  <c r="K1611" i="1" a="1"/>
  <c r="K1611" i="1" s="1"/>
  <c r="L1605" i="1" a="1"/>
  <c r="L1605" i="1" s="1"/>
  <c r="K1598" i="1" a="1"/>
  <c r="K1598" i="1" s="1"/>
  <c r="L1595" i="1" a="1"/>
  <c r="L1595" i="1" s="1"/>
  <c r="K1595" i="1" a="1"/>
  <c r="K1595" i="1" s="1"/>
  <c r="J1595" i="1" a="1"/>
  <c r="J1595" i="1" s="1"/>
  <c r="J1581" i="1" a="1"/>
  <c r="J1581" i="1" s="1"/>
  <c r="J1582" i="1" a="1"/>
  <c r="J1582" i="1" s="1"/>
  <c r="L1581" i="1" a="1"/>
  <c r="L1581" i="1" s="1"/>
  <c r="J1580" i="1" a="1"/>
  <c r="J1580" i="1" s="1"/>
  <c r="K1580" i="1" a="1"/>
  <c r="K1580" i="1" s="1"/>
  <c r="L1582" i="1" a="1"/>
  <c r="L1582" i="1" s="1"/>
  <c r="L1580" i="1" a="1"/>
  <c r="L1580" i="1" s="1"/>
  <c r="K1581" i="1" a="1"/>
  <c r="K1581" i="1" s="1"/>
  <c r="K1582" i="1" a="1"/>
  <c r="K1582" i="1" s="1"/>
  <c r="K1574" i="1" a="1"/>
  <c r="K1574" i="1" s="1"/>
  <c r="L1577" i="1" a="1"/>
  <c r="L1577" i="1" s="1"/>
  <c r="L1576" i="1" a="1"/>
  <c r="L1576" i="1" s="1"/>
  <c r="J1577" i="1" a="1"/>
  <c r="J1577" i="1" s="1"/>
  <c r="J1575" i="1" a="1"/>
  <c r="J1575" i="1" s="1"/>
  <c r="J1574" i="1" a="1"/>
  <c r="J1574" i="1" s="1"/>
  <c r="K1575" i="1" a="1"/>
  <c r="K1575" i="1" s="1"/>
  <c r="L1574" i="1" a="1"/>
  <c r="L1574" i="1" s="1"/>
  <c r="J1579" i="1" a="1"/>
  <c r="J1579" i="1" s="1"/>
  <c r="K1576" i="1" a="1"/>
  <c r="K1576" i="1" s="1"/>
  <c r="L1578" i="1" a="1"/>
  <c r="L1578" i="1" s="1"/>
  <c r="L1579" i="1" a="1"/>
  <c r="L1579" i="1" s="1"/>
  <c r="K1579" i="1" a="1"/>
  <c r="K1579" i="1" s="1"/>
  <c r="L1575" i="1" a="1"/>
  <c r="L1575" i="1" s="1"/>
  <c r="K1572" i="1" a="1"/>
  <c r="K1572" i="1" s="1"/>
  <c r="K1578" i="1" a="1"/>
  <c r="K1578" i="1" s="1"/>
  <c r="J1578" i="1" a="1"/>
  <c r="J1578" i="1" s="1"/>
  <c r="J1572" i="1" a="1"/>
  <c r="J1572" i="1" s="1"/>
  <c r="J1576" i="1" a="1"/>
  <c r="J1576" i="1" s="1"/>
  <c r="L1572" i="1" a="1"/>
  <c r="L1572" i="1" s="1"/>
  <c r="K1577" i="1" a="1"/>
  <c r="K1577" i="1" s="1"/>
  <c r="L1566" i="1" a="1"/>
  <c r="L1566" i="1" s="1"/>
  <c r="K1566" i="1" a="1"/>
  <c r="K1566" i="1" s="1"/>
  <c r="J1566" i="1" a="1"/>
  <c r="J1566" i="1" s="1"/>
  <c r="J1557" i="1" a="1"/>
  <c r="J1557" i="1" s="1"/>
  <c r="K1557" i="1" a="1"/>
  <c r="K1557" i="1" s="1"/>
  <c r="J1564" i="1" a="1"/>
  <c r="J1564" i="1" s="1"/>
  <c r="L1558" i="1" a="1"/>
  <c r="L1558" i="1" s="1"/>
  <c r="K1565" i="1" a="1"/>
  <c r="K1565" i="1" s="1"/>
  <c r="J1558" i="1" a="1"/>
  <c r="J1558" i="1" s="1"/>
  <c r="K1558" i="1" a="1"/>
  <c r="K1558" i="1" s="1"/>
  <c r="K1564" i="1" a="1"/>
  <c r="K1564" i="1" s="1"/>
  <c r="L1557" i="1" a="1"/>
  <c r="L1557" i="1" s="1"/>
  <c r="L1564" i="1" a="1"/>
  <c r="L1564" i="1" s="1"/>
  <c r="L1565" i="1" a="1"/>
  <c r="L1565" i="1" s="1"/>
  <c r="J1565" i="1" a="1"/>
  <c r="J1565" i="1" s="1"/>
  <c r="K1551" i="1" a="1"/>
  <c r="K1551" i="1" s="1"/>
  <c r="J1551" i="1" a="1"/>
  <c r="J1551" i="1" s="1"/>
  <c r="J1548" i="1" a="1"/>
  <c r="J1548" i="1" s="1"/>
  <c r="L1531" i="1" a="1"/>
  <c r="L1531" i="1" s="1"/>
  <c r="J1530" i="1" a="1"/>
  <c r="J1530" i="1" s="1"/>
  <c r="K1549" i="1" a="1"/>
  <c r="K1549" i="1" s="1"/>
  <c r="J1549" i="1" a="1"/>
  <c r="J1549" i="1" s="1"/>
  <c r="L1548" i="1" a="1"/>
  <c r="L1548" i="1" s="1"/>
  <c r="J1531" i="1" a="1"/>
  <c r="J1531" i="1" s="1"/>
  <c r="L1530" i="1" a="1"/>
  <c r="L1530" i="1" s="1"/>
  <c r="K1530" i="1" a="1"/>
  <c r="K1530" i="1" s="1"/>
  <c r="L1549" i="1" a="1"/>
  <c r="L1549" i="1" s="1"/>
  <c r="K1531" i="1" a="1"/>
  <c r="K1531" i="1" s="1"/>
  <c r="K1548" i="1" a="1"/>
  <c r="K1548" i="1" s="1"/>
  <c r="L1551" i="1" a="1"/>
  <c r="L1551" i="1" s="1"/>
  <c r="K1431" i="1" a="1"/>
  <c r="K1431" i="1" s="1"/>
  <c r="J1422" i="1" a="1"/>
  <c r="J1422" i="1" s="1"/>
  <c r="J1431" i="1" a="1"/>
  <c r="J1431" i="1" s="1"/>
  <c r="K1424" i="1" a="1"/>
  <c r="K1424" i="1" s="1"/>
  <c r="J1423" i="1" a="1"/>
  <c r="J1423" i="1" s="1"/>
  <c r="K1422" i="1" a="1"/>
  <c r="K1422" i="1" s="1"/>
  <c r="L1422" i="1" a="1"/>
  <c r="L1422" i="1" s="1"/>
  <c r="K1430" i="1" a="1"/>
  <c r="K1430" i="1" s="1"/>
  <c r="L1424" i="1" a="1"/>
  <c r="L1424" i="1" s="1"/>
  <c r="L1430" i="1" a="1"/>
  <c r="L1430" i="1" s="1"/>
  <c r="J1430" i="1" a="1"/>
  <c r="J1430" i="1" s="1"/>
  <c r="L1421" i="1" a="1"/>
  <c r="L1421" i="1" s="1"/>
  <c r="J1424" i="1" a="1"/>
  <c r="J1424" i="1" s="1"/>
  <c r="J1421" i="1" a="1"/>
  <c r="J1421" i="1" s="1"/>
  <c r="L1423" i="1" a="1"/>
  <c r="L1423" i="1" s="1"/>
  <c r="K1423" i="1" a="1"/>
  <c r="K1423" i="1" s="1"/>
  <c r="K1421" i="1" a="1"/>
  <c r="K1421" i="1" s="1"/>
  <c r="L1431" i="1" a="1"/>
  <c r="L1431" i="1" s="1"/>
  <c r="J1419" i="1" a="1"/>
  <c r="J1419" i="1" s="1"/>
  <c r="J1418" i="1" a="1"/>
  <c r="J1418" i="1" s="1"/>
  <c r="J1416" i="1" a="1"/>
  <c r="J1416" i="1" s="1"/>
  <c r="L1416" i="1" a="1"/>
  <c r="L1416" i="1" s="1"/>
  <c r="L1420" i="1" a="1"/>
  <c r="L1420" i="1" s="1"/>
  <c r="L1417" i="1" a="1"/>
  <c r="L1417" i="1" s="1"/>
  <c r="K1418" i="1" a="1"/>
  <c r="K1418" i="1" s="1"/>
  <c r="J1420" i="1" a="1"/>
  <c r="J1420" i="1" s="1"/>
  <c r="K1417" i="1" a="1"/>
  <c r="K1417" i="1" s="1"/>
  <c r="K1416" i="1" a="1"/>
  <c r="K1416" i="1" s="1"/>
  <c r="J1410" i="1" a="1"/>
  <c r="J1410" i="1" s="1"/>
  <c r="J1409" i="1" a="1"/>
  <c r="J1409" i="1" s="1"/>
  <c r="L1410" i="1" a="1"/>
  <c r="L1410" i="1" s="1"/>
  <c r="K1409" i="1" a="1"/>
  <c r="K1409" i="1" s="1"/>
  <c r="J1417" i="1" a="1"/>
  <c r="J1417" i="1" s="1"/>
  <c r="L1418" i="1" a="1"/>
  <c r="L1418" i="1" s="1"/>
  <c r="L1409" i="1" a="1"/>
  <c r="L1409" i="1" s="1"/>
  <c r="K1410" i="1" a="1"/>
  <c r="K1410" i="1" s="1"/>
  <c r="K1420" i="1" a="1"/>
  <c r="K1420" i="1" s="1"/>
  <c r="L1419" i="1" a="1"/>
  <c r="L1419" i="1" s="1"/>
  <c r="K1419" i="1" a="1"/>
  <c r="K1419" i="1" s="1"/>
  <c r="J1405" i="1" a="1"/>
  <c r="J1405" i="1" s="1"/>
  <c r="K1404" i="1" a="1"/>
  <c r="K1404" i="1" s="1"/>
  <c r="L1403" i="1" a="1"/>
  <c r="L1403" i="1" s="1"/>
  <c r="K1403" i="1" a="1"/>
  <c r="K1403" i="1" s="1"/>
  <c r="L1401" i="1" a="1"/>
  <c r="L1401" i="1" s="1"/>
  <c r="L1402" i="1" a="1"/>
  <c r="L1402" i="1" s="1"/>
  <c r="K1401" i="1" a="1"/>
  <c r="K1401" i="1" s="1"/>
  <c r="L1405" i="1" a="1"/>
  <c r="L1405" i="1" s="1"/>
  <c r="J1407" i="1" a="1"/>
  <c r="J1407" i="1" s="1"/>
  <c r="J1408" i="1" a="1"/>
  <c r="J1408" i="1" s="1"/>
  <c r="L1408" i="1" a="1"/>
  <c r="L1408" i="1" s="1"/>
  <c r="K1402" i="1" a="1"/>
  <c r="K1402" i="1" s="1"/>
  <c r="J1401" i="1" a="1"/>
  <c r="J1401" i="1" s="1"/>
  <c r="L1404" i="1" a="1"/>
  <c r="L1404" i="1" s="1"/>
  <c r="K1408" i="1" a="1"/>
  <c r="K1408" i="1" s="1"/>
  <c r="J1404" i="1" a="1"/>
  <c r="J1404" i="1" s="1"/>
  <c r="K1405" i="1" a="1"/>
  <c r="K1405" i="1" s="1"/>
  <c r="J1403" i="1" a="1"/>
  <c r="J1403" i="1" s="1"/>
  <c r="L1407" i="1" a="1"/>
  <c r="L1407" i="1" s="1"/>
  <c r="K1407" i="1" a="1"/>
  <c r="K1407" i="1" s="1"/>
  <c r="J1402" i="1" a="1"/>
  <c r="J1402" i="1" s="1"/>
  <c r="J1374" i="1" a="1"/>
  <c r="J1374" i="1" s="1"/>
  <c r="K1374" i="1" a="1"/>
  <c r="K1374" i="1" s="1"/>
  <c r="J1373" i="1" a="1"/>
  <c r="J1373" i="1" s="1"/>
  <c r="K1373" i="1" a="1"/>
  <c r="K1373" i="1" s="1"/>
  <c r="L1374" i="1" a="1"/>
  <c r="L1374" i="1" s="1"/>
  <c r="L1373" i="1" a="1"/>
  <c r="L1373" i="1" s="1"/>
  <c r="K1369" i="1" a="1"/>
  <c r="K1369" i="1" s="1"/>
  <c r="J1364" i="1" a="1"/>
  <c r="J1364" i="1" s="1"/>
  <c r="L1368" i="1" a="1"/>
  <c r="L1368" i="1" s="1"/>
  <c r="J1368" i="1" a="1"/>
  <c r="J1368" i="1" s="1"/>
  <c r="J1367" i="1" a="1"/>
  <c r="J1367" i="1" s="1"/>
  <c r="K1365" i="1" a="1"/>
  <c r="K1365" i="1" s="1"/>
  <c r="L1365" i="1" a="1"/>
  <c r="L1365" i="1" s="1"/>
  <c r="K1372" i="1" a="1"/>
  <c r="K1372" i="1" s="1"/>
  <c r="K1370" i="1" a="1"/>
  <c r="K1370" i="1" s="1"/>
  <c r="J1371" i="1" a="1"/>
  <c r="J1371" i="1" s="1"/>
  <c r="L1364" i="1" a="1"/>
  <c r="L1364" i="1" s="1"/>
  <c r="L1369" i="1" a="1"/>
  <c r="L1369" i="1" s="1"/>
  <c r="K1364" i="1" a="1"/>
  <c r="K1364" i="1" s="1"/>
  <c r="L1370" i="1" a="1"/>
  <c r="L1370" i="1" s="1"/>
  <c r="L1366" i="1" a="1"/>
  <c r="L1366" i="1" s="1"/>
  <c r="J1366" i="1" a="1"/>
  <c r="J1366" i="1" s="1"/>
  <c r="J1365" i="1" a="1"/>
  <c r="J1365" i="1" s="1"/>
  <c r="J1369" i="1" a="1"/>
  <c r="J1369" i="1" s="1"/>
  <c r="K1367" i="1" a="1"/>
  <c r="K1367" i="1" s="1"/>
  <c r="L1372" i="1" a="1"/>
  <c r="L1372" i="1" s="1"/>
  <c r="J1372" i="1" a="1"/>
  <c r="J1372" i="1" s="1"/>
  <c r="K1366" i="1" a="1"/>
  <c r="K1366" i="1" s="1"/>
  <c r="K1368" i="1" a="1"/>
  <c r="K1368" i="1" s="1"/>
  <c r="L1371" i="1" a="1"/>
  <c r="L1371" i="1" s="1"/>
  <c r="L1367" i="1" a="1"/>
  <c r="L1367" i="1" s="1"/>
  <c r="K1371" i="1" a="1"/>
  <c r="K1371" i="1" s="1"/>
  <c r="J1370" i="1" a="1"/>
  <c r="J1370" i="1" s="1"/>
  <c r="K1363" i="1" a="1"/>
  <c r="K1363" i="1" s="1"/>
  <c r="L1359" i="1" a="1"/>
  <c r="L1359" i="1" s="1"/>
  <c r="J1359" i="1" a="1"/>
  <c r="J1359" i="1" s="1"/>
  <c r="J1358" i="1" a="1"/>
  <c r="J1358" i="1" s="1"/>
  <c r="L1363" i="1" a="1"/>
  <c r="L1363" i="1" s="1"/>
  <c r="J1363" i="1" a="1"/>
  <c r="J1363" i="1" s="1"/>
  <c r="K1357" i="1" a="1"/>
  <c r="K1357" i="1" s="1"/>
  <c r="L1360" i="1" a="1"/>
  <c r="L1360" i="1" s="1"/>
  <c r="K1361" i="1" a="1"/>
  <c r="K1361" i="1" s="1"/>
  <c r="K1362" i="1" a="1"/>
  <c r="K1362" i="1" s="1"/>
  <c r="L1362" i="1" a="1"/>
  <c r="L1362" i="1" s="1"/>
  <c r="J1362" i="1" a="1"/>
  <c r="J1362" i="1" s="1"/>
  <c r="L1355" i="1" a="1"/>
  <c r="L1355" i="1" s="1"/>
  <c r="J1361" i="1" a="1"/>
  <c r="J1361" i="1" s="1"/>
  <c r="J1356" i="1" a="1"/>
  <c r="J1356" i="1" s="1"/>
  <c r="K1359" i="1" a="1"/>
  <c r="K1359" i="1" s="1"/>
  <c r="L1361" i="1" a="1"/>
  <c r="L1361" i="1" s="1"/>
  <c r="K1360" i="1" a="1"/>
  <c r="K1360" i="1" s="1"/>
  <c r="K1358" i="1" a="1"/>
  <c r="K1358" i="1" s="1"/>
  <c r="J1360" i="1" a="1"/>
  <c r="J1360" i="1" s="1"/>
  <c r="L1358" i="1" a="1"/>
  <c r="L1358" i="1" s="1"/>
  <c r="L1357" i="1" a="1"/>
  <c r="L1357" i="1" s="1"/>
  <c r="J1357" i="1" a="1"/>
  <c r="J1357" i="1" s="1"/>
  <c r="L1356" i="1" a="1"/>
  <c r="L1356" i="1" s="1"/>
  <c r="K1356" i="1" a="1"/>
  <c r="K1356" i="1" s="1"/>
  <c r="K1355" i="1" a="1"/>
  <c r="K1355" i="1" s="1"/>
  <c r="J1355" i="1" a="1"/>
  <c r="J1355" i="1" s="1"/>
  <c r="L1348" i="1" a="1"/>
  <c r="L1348" i="1" s="1"/>
  <c r="L1353" i="1" a="1"/>
  <c r="L1353" i="1" s="1"/>
  <c r="L1350" i="1" a="1"/>
  <c r="L1350" i="1" s="1"/>
  <c r="L1354" i="1" a="1"/>
  <c r="L1354" i="1" s="1"/>
  <c r="J1353" i="1" a="1"/>
  <c r="J1353" i="1" s="1"/>
  <c r="L1352" i="1" a="1"/>
  <c r="L1352" i="1" s="1"/>
  <c r="J1350" i="1" a="1"/>
  <c r="J1350" i="1" s="1"/>
  <c r="L1347" i="1" a="1"/>
  <c r="L1347" i="1" s="1"/>
  <c r="L1346" i="1" a="1"/>
  <c r="L1346" i="1" s="1"/>
  <c r="L1349" i="1" a="1"/>
  <c r="L1349" i="1" s="1"/>
  <c r="J1347" i="1" a="1"/>
  <c r="J1347" i="1" s="1"/>
  <c r="K1352" i="1" a="1"/>
  <c r="K1352" i="1" s="1"/>
  <c r="J1346" i="1" a="1"/>
  <c r="J1346" i="1" s="1"/>
  <c r="J1348" i="1" a="1"/>
  <c r="J1348" i="1" s="1"/>
  <c r="K1354" i="1" a="1"/>
  <c r="K1354" i="1" s="1"/>
  <c r="J1354" i="1" a="1"/>
  <c r="J1354" i="1" s="1"/>
  <c r="K1353" i="1" a="1"/>
  <c r="K1353" i="1" s="1"/>
  <c r="J1352" i="1" a="1"/>
  <c r="J1352" i="1" s="1"/>
  <c r="K1348" i="1" a="1"/>
  <c r="K1348" i="1" s="1"/>
  <c r="K1347" i="1" a="1"/>
  <c r="K1347" i="1" s="1"/>
  <c r="K1346" i="1" a="1"/>
  <c r="K1346" i="1" s="1"/>
  <c r="K1349" i="1" a="1"/>
  <c r="K1349" i="1" s="1"/>
  <c r="K1350" i="1" a="1"/>
  <c r="K1350" i="1" s="1"/>
  <c r="J1349" i="1" a="1"/>
  <c r="J1349" i="1" s="1"/>
  <c r="L1338" i="1" a="1"/>
  <c r="L1338" i="1" s="1"/>
  <c r="J1334" i="1" a="1"/>
  <c r="J1334" i="1" s="1"/>
  <c r="K1337" i="1" a="1"/>
  <c r="K1337" i="1" s="1"/>
  <c r="J1338" i="1" a="1"/>
  <c r="J1338" i="1" s="1"/>
  <c r="K1336" i="1" a="1"/>
  <c r="K1336" i="1" s="1"/>
  <c r="J1339" i="1" a="1"/>
  <c r="J1339" i="1" s="1"/>
  <c r="K1340" i="1" a="1"/>
  <c r="K1340" i="1" s="1"/>
  <c r="L1340" i="1" a="1"/>
  <c r="L1340" i="1" s="1"/>
  <c r="L1339" i="1" a="1"/>
  <c r="L1339" i="1" s="1"/>
  <c r="K1338" i="1" a="1"/>
  <c r="K1338" i="1" s="1"/>
  <c r="L1336" i="1" a="1"/>
  <c r="L1336" i="1" s="1"/>
  <c r="J1336" i="1" a="1"/>
  <c r="J1336" i="1" s="1"/>
  <c r="L1335" i="1" a="1"/>
  <c r="L1335" i="1" s="1"/>
  <c r="J1335" i="1" a="1"/>
  <c r="J1335" i="1" s="1"/>
  <c r="K1334" i="1" a="1"/>
  <c r="K1334" i="1" s="1"/>
  <c r="K1335" i="1" a="1"/>
  <c r="K1335" i="1" s="1"/>
  <c r="L1334" i="1" a="1"/>
  <c r="L1334" i="1" s="1"/>
  <c r="K1339" i="1" a="1"/>
  <c r="K1339" i="1" s="1"/>
  <c r="J1340" i="1" a="1"/>
  <c r="J1340" i="1" s="1"/>
  <c r="L1337" i="1" a="1"/>
  <c r="L1337" i="1" s="1"/>
  <c r="J1337" i="1" a="1"/>
  <c r="J1337" i="1" s="1"/>
  <c r="K1333" i="1" a="1"/>
  <c r="K1333" i="1" s="1"/>
  <c r="J1333" i="1" a="1"/>
  <c r="J1333" i="1" s="1"/>
  <c r="K1325" i="1" a="1"/>
  <c r="K1325" i="1" s="1"/>
  <c r="K1323" i="1" a="1"/>
  <c r="K1323" i="1" s="1"/>
  <c r="J1326" i="1" a="1"/>
  <c r="J1326" i="1" s="1"/>
  <c r="L1332" i="1" a="1"/>
  <c r="L1332" i="1" s="1"/>
  <c r="K1332" i="1" a="1"/>
  <c r="K1332" i="1" s="1"/>
  <c r="J1332" i="1" a="1"/>
  <c r="J1332" i="1" s="1"/>
  <c r="J1323" i="1" a="1"/>
  <c r="J1323" i="1" s="1"/>
  <c r="L1324" i="1" a="1"/>
  <c r="L1324" i="1" s="1"/>
  <c r="J1324" i="1" a="1"/>
  <c r="J1324" i="1" s="1"/>
  <c r="L1326" i="1" a="1"/>
  <c r="L1326" i="1" s="1"/>
  <c r="L1323" i="1" a="1"/>
  <c r="L1323" i="1" s="1"/>
  <c r="J1325" i="1" a="1"/>
  <c r="J1325" i="1" s="1"/>
  <c r="L1325" i="1" a="1"/>
  <c r="L1325" i="1" s="1"/>
  <c r="K1324" i="1" a="1"/>
  <c r="K1324" i="1" s="1"/>
  <c r="K1326" i="1" a="1"/>
  <c r="K1326" i="1" s="1"/>
  <c r="L1333" i="1" a="1"/>
  <c r="L1333" i="1" s="1"/>
  <c r="L1319" i="1" a="1"/>
  <c r="L1319" i="1" s="1"/>
  <c r="L1318" i="1" a="1"/>
  <c r="L1318" i="1" s="1"/>
  <c r="L1321" i="1" a="1"/>
  <c r="L1321" i="1" s="1"/>
  <c r="K1321" i="1" a="1"/>
  <c r="K1321" i="1" s="1"/>
  <c r="K1319" i="1" a="1"/>
  <c r="K1319" i="1" s="1"/>
  <c r="J1321" i="1" a="1"/>
  <c r="J1321" i="1" s="1"/>
  <c r="L1320" i="1" a="1"/>
  <c r="L1320" i="1" s="1"/>
  <c r="K1320" i="1" a="1"/>
  <c r="K1320" i="1" s="1"/>
  <c r="J1320" i="1" a="1"/>
  <c r="J1320" i="1" s="1"/>
  <c r="J1319" i="1" a="1"/>
  <c r="J1319" i="1" s="1"/>
  <c r="K1318" i="1" a="1"/>
  <c r="K1318" i="1" s="1"/>
  <c r="K1317" i="1" a="1"/>
  <c r="K1317" i="1" s="1"/>
  <c r="J1317" i="1" a="1"/>
  <c r="J1317" i="1" s="1"/>
  <c r="L1317" i="1" a="1"/>
  <c r="L1317" i="1" s="1"/>
  <c r="J1318" i="1" a="1"/>
  <c r="J1318" i="1" s="1"/>
  <c r="L1504" i="1" a="1"/>
  <c r="L1504" i="1" s="1"/>
  <c r="K1504" i="1" a="1"/>
  <c r="K1504" i="1" s="1"/>
  <c r="K1507" i="1" a="1"/>
  <c r="K1507" i="1" s="1"/>
  <c r="L1506" i="1" a="1"/>
  <c r="L1506" i="1" s="1"/>
  <c r="L1505" i="1" a="1"/>
  <c r="L1505" i="1" s="1"/>
  <c r="L1507" i="1" a="1"/>
  <c r="L1507" i="1" s="1"/>
  <c r="J1505" i="1" a="1"/>
  <c r="J1505" i="1" s="1"/>
  <c r="J1504" i="1" a="1"/>
  <c r="J1504" i="1" s="1"/>
  <c r="J1502" i="1" a="1"/>
  <c r="J1502" i="1" s="1"/>
  <c r="K1506" i="1" a="1"/>
  <c r="K1506" i="1" s="1"/>
  <c r="K1502" i="1" a="1"/>
  <c r="K1502" i="1" s="1"/>
  <c r="L1502" i="1" a="1"/>
  <c r="L1502" i="1" s="1"/>
  <c r="K1505" i="1" a="1"/>
  <c r="K1505" i="1" s="1"/>
  <c r="J1506" i="1" a="1"/>
  <c r="J1506" i="1" s="1"/>
  <c r="J1507" i="1" a="1"/>
  <c r="J1507" i="1" s="1"/>
  <c r="K1500" i="1" a="1"/>
  <c r="K1500" i="1" s="1"/>
  <c r="K1499" i="1" a="1"/>
  <c r="K1499" i="1" s="1"/>
  <c r="J1500" i="1" a="1"/>
  <c r="J1500" i="1" s="1"/>
  <c r="K1494" i="1" a="1"/>
  <c r="K1494" i="1" s="1"/>
  <c r="J1492" i="1" a="1"/>
  <c r="J1492" i="1" s="1"/>
  <c r="L1499" i="1" a="1"/>
  <c r="L1499" i="1" s="1"/>
  <c r="J1499" i="1" a="1"/>
  <c r="J1499" i="1" s="1"/>
  <c r="J1494" i="1" a="1"/>
  <c r="J1494" i="1" s="1"/>
  <c r="L1492" i="1" a="1"/>
  <c r="L1492" i="1" s="1"/>
  <c r="K1492" i="1" a="1"/>
  <c r="K1492" i="1" s="1"/>
  <c r="L1494" i="1" a="1"/>
  <c r="L1494" i="1" s="1"/>
  <c r="L1487" i="1" a="1"/>
  <c r="L1487" i="1" s="1"/>
  <c r="L1501" i="1" a="1"/>
  <c r="L1501" i="1" s="1"/>
  <c r="K1501" i="1" a="1"/>
  <c r="K1501" i="1" s="1"/>
  <c r="J1501" i="1" a="1"/>
  <c r="J1501" i="1" s="1"/>
  <c r="J1487" i="1" a="1"/>
  <c r="J1487" i="1" s="1"/>
  <c r="K1487" i="1" a="1"/>
  <c r="K1487" i="1" s="1"/>
  <c r="L1500" i="1" a="1"/>
  <c r="L1500" i="1" s="1"/>
  <c r="J1485" i="1" a="1"/>
  <c r="J1485" i="1" s="1"/>
  <c r="L1485" i="1" a="1"/>
  <c r="L1485" i="1" s="1"/>
  <c r="K1485" i="1" a="1"/>
  <c r="K1485" i="1" s="1"/>
  <c r="L1452" i="1" a="1"/>
  <c r="L1452" i="1" s="1"/>
  <c r="K1457" i="1" a="1"/>
  <c r="K1457" i="1" s="1"/>
  <c r="J1456" i="1" a="1"/>
  <c r="J1456" i="1" s="1"/>
  <c r="K1451" i="1" a="1"/>
  <c r="K1451" i="1" s="1"/>
  <c r="L1450" i="1" a="1"/>
  <c r="L1450" i="1" s="1"/>
  <c r="J1450" i="1" a="1"/>
  <c r="J1450" i="1" s="1"/>
  <c r="L1451" i="1" a="1"/>
  <c r="L1451" i="1" s="1"/>
  <c r="J1452" i="1" a="1"/>
  <c r="J1452" i="1" s="1"/>
  <c r="J1457" i="1" a="1"/>
  <c r="J1457" i="1" s="1"/>
  <c r="K1452" i="1" a="1"/>
  <c r="K1452" i="1" s="1"/>
  <c r="K1456" i="1" a="1"/>
  <c r="K1456" i="1" s="1"/>
  <c r="J1454" i="1" a="1"/>
  <c r="J1454" i="1" s="1"/>
  <c r="L1455" i="1" a="1"/>
  <c r="L1455" i="1" s="1"/>
  <c r="L1454" i="1" a="1"/>
  <c r="L1454" i="1" s="1"/>
  <c r="K1454" i="1" a="1"/>
  <c r="K1454" i="1" s="1"/>
  <c r="L1453" i="1" a="1"/>
  <c r="L1453" i="1" s="1"/>
  <c r="J1453" i="1" a="1"/>
  <c r="J1453" i="1" s="1"/>
  <c r="K1453" i="1" a="1"/>
  <c r="K1453" i="1" s="1"/>
  <c r="L1457" i="1" a="1"/>
  <c r="L1457" i="1" s="1"/>
  <c r="L1458" i="1" a="1"/>
  <c r="L1458" i="1" s="1"/>
  <c r="K1458" i="1" a="1"/>
  <c r="K1458" i="1" s="1"/>
  <c r="J1458" i="1" a="1"/>
  <c r="J1458" i="1" s="1"/>
  <c r="J1451" i="1" a="1"/>
  <c r="J1451" i="1" s="1"/>
  <c r="K1450" i="1" a="1"/>
  <c r="K1450" i="1" s="1"/>
  <c r="L1456" i="1" a="1"/>
  <c r="L1456" i="1" s="1"/>
  <c r="K1455" i="1" a="1"/>
  <c r="K1455" i="1" s="1"/>
  <c r="J1455" i="1" a="1"/>
  <c r="J1455" i="1" s="1"/>
  <c r="K1443" i="1" a="1"/>
  <c r="K1443" i="1" s="1"/>
  <c r="L1441" i="1" a="1"/>
  <c r="L1441" i="1" s="1"/>
  <c r="J1446" i="1" a="1"/>
  <c r="J1446" i="1" s="1"/>
  <c r="J1445" i="1" a="1"/>
  <c r="J1445" i="1" s="1"/>
  <c r="L1444" i="1" a="1"/>
  <c r="L1444" i="1" s="1"/>
  <c r="J1442" i="1" a="1"/>
  <c r="J1442" i="1" s="1"/>
  <c r="K1445" i="1" a="1"/>
  <c r="K1445" i="1" s="1"/>
  <c r="J1441" i="1" a="1"/>
  <c r="J1441" i="1" s="1"/>
  <c r="L1449" i="1" a="1"/>
  <c r="L1449" i="1" s="1"/>
  <c r="K1448" i="1" a="1"/>
  <c r="K1448" i="1" s="1"/>
  <c r="J1443" i="1" a="1"/>
  <c r="J1443" i="1" s="1"/>
  <c r="L1447" i="1" a="1"/>
  <c r="L1447" i="1" s="1"/>
  <c r="K1446" i="1" a="1"/>
  <c r="K1446" i="1" s="1"/>
  <c r="L1443" i="1" a="1"/>
  <c r="L1443" i="1" s="1"/>
  <c r="L1446" i="1" a="1"/>
  <c r="L1446" i="1" s="1"/>
  <c r="J1444" i="1" a="1"/>
  <c r="J1444" i="1" s="1"/>
  <c r="K1441" i="1" a="1"/>
  <c r="K1441" i="1" s="1"/>
  <c r="J1447" i="1" a="1"/>
  <c r="J1447" i="1" s="1"/>
  <c r="K1449" i="1" a="1"/>
  <c r="K1449" i="1" s="1"/>
  <c r="L1445" i="1" a="1"/>
  <c r="L1445" i="1" s="1"/>
  <c r="J1449" i="1" a="1"/>
  <c r="J1449" i="1" s="1"/>
  <c r="J1448" i="1" a="1"/>
  <c r="J1448" i="1" s="1"/>
  <c r="K1442" i="1" a="1"/>
  <c r="K1442" i="1" s="1"/>
  <c r="L1442" i="1" a="1"/>
  <c r="L1442" i="1" s="1"/>
  <c r="K1444" i="1" a="1"/>
  <c r="K1444" i="1" s="1"/>
  <c r="L1448" i="1" a="1"/>
  <c r="L1448" i="1" s="1"/>
  <c r="K1447" i="1" a="1"/>
  <c r="K1447" i="1" s="1"/>
  <c r="K1436" i="1" a="1"/>
  <c r="K1436" i="1" s="1"/>
  <c r="K1439" i="1" a="1"/>
  <c r="K1439" i="1" s="1"/>
  <c r="J1434" i="1" a="1"/>
  <c r="J1434" i="1" s="1"/>
  <c r="K1433" i="1" a="1"/>
  <c r="K1433" i="1" s="1"/>
  <c r="K1437" i="1" a="1"/>
  <c r="K1437" i="1" s="1"/>
  <c r="J1439" i="1" a="1"/>
  <c r="J1439" i="1" s="1"/>
  <c r="K1438" i="1" a="1"/>
  <c r="K1438" i="1" s="1"/>
  <c r="L1436" i="1" a="1"/>
  <c r="L1436" i="1" s="1"/>
  <c r="L1433" i="1" a="1"/>
  <c r="L1433" i="1" s="1"/>
  <c r="L1432" i="1" a="1"/>
  <c r="L1432" i="1" s="1"/>
  <c r="L1434" i="1" a="1"/>
  <c r="L1434" i="1" s="1"/>
  <c r="K1432" i="1" a="1"/>
  <c r="K1432" i="1" s="1"/>
  <c r="J1436" i="1" a="1"/>
  <c r="J1436" i="1" s="1"/>
  <c r="L1439" i="1" a="1"/>
  <c r="L1439" i="1" s="1"/>
  <c r="J1437" i="1" a="1"/>
  <c r="J1437" i="1" s="1"/>
  <c r="K1434" i="1" a="1"/>
  <c r="K1434" i="1" s="1"/>
  <c r="J1432" i="1" a="1"/>
  <c r="J1432" i="1" s="1"/>
  <c r="L1437" i="1" a="1"/>
  <c r="L1437" i="1" s="1"/>
  <c r="L1440" i="1" a="1"/>
  <c r="L1440" i="1" s="1"/>
  <c r="K1440" i="1" a="1"/>
  <c r="K1440" i="1" s="1"/>
  <c r="J1440" i="1" a="1"/>
  <c r="J1440" i="1" s="1"/>
  <c r="J1438" i="1" a="1"/>
  <c r="J1438" i="1" s="1"/>
  <c r="L1438" i="1" a="1"/>
  <c r="L1438" i="1" s="1"/>
  <c r="J1433" i="1" a="1"/>
  <c r="J1433" i="1" s="1"/>
  <c r="L1149" i="1" a="1"/>
  <c r="L1149" i="1" s="1"/>
  <c r="J1154" i="1" a="1"/>
  <c r="J1154" i="1" s="1"/>
  <c r="J1156" i="1" a="1"/>
  <c r="J1156" i="1" s="1"/>
  <c r="K1153" i="1" a="1"/>
  <c r="K1153" i="1" s="1"/>
  <c r="L1153" i="1" a="1"/>
  <c r="L1153" i="1" s="1"/>
  <c r="L1156" i="1" a="1"/>
  <c r="L1156" i="1" s="1"/>
  <c r="L1154" i="1" a="1"/>
  <c r="L1154" i="1" s="1"/>
  <c r="L1155" i="1" a="1"/>
  <c r="L1155" i="1" s="1"/>
  <c r="J1150" i="1" a="1"/>
  <c r="J1150" i="1" s="1"/>
  <c r="K1149" i="1" a="1"/>
  <c r="K1149" i="1" s="1"/>
  <c r="K1156" i="1" a="1"/>
  <c r="K1156" i="1" s="1"/>
  <c r="K1155" i="1" a="1"/>
  <c r="K1155" i="1" s="1"/>
  <c r="K1154" i="1" a="1"/>
  <c r="K1154" i="1" s="1"/>
  <c r="L1150" i="1" a="1"/>
  <c r="L1150" i="1" s="1"/>
  <c r="J1153" i="1" a="1"/>
  <c r="J1153" i="1" s="1"/>
  <c r="J1155" i="1" a="1"/>
  <c r="J1155" i="1" s="1"/>
  <c r="K1150" i="1" a="1"/>
  <c r="K1150" i="1" s="1"/>
  <c r="L1146" i="1" a="1"/>
  <c r="L1146" i="1" s="1"/>
  <c r="L1148" i="1" a="1"/>
  <c r="L1148" i="1" s="1"/>
  <c r="J1145" i="1" a="1"/>
  <c r="J1145" i="1" s="1"/>
  <c r="L1143" i="1" a="1"/>
  <c r="L1143" i="1" s="1"/>
  <c r="K1146" i="1" a="1"/>
  <c r="K1146" i="1" s="1"/>
  <c r="J1146" i="1" a="1"/>
  <c r="J1146" i="1" s="1"/>
  <c r="J1148" i="1" a="1"/>
  <c r="J1148" i="1" s="1"/>
  <c r="L1147" i="1" a="1"/>
  <c r="L1147" i="1" s="1"/>
  <c r="J1147" i="1" a="1"/>
  <c r="J1147" i="1" s="1"/>
  <c r="L1144" i="1" a="1"/>
  <c r="L1144" i="1" s="1"/>
  <c r="L1145" i="1" a="1"/>
  <c r="L1145" i="1" s="1"/>
  <c r="J1144" i="1" a="1"/>
  <c r="J1144" i="1" s="1"/>
  <c r="J1149" i="1" a="1"/>
  <c r="J1149" i="1" s="1"/>
  <c r="K1148" i="1" a="1"/>
  <c r="K1148" i="1" s="1"/>
  <c r="K1147" i="1" a="1"/>
  <c r="K1147" i="1" s="1"/>
  <c r="K1144" i="1" a="1"/>
  <c r="K1144" i="1" s="1"/>
  <c r="K1143" i="1" a="1"/>
  <c r="K1143" i="1" s="1"/>
  <c r="J1143" i="1" a="1"/>
  <c r="J1143" i="1" s="1"/>
  <c r="K1145" i="1" a="1"/>
  <c r="K1145" i="1" s="1"/>
  <c r="K1141" i="1" a="1"/>
  <c r="K1141" i="1" s="1"/>
  <c r="J1139" i="1" a="1"/>
  <c r="J1139" i="1" s="1"/>
  <c r="L1138" i="1" a="1"/>
  <c r="L1138" i="1" s="1"/>
  <c r="L1140" i="1" a="1"/>
  <c r="L1140" i="1" s="1"/>
  <c r="K1140" i="1" a="1"/>
  <c r="K1140" i="1" s="1"/>
  <c r="J1140" i="1" a="1"/>
  <c r="J1140" i="1" s="1"/>
  <c r="K1138" i="1" a="1"/>
  <c r="K1138" i="1" s="1"/>
  <c r="J1138" i="1" a="1"/>
  <c r="J1138" i="1" s="1"/>
  <c r="L1139" i="1" a="1"/>
  <c r="L1139" i="1" s="1"/>
  <c r="L1142" i="1" a="1"/>
  <c r="L1142" i="1" s="1"/>
  <c r="K1142" i="1" a="1"/>
  <c r="K1142" i="1" s="1"/>
  <c r="J1142" i="1" a="1"/>
  <c r="J1142" i="1" s="1"/>
  <c r="K1139" i="1" a="1"/>
  <c r="K1139" i="1" s="1"/>
  <c r="J1141" i="1" a="1"/>
  <c r="J1141" i="1" s="1"/>
  <c r="L1141" i="1" a="1"/>
  <c r="L1141" i="1" s="1"/>
  <c r="J1262" i="1" a="1"/>
  <c r="J1262" i="1" s="1"/>
  <c r="K1262" i="1" a="1"/>
  <c r="K1262" i="1" s="1"/>
  <c r="K1260" i="1" a="1"/>
  <c r="K1260" i="1" s="1"/>
  <c r="J1258" i="1" a="1"/>
  <c r="J1258" i="1" s="1"/>
  <c r="J1257" i="1" a="1"/>
  <c r="J1257" i="1" s="1"/>
  <c r="K1259" i="1" a="1"/>
  <c r="K1259" i="1" s="1"/>
  <c r="K1257" i="1" a="1"/>
  <c r="K1257" i="1" s="1"/>
  <c r="K1261" i="1" a="1"/>
  <c r="K1261" i="1" s="1"/>
  <c r="J1261" i="1" a="1"/>
  <c r="J1261" i="1" s="1"/>
  <c r="K1256" i="1" a="1"/>
  <c r="K1256" i="1" s="1"/>
  <c r="K1263" i="1" a="1"/>
  <c r="K1263" i="1" s="1"/>
  <c r="L1262" i="1" a="1"/>
  <c r="L1262" i="1" s="1"/>
  <c r="L1259" i="1" a="1"/>
  <c r="L1259" i="1" s="1"/>
  <c r="L1257" i="1" a="1"/>
  <c r="L1257" i="1" s="1"/>
  <c r="J1260" i="1" a="1"/>
  <c r="J1260" i="1" s="1"/>
  <c r="J1259" i="1" a="1"/>
  <c r="J1259" i="1" s="1"/>
  <c r="J1256" i="1" a="1"/>
  <c r="J1256" i="1" s="1"/>
  <c r="K1258" i="1" a="1"/>
  <c r="K1258" i="1" s="1"/>
  <c r="L1261" i="1" a="1"/>
  <c r="L1261" i="1" s="1"/>
  <c r="L1256" i="1" a="1"/>
  <c r="L1256" i="1" s="1"/>
  <c r="L1258" i="1" a="1"/>
  <c r="L1258" i="1" s="1"/>
  <c r="L1260" i="1" a="1"/>
  <c r="L1260" i="1" s="1"/>
  <c r="L1263" i="1" a="1"/>
  <c r="L1263" i="1" s="1"/>
  <c r="J1263" i="1" a="1"/>
  <c r="J1263" i="1" s="1"/>
  <c r="L1254" i="1" a="1"/>
  <c r="L1254" i="1" s="1"/>
  <c r="L1247" i="1" a="1"/>
  <c r="L1247" i="1" s="1"/>
  <c r="K1254" i="1" a="1"/>
  <c r="K1254" i="1" s="1"/>
  <c r="J1254" i="1" a="1"/>
  <c r="J1254" i="1" s="1"/>
  <c r="J1252" i="1" a="1"/>
  <c r="J1252" i="1" s="1"/>
  <c r="K1248" i="1" a="1"/>
  <c r="K1248" i="1" s="1"/>
  <c r="K1251" i="1" a="1"/>
  <c r="K1251" i="1" s="1"/>
  <c r="K1252" i="1" a="1"/>
  <c r="K1252" i="1" s="1"/>
  <c r="K1253" i="1" a="1"/>
  <c r="K1253" i="1" s="1"/>
  <c r="L1248" i="1" a="1"/>
  <c r="L1248" i="1" s="1"/>
  <c r="J1249" i="1" a="1"/>
  <c r="J1249" i="1" s="1"/>
  <c r="J1250" i="1" a="1"/>
  <c r="J1250" i="1" s="1"/>
  <c r="L1253" i="1" a="1"/>
  <c r="L1253" i="1" s="1"/>
  <c r="J1253" i="1" a="1"/>
  <c r="J1253" i="1" s="1"/>
  <c r="K1249" i="1" a="1"/>
  <c r="K1249" i="1" s="1"/>
  <c r="L1252" i="1" a="1"/>
  <c r="L1252" i="1" s="1"/>
  <c r="L1250" i="1" a="1"/>
  <c r="L1250" i="1" s="1"/>
  <c r="K1250" i="1" a="1"/>
  <c r="K1250" i="1" s="1"/>
  <c r="L1251" i="1" a="1"/>
  <c r="L1251" i="1" s="1"/>
  <c r="L1249" i="1" a="1"/>
  <c r="L1249" i="1" s="1"/>
  <c r="J1248" i="1" a="1"/>
  <c r="J1248" i="1" s="1"/>
  <c r="J1251" i="1" a="1"/>
  <c r="J1251" i="1" s="1"/>
  <c r="L1255" i="1" a="1"/>
  <c r="L1255" i="1" s="1"/>
  <c r="K1255" i="1" a="1"/>
  <c r="K1255" i="1" s="1"/>
  <c r="J1255" i="1" a="1"/>
  <c r="J1255" i="1" s="1"/>
  <c r="L1244" i="1" a="1"/>
  <c r="L1244" i="1" s="1"/>
  <c r="K1245" i="1" a="1"/>
  <c r="K1245" i="1" s="1"/>
  <c r="L1242" i="1" a="1"/>
  <c r="L1242" i="1" s="1"/>
  <c r="J1242" i="1" a="1"/>
  <c r="J1242" i="1" s="1"/>
  <c r="J1243" i="1" a="1"/>
  <c r="J1243" i="1" s="1"/>
  <c r="K1242" i="1" a="1"/>
  <c r="K1242" i="1" s="1"/>
  <c r="J1244" i="1" a="1"/>
  <c r="J1244" i="1" s="1"/>
  <c r="J1245" i="1" a="1"/>
  <c r="J1245" i="1" s="1"/>
  <c r="K1244" i="1" a="1"/>
  <c r="K1244" i="1" s="1"/>
  <c r="J1241" i="1" a="1"/>
  <c r="J1241" i="1" s="1"/>
  <c r="K1247" i="1" a="1"/>
  <c r="K1247" i="1" s="1"/>
  <c r="J1247" i="1" a="1"/>
  <c r="J1247" i="1" s="1"/>
  <c r="L1241" i="1" a="1"/>
  <c r="L1241" i="1" s="1"/>
  <c r="K1241" i="1" a="1"/>
  <c r="K1241" i="1" s="1"/>
  <c r="J1246" i="1" a="1"/>
  <c r="J1246" i="1" s="1"/>
  <c r="L1246" i="1" a="1"/>
  <c r="L1246" i="1" s="1"/>
  <c r="L1243" i="1" a="1"/>
  <c r="L1243" i="1" s="1"/>
  <c r="K1243" i="1" a="1"/>
  <c r="K1243" i="1" s="1"/>
  <c r="K1246" i="1" a="1"/>
  <c r="K1246" i="1" s="1"/>
  <c r="L1245" i="1" a="1"/>
  <c r="L1245" i="1" s="1"/>
  <c r="K1238" i="1" a="1"/>
  <c r="K1238" i="1" s="1"/>
  <c r="L1240" i="1" a="1"/>
  <c r="L1240" i="1" s="1"/>
  <c r="K1240" i="1" a="1"/>
  <c r="K1240" i="1" s="1"/>
  <c r="J1240" i="1" a="1"/>
  <c r="J1240" i="1" s="1"/>
  <c r="L1239" i="1" a="1"/>
  <c r="L1239" i="1" s="1"/>
  <c r="L1237" i="1" a="1"/>
  <c r="L1237" i="1" s="1"/>
  <c r="K1239" i="1" a="1"/>
  <c r="K1239" i="1" s="1"/>
  <c r="L1236" i="1" a="1"/>
  <c r="L1236" i="1" s="1"/>
  <c r="J1239" i="1" a="1"/>
  <c r="J1239" i="1" s="1"/>
  <c r="L1238" i="1" a="1"/>
  <c r="L1238" i="1" s="1"/>
  <c r="K1237" i="1" a="1"/>
  <c r="K1237" i="1" s="1"/>
  <c r="J1238" i="1" a="1"/>
  <c r="J1238" i="1" s="1"/>
  <c r="J1237" i="1" a="1"/>
  <c r="J1237" i="1" s="1"/>
  <c r="K1236" i="1" a="1"/>
  <c r="K1236" i="1" s="1"/>
  <c r="J1236" i="1" a="1"/>
  <c r="J1236" i="1" s="1"/>
  <c r="J1232" i="1" a="1"/>
  <c r="J1232" i="1" s="1"/>
  <c r="J1234" i="1" a="1"/>
  <c r="J1234" i="1" s="1"/>
  <c r="J1231" i="1" a="1"/>
  <c r="J1231" i="1" s="1"/>
  <c r="K1229" i="1" a="1"/>
  <c r="K1229" i="1" s="1"/>
  <c r="L1233" i="1" a="1"/>
  <c r="L1233" i="1" s="1"/>
  <c r="K1232" i="1" a="1"/>
  <c r="K1232" i="1" s="1"/>
  <c r="L1228" i="1" a="1"/>
  <c r="L1228" i="1" s="1"/>
  <c r="K1230" i="1" a="1"/>
  <c r="K1230" i="1" s="1"/>
  <c r="L1232" i="1" a="1"/>
  <c r="L1232" i="1" s="1"/>
  <c r="L1229" i="1" a="1"/>
  <c r="L1229" i="1" s="1"/>
  <c r="J1229" i="1" a="1"/>
  <c r="J1229" i="1" s="1"/>
  <c r="J1230" i="1" a="1"/>
  <c r="J1230" i="1" s="1"/>
  <c r="L1231" i="1" a="1"/>
  <c r="L1231" i="1" s="1"/>
  <c r="K1228" i="1" a="1"/>
  <c r="K1228" i="1" s="1"/>
  <c r="L1235" i="1" a="1"/>
  <c r="L1235" i="1" s="1"/>
  <c r="K1235" i="1" a="1"/>
  <c r="K1235" i="1" s="1"/>
  <c r="J1235" i="1" a="1"/>
  <c r="J1235" i="1" s="1"/>
  <c r="J1233" i="1" a="1"/>
  <c r="J1233" i="1" s="1"/>
  <c r="K1234" i="1" a="1"/>
  <c r="K1234" i="1" s="1"/>
  <c r="K1231" i="1" a="1"/>
  <c r="K1231" i="1" s="1"/>
  <c r="L1230" i="1" a="1"/>
  <c r="L1230" i="1" s="1"/>
  <c r="L1234" i="1" a="1"/>
  <c r="L1234" i="1" s="1"/>
  <c r="K1233" i="1" a="1"/>
  <c r="K1233" i="1" s="1"/>
  <c r="K1226" i="1" a="1"/>
  <c r="K1226" i="1" s="1"/>
  <c r="K1225" i="1" a="1"/>
  <c r="K1225" i="1" s="1"/>
  <c r="K1227" i="1" a="1"/>
  <c r="K1227" i="1" s="1"/>
  <c r="J1227" i="1" a="1"/>
  <c r="J1227" i="1" s="1"/>
  <c r="L1226" i="1" a="1"/>
  <c r="L1226" i="1" s="1"/>
  <c r="L1225" i="1" a="1"/>
  <c r="L1225" i="1" s="1"/>
  <c r="J1226" i="1" a="1"/>
  <c r="J1226" i="1" s="1"/>
  <c r="J1228" i="1" a="1"/>
  <c r="J1228" i="1" s="1"/>
  <c r="L1227" i="1" a="1"/>
  <c r="L1227" i="1" s="1"/>
  <c r="J1225" i="1" a="1"/>
  <c r="J1225" i="1" s="1"/>
  <c r="L1223" i="1" a="1"/>
  <c r="L1223" i="1" s="1"/>
  <c r="K1224" i="1" a="1"/>
  <c r="K1224" i="1" s="1"/>
  <c r="L1224" i="1" a="1"/>
  <c r="L1224" i="1" s="1"/>
  <c r="J1224" i="1" a="1"/>
  <c r="J1224" i="1" s="1"/>
  <c r="J1223" i="1" a="1"/>
  <c r="J1223" i="1" s="1"/>
  <c r="J1220" i="1" a="1"/>
  <c r="J1220" i="1" s="1"/>
  <c r="K1218" i="1" a="1"/>
  <c r="K1218" i="1" s="1"/>
  <c r="J1216" i="1" a="1"/>
  <c r="J1216" i="1" s="1"/>
  <c r="K1220" i="1" a="1"/>
  <c r="K1220" i="1" s="1"/>
  <c r="K1222" i="1" a="1"/>
  <c r="K1222" i="1" s="1"/>
  <c r="J1222" i="1" a="1"/>
  <c r="J1222" i="1" s="1"/>
  <c r="L1221" i="1" a="1"/>
  <c r="L1221" i="1" s="1"/>
  <c r="K1221" i="1" a="1"/>
  <c r="K1221" i="1" s="1"/>
  <c r="J1217" i="1" a="1"/>
  <c r="J1217" i="1" s="1"/>
  <c r="J1219" i="1" a="1"/>
  <c r="J1219" i="1" s="1"/>
  <c r="K1217" i="1" a="1"/>
  <c r="K1217" i="1" s="1"/>
  <c r="L1219" i="1" a="1"/>
  <c r="L1219" i="1" s="1"/>
  <c r="K1216" i="1" a="1"/>
  <c r="K1216" i="1" s="1"/>
  <c r="L1222" i="1" a="1"/>
  <c r="L1222" i="1" s="1"/>
  <c r="J1221" i="1" a="1"/>
  <c r="J1221" i="1" s="1"/>
  <c r="L1220" i="1" a="1"/>
  <c r="L1220" i="1" s="1"/>
  <c r="K1219" i="1" a="1"/>
  <c r="K1219" i="1" s="1"/>
  <c r="J1218" i="1" a="1"/>
  <c r="J1218" i="1" s="1"/>
  <c r="L1216" i="1" a="1"/>
  <c r="L1216" i="1" s="1"/>
  <c r="L1217" i="1" a="1"/>
  <c r="L1217" i="1" s="1"/>
  <c r="K1223" i="1" a="1"/>
  <c r="K1223" i="1" s="1"/>
  <c r="L1218" i="1" a="1"/>
  <c r="L1218" i="1" s="1"/>
  <c r="J1212" i="1" a="1"/>
  <c r="J1212" i="1" s="1"/>
  <c r="L1208" i="1" a="1"/>
  <c r="L1208" i="1" s="1"/>
  <c r="K1214" i="1" a="1"/>
  <c r="K1214" i="1" s="1"/>
  <c r="K1209" i="1" a="1"/>
  <c r="K1209" i="1" s="1"/>
  <c r="K1212" i="1" a="1"/>
  <c r="K1212" i="1" s="1"/>
  <c r="K1211" i="1" a="1"/>
  <c r="K1211" i="1" s="1"/>
  <c r="L1209" i="1" a="1"/>
  <c r="L1209" i="1" s="1"/>
  <c r="L1212" i="1" a="1"/>
  <c r="L1212" i="1" s="1"/>
  <c r="L1211" i="1" a="1"/>
  <c r="L1211" i="1" s="1"/>
  <c r="L1210" i="1" a="1"/>
  <c r="L1210" i="1" s="1"/>
  <c r="K1210" i="1" a="1"/>
  <c r="K1210" i="1" s="1"/>
  <c r="K1208" i="1" a="1"/>
  <c r="K1208" i="1" s="1"/>
  <c r="J1211" i="1" a="1"/>
  <c r="J1211" i="1" s="1"/>
  <c r="J1208" i="1" a="1"/>
  <c r="J1208" i="1" s="1"/>
  <c r="J1210" i="1" a="1"/>
  <c r="J1210" i="1" s="1"/>
  <c r="J1214" i="1" a="1"/>
  <c r="J1214" i="1" s="1"/>
  <c r="L1215" i="1" a="1"/>
  <c r="L1215" i="1" s="1"/>
  <c r="K1215" i="1" a="1"/>
  <c r="K1215" i="1" s="1"/>
  <c r="J1215" i="1" a="1"/>
  <c r="J1215" i="1" s="1"/>
  <c r="J1209" i="1" a="1"/>
  <c r="J1209" i="1" s="1"/>
  <c r="L1214" i="1" a="1"/>
  <c r="L1214" i="1" s="1"/>
  <c r="L1200" i="1" a="1"/>
  <c r="L1200" i="1" s="1"/>
  <c r="J1202" i="1" a="1"/>
  <c r="J1202" i="1" s="1"/>
  <c r="L1199" i="1" a="1"/>
  <c r="L1199" i="1" s="1"/>
  <c r="K1199" i="1" a="1"/>
  <c r="K1199" i="1" s="1"/>
  <c r="K1198" i="1" a="1"/>
  <c r="K1198" i="1" s="1"/>
  <c r="J1201" i="1" a="1"/>
  <c r="J1201" i="1" s="1"/>
  <c r="J1199" i="1" a="1"/>
  <c r="J1199" i="1" s="1"/>
  <c r="K1202" i="1" a="1"/>
  <c r="K1202" i="1" s="1"/>
  <c r="K1200" i="1" a="1"/>
  <c r="K1200" i="1" s="1"/>
  <c r="J1200" i="1" a="1"/>
  <c r="J1200" i="1" s="1"/>
  <c r="L1198" i="1" a="1"/>
  <c r="L1198" i="1" s="1"/>
  <c r="K1201" i="1" a="1"/>
  <c r="K1201" i="1" s="1"/>
  <c r="L1202" i="1" a="1"/>
  <c r="L1202" i="1" s="1"/>
  <c r="L1201" i="1" a="1"/>
  <c r="L1201" i="1" s="1"/>
  <c r="L1194" i="1" a="1"/>
  <c r="L1194" i="1" s="1"/>
  <c r="K1192" i="1" a="1"/>
  <c r="K1192" i="1" s="1"/>
  <c r="L1197" i="1" a="1"/>
  <c r="L1197" i="1" s="1"/>
  <c r="K1197" i="1" a="1"/>
  <c r="K1197" i="1" s="1"/>
  <c r="J1195" i="1" a="1"/>
  <c r="J1195" i="1" s="1"/>
  <c r="L1192" i="1" a="1"/>
  <c r="L1192" i="1" s="1"/>
  <c r="J1197" i="1" a="1"/>
  <c r="J1197" i="1" s="1"/>
  <c r="K1195" i="1" a="1"/>
  <c r="K1195" i="1" s="1"/>
  <c r="L1196" i="1" a="1"/>
  <c r="L1196" i="1" s="1"/>
  <c r="K1196" i="1" a="1"/>
  <c r="K1196" i="1" s="1"/>
  <c r="K1193" i="1" a="1"/>
  <c r="K1193" i="1" s="1"/>
  <c r="K1194" i="1" a="1"/>
  <c r="K1194" i="1" s="1"/>
  <c r="J1196" i="1" a="1"/>
  <c r="J1196" i="1" s="1"/>
  <c r="J1191" i="1" a="1"/>
  <c r="J1191" i="1" s="1"/>
  <c r="J1194" i="1" a="1"/>
  <c r="J1194" i="1" s="1"/>
  <c r="L1193" i="1" a="1"/>
  <c r="L1193" i="1" s="1"/>
  <c r="L1191" i="1" a="1"/>
  <c r="L1191" i="1" s="1"/>
  <c r="K1191" i="1" a="1"/>
  <c r="K1191" i="1" s="1"/>
  <c r="J1192" i="1" a="1"/>
  <c r="J1192" i="1" s="1"/>
  <c r="J1198" i="1" a="1"/>
  <c r="J1198" i="1" s="1"/>
  <c r="L1195" i="1" a="1"/>
  <c r="L1195" i="1" s="1"/>
  <c r="J1193" i="1" a="1"/>
  <c r="J1193" i="1" s="1"/>
  <c r="L1187" i="1" a="1"/>
  <c r="L1187" i="1" s="1"/>
  <c r="L1190" i="1" a="1"/>
  <c r="L1190" i="1" s="1"/>
  <c r="J1190" i="1" a="1"/>
  <c r="J1190" i="1" s="1"/>
  <c r="J1189" i="1" a="1"/>
  <c r="J1189" i="1" s="1"/>
  <c r="K1187" i="1" a="1"/>
  <c r="K1187" i="1" s="1"/>
  <c r="L1186" i="1" a="1"/>
  <c r="L1186" i="1" s="1"/>
  <c r="L1185" i="1" a="1"/>
  <c r="L1185" i="1" s="1"/>
  <c r="L1189" i="1" a="1"/>
  <c r="L1189" i="1" s="1"/>
  <c r="L1188" i="1" a="1"/>
  <c r="L1188" i="1" s="1"/>
  <c r="J1186" i="1" a="1"/>
  <c r="J1186" i="1" s="1"/>
  <c r="J1185" i="1" a="1"/>
  <c r="J1185" i="1" s="1"/>
  <c r="K1189" i="1" a="1"/>
  <c r="K1189" i="1" s="1"/>
  <c r="J1187" i="1" a="1"/>
  <c r="J1187" i="1" s="1"/>
  <c r="K1186" i="1" a="1"/>
  <c r="K1186" i="1" s="1"/>
  <c r="K1185" i="1" a="1"/>
  <c r="K1185" i="1" s="1"/>
  <c r="K1188" i="1" a="1"/>
  <c r="K1188" i="1" s="1"/>
  <c r="K1190" i="1" a="1"/>
  <c r="K1190" i="1" s="1"/>
  <c r="J1188" i="1" a="1"/>
  <c r="J1188" i="1" s="1"/>
  <c r="J1179" i="1" a="1"/>
  <c r="J1179" i="1" s="1"/>
  <c r="J1172" i="1" a="1"/>
  <c r="J1172" i="1" s="1"/>
  <c r="L1171" i="1" a="1"/>
  <c r="L1171" i="1" s="1"/>
  <c r="K1172" i="1" a="1"/>
  <c r="K1172" i="1" s="1"/>
  <c r="K1175" i="1" a="1"/>
  <c r="K1175" i="1" s="1"/>
  <c r="L1176" i="1" a="1"/>
  <c r="L1176" i="1" s="1"/>
  <c r="K1173" i="1" a="1"/>
  <c r="K1173" i="1" s="1"/>
  <c r="J1178" i="1" a="1"/>
  <c r="J1178" i="1" s="1"/>
  <c r="J1174" i="1" a="1"/>
  <c r="J1174" i="1" s="1"/>
  <c r="L1177" i="1" a="1"/>
  <c r="L1177" i="1" s="1"/>
  <c r="J1177" i="1" a="1"/>
  <c r="J1177" i="1" s="1"/>
  <c r="L1178" i="1" a="1"/>
  <c r="L1178" i="1" s="1"/>
  <c r="K1178" i="1" a="1"/>
  <c r="K1178" i="1" s="1"/>
  <c r="K1177" i="1" a="1"/>
  <c r="K1177" i="1" s="1"/>
  <c r="J1176" i="1" a="1"/>
  <c r="J1176" i="1" s="1"/>
  <c r="K1176" i="1" a="1"/>
  <c r="K1176" i="1" s="1"/>
  <c r="J1171" i="1" a="1"/>
  <c r="J1171" i="1" s="1"/>
  <c r="J1175" i="1" a="1"/>
  <c r="J1175" i="1" s="1"/>
  <c r="L1172" i="1" a="1"/>
  <c r="L1172" i="1" s="1"/>
  <c r="L1174" i="1" a="1"/>
  <c r="L1174" i="1" s="1"/>
  <c r="K1174" i="1" a="1"/>
  <c r="K1174" i="1" s="1"/>
  <c r="L1173" i="1" a="1"/>
  <c r="L1173" i="1" s="1"/>
  <c r="L1179" i="1" a="1"/>
  <c r="L1179" i="1" s="1"/>
  <c r="K1179" i="1" a="1"/>
  <c r="K1179" i="1" s="1"/>
  <c r="K1171" i="1" a="1"/>
  <c r="K1171" i="1" s="1"/>
  <c r="L1175" i="1" a="1"/>
  <c r="L1175" i="1" s="1"/>
  <c r="J1173" i="1" a="1"/>
  <c r="J1173" i="1" s="1"/>
  <c r="K1164" i="1" a="1"/>
  <c r="K1164" i="1" s="1"/>
  <c r="J1163" i="1" a="1"/>
  <c r="J1163" i="1" s="1"/>
  <c r="J1169" i="1" a="1"/>
  <c r="J1169" i="1" s="1"/>
  <c r="J1165" i="1" a="1"/>
  <c r="J1165" i="1" s="1"/>
  <c r="L1168" i="1" a="1"/>
  <c r="L1168" i="1" s="1"/>
  <c r="K1168" i="1" a="1"/>
  <c r="K1168" i="1" s="1"/>
  <c r="L1165" i="1" a="1"/>
  <c r="L1165" i="1" s="1"/>
  <c r="J1162" i="1" a="1"/>
  <c r="J1162" i="1" s="1"/>
  <c r="K1162" i="1" a="1"/>
  <c r="K1162" i="1" s="1"/>
  <c r="J1168" i="1" a="1"/>
  <c r="J1168" i="1" s="1"/>
  <c r="L1162" i="1" a="1"/>
  <c r="L1162" i="1" s="1"/>
  <c r="L1164" i="1" a="1"/>
  <c r="L1164" i="1" s="1"/>
  <c r="L1167" i="1" a="1"/>
  <c r="L1167" i="1" s="1"/>
  <c r="K1163" i="1" a="1"/>
  <c r="K1163" i="1" s="1"/>
  <c r="K1167" i="1" a="1"/>
  <c r="K1167" i="1" s="1"/>
  <c r="J1164" i="1" a="1"/>
  <c r="J1164" i="1" s="1"/>
  <c r="L1170" i="1" a="1"/>
  <c r="L1170" i="1" s="1"/>
  <c r="K1170" i="1" a="1"/>
  <c r="K1170" i="1" s="1"/>
  <c r="L1166" i="1" a="1"/>
  <c r="L1166" i="1" s="1"/>
  <c r="J1170" i="1" a="1"/>
  <c r="J1170" i="1" s="1"/>
  <c r="L1163" i="1" a="1"/>
  <c r="L1163" i="1" s="1"/>
  <c r="K1169" i="1" a="1"/>
  <c r="K1169" i="1" s="1"/>
  <c r="K1165" i="1" a="1"/>
  <c r="K1165" i="1" s="1"/>
  <c r="J1166" i="1" a="1"/>
  <c r="J1166" i="1" s="1"/>
  <c r="L1169" i="1" a="1"/>
  <c r="L1169" i="1" s="1"/>
  <c r="K1166" i="1" a="1"/>
  <c r="K1166" i="1" s="1"/>
  <c r="J1167" i="1" a="1"/>
  <c r="J1167" i="1" s="1"/>
  <c r="L2158" i="1" a="1"/>
  <c r="L2158" i="1" s="1"/>
  <c r="L2159" i="1" a="1"/>
  <c r="L2159" i="1" s="1"/>
  <c r="K2159" i="1" a="1"/>
  <c r="K2159" i="1" s="1"/>
  <c r="L2157" i="1" a="1"/>
  <c r="L2157" i="1" s="1"/>
  <c r="J2157" i="1" a="1"/>
  <c r="J2157" i="1" s="1"/>
  <c r="K2156" i="1" a="1"/>
  <c r="K2156" i="1" s="1"/>
  <c r="J2153" i="1" a="1"/>
  <c r="J2153" i="1" s="1"/>
  <c r="J2159" i="1" a="1"/>
  <c r="J2159" i="1" s="1"/>
  <c r="K2153" i="1" a="1"/>
  <c r="K2153" i="1" s="1"/>
  <c r="K2157" i="1" a="1"/>
  <c r="K2157" i="1" s="1"/>
  <c r="J2154" i="1" a="1"/>
  <c r="J2154" i="1" s="1"/>
  <c r="K2154" i="1" a="1"/>
  <c r="K2154" i="1" s="1"/>
  <c r="J2156" i="1" a="1"/>
  <c r="J2156" i="1" s="1"/>
  <c r="L2154" i="1" a="1"/>
  <c r="L2154" i="1" s="1"/>
  <c r="L2153" i="1" a="1"/>
  <c r="L2153" i="1" s="1"/>
  <c r="K2158" i="1" a="1"/>
  <c r="K2158" i="1" s="1"/>
  <c r="J2158" i="1" a="1"/>
  <c r="J2158" i="1" s="1"/>
  <c r="K2155" i="1" a="1"/>
  <c r="K2155" i="1" s="1"/>
  <c r="L2156" i="1" a="1"/>
  <c r="L2156" i="1" s="1"/>
  <c r="K2160" i="1" a="1"/>
  <c r="K2160" i="1" s="1"/>
  <c r="L2160" i="1" a="1"/>
  <c r="L2160" i="1" s="1"/>
  <c r="J2155" i="1" a="1"/>
  <c r="J2155" i="1" s="1"/>
  <c r="J2160" i="1" a="1"/>
  <c r="J2160" i="1" s="1"/>
  <c r="L2155" i="1" a="1"/>
  <c r="L2155" i="1" s="1"/>
  <c r="K2151" i="1" a="1"/>
  <c r="K2151" i="1" s="1"/>
  <c r="J2147" i="1" a="1"/>
  <c r="J2147" i="1" s="1"/>
  <c r="J2149" i="1" a="1"/>
  <c r="J2149" i="1" s="1"/>
  <c r="L2148" i="1" a="1"/>
  <c r="L2148" i="1" s="1"/>
  <c r="L2146" i="1" a="1"/>
  <c r="L2146" i="1" s="1"/>
  <c r="K2145" i="1" a="1"/>
  <c r="K2145" i="1" s="1"/>
  <c r="J2148" i="1" a="1"/>
  <c r="J2148" i="1" s="1"/>
  <c r="L2145" i="1" a="1"/>
  <c r="L2145" i="1" s="1"/>
  <c r="J2146" i="1" a="1"/>
  <c r="J2146" i="1" s="1"/>
  <c r="K2147" i="1" a="1"/>
  <c r="K2147" i="1" s="1"/>
  <c r="L2144" i="1" a="1"/>
  <c r="L2144" i="1" s="1"/>
  <c r="K2150" i="1" a="1"/>
  <c r="K2150" i="1" s="1"/>
  <c r="L2151" i="1" a="1"/>
  <c r="L2151" i="1" s="1"/>
  <c r="L2147" i="1" a="1"/>
  <c r="L2147" i="1" s="1"/>
  <c r="L2150" i="1" a="1"/>
  <c r="L2150" i="1" s="1"/>
  <c r="L2149" i="1" a="1"/>
  <c r="L2149" i="1" s="1"/>
  <c r="J2151" i="1" a="1"/>
  <c r="J2151" i="1" s="1"/>
  <c r="J2150" i="1" a="1"/>
  <c r="J2150" i="1" s="1"/>
  <c r="L2152" i="1" a="1"/>
  <c r="L2152" i="1" s="1"/>
  <c r="K2148" i="1" a="1"/>
  <c r="K2148" i="1" s="1"/>
  <c r="J2145" i="1" a="1"/>
  <c r="J2145" i="1" s="1"/>
  <c r="K2152" i="1" a="1"/>
  <c r="K2152" i="1" s="1"/>
  <c r="K2149" i="1" a="1"/>
  <c r="K2149" i="1" s="1"/>
  <c r="J2152" i="1" a="1"/>
  <c r="J2152" i="1" s="1"/>
  <c r="K2146" i="1" a="1"/>
  <c r="K2146" i="1" s="1"/>
  <c r="K2142" i="1" a="1"/>
  <c r="K2142" i="1" s="1"/>
  <c r="J2142" i="1" a="1"/>
  <c r="J2142" i="1" s="1"/>
  <c r="L2138" i="1" a="1"/>
  <c r="L2138" i="1" s="1"/>
  <c r="J2138" i="1" a="1"/>
  <c r="J2138" i="1" s="1"/>
  <c r="J2137" i="1" a="1"/>
  <c r="J2137" i="1" s="1"/>
  <c r="J2144" i="1" a="1"/>
  <c r="J2144" i="1" s="1"/>
  <c r="L2143" i="1" a="1"/>
  <c r="L2143" i="1" s="1"/>
  <c r="J2143" i="1" a="1"/>
  <c r="J2143" i="1" s="1"/>
  <c r="K2143" i="1" a="1"/>
  <c r="K2143" i="1" s="1"/>
  <c r="L2140" i="1" a="1"/>
  <c r="L2140" i="1" s="1"/>
  <c r="J2139" i="1" a="1"/>
  <c r="J2139" i="1" s="1"/>
  <c r="L2135" i="1" a="1"/>
  <c r="L2135" i="1" s="1"/>
  <c r="J2136" i="1" a="1"/>
  <c r="J2136" i="1" s="1"/>
  <c r="K2135" i="1" a="1"/>
  <c r="K2135" i="1" s="1"/>
  <c r="L2139" i="1" a="1"/>
  <c r="L2139" i="1" s="1"/>
  <c r="K2139" i="1" a="1"/>
  <c r="K2139" i="1" s="1"/>
  <c r="K2136" i="1" a="1"/>
  <c r="K2136" i="1" s="1"/>
  <c r="L2141" i="1" a="1"/>
  <c r="L2141" i="1" s="1"/>
  <c r="K2141" i="1" a="1"/>
  <c r="K2141" i="1" s="1"/>
  <c r="K2137" i="1" a="1"/>
  <c r="K2137" i="1" s="1"/>
  <c r="K2138" i="1" a="1"/>
  <c r="K2138" i="1" s="1"/>
  <c r="J2140" i="1" a="1"/>
  <c r="J2140" i="1" s="1"/>
  <c r="L2142" i="1" a="1"/>
  <c r="L2142" i="1" s="1"/>
  <c r="L2137" i="1" a="1"/>
  <c r="L2137" i="1" s="1"/>
  <c r="J2141" i="1" a="1"/>
  <c r="J2141" i="1" s="1"/>
  <c r="K2140" i="1" a="1"/>
  <c r="K2140" i="1" s="1"/>
  <c r="L2136" i="1" a="1"/>
  <c r="L2136" i="1" s="1"/>
  <c r="K2144" i="1" a="1"/>
  <c r="K2144" i="1" s="1"/>
  <c r="K2129" i="1" a="1"/>
  <c r="K2129" i="1" s="1"/>
  <c r="J2133" i="1" a="1"/>
  <c r="J2133" i="1" s="1"/>
  <c r="K2126" i="1" a="1"/>
  <c r="K2126" i="1" s="1"/>
  <c r="L2134" i="1" a="1"/>
  <c r="L2134" i="1" s="1"/>
  <c r="L2133" i="1" a="1"/>
  <c r="L2133" i="1" s="1"/>
  <c r="J2129" i="1" a="1"/>
  <c r="J2129" i="1" s="1"/>
  <c r="L2129" i="1" a="1"/>
  <c r="L2129" i="1" s="1"/>
  <c r="J2128" i="1" a="1"/>
  <c r="J2128" i="1" s="1"/>
  <c r="J2130" i="1" a="1"/>
  <c r="J2130" i="1" s="1"/>
  <c r="J2132" i="1" a="1"/>
  <c r="J2132" i="1" s="1"/>
  <c r="J2135" i="1" a="1"/>
  <c r="J2135" i="1" s="1"/>
  <c r="J2127" i="1" a="1"/>
  <c r="J2127" i="1" s="1"/>
  <c r="K2128" i="1" a="1"/>
  <c r="K2128" i="1" s="1"/>
  <c r="K2134" i="1" a="1"/>
  <c r="K2134" i="1" s="1"/>
  <c r="L2128" i="1" a="1"/>
  <c r="L2128" i="1" s="1"/>
  <c r="J2134" i="1" a="1"/>
  <c r="J2134" i="1" s="1"/>
  <c r="K2132" i="1" a="1"/>
  <c r="K2132" i="1" s="1"/>
  <c r="L2130" i="1" a="1"/>
  <c r="L2130" i="1" s="1"/>
  <c r="L2127" i="1" a="1"/>
  <c r="L2127" i="1" s="1"/>
  <c r="K2130" i="1" a="1"/>
  <c r="K2130" i="1" s="1"/>
  <c r="K2133" i="1" a="1"/>
  <c r="K2133" i="1" s="1"/>
  <c r="L2131" i="1" a="1"/>
  <c r="L2131" i="1" s="1"/>
  <c r="K2131" i="1" a="1"/>
  <c r="K2131" i="1" s="1"/>
  <c r="J2126" i="1" a="1"/>
  <c r="J2126" i="1" s="1"/>
  <c r="L2126" i="1" a="1"/>
  <c r="L2126" i="1" s="1"/>
  <c r="J2131" i="1" a="1"/>
  <c r="J2131" i="1" s="1"/>
  <c r="K2127" i="1" a="1"/>
  <c r="K2127" i="1" s="1"/>
  <c r="L2132" i="1" a="1"/>
  <c r="L2132" i="1" s="1"/>
  <c r="L2120" i="1" a="1"/>
  <c r="L2120" i="1" s="1"/>
  <c r="J2123" i="1" a="1"/>
  <c r="J2123" i="1" s="1"/>
  <c r="L2125" i="1" a="1"/>
  <c r="L2125" i="1" s="1"/>
  <c r="K2125" i="1" a="1"/>
  <c r="K2125" i="1" s="1"/>
  <c r="J2121" i="1" a="1"/>
  <c r="J2121" i="1" s="1"/>
  <c r="L2122" i="1" a="1"/>
  <c r="L2122" i="1" s="1"/>
  <c r="K2121" i="1" a="1"/>
  <c r="K2121" i="1" s="1"/>
  <c r="J2119" i="1" a="1"/>
  <c r="J2119" i="1" s="1"/>
  <c r="K2120" i="1" a="1"/>
  <c r="K2120" i="1" s="1"/>
  <c r="K2123" i="1" a="1"/>
  <c r="K2123" i="1" s="1"/>
  <c r="J2125" i="1" a="1"/>
  <c r="J2125" i="1" s="1"/>
  <c r="L2124" i="1" a="1"/>
  <c r="L2124" i="1" s="1"/>
  <c r="K2124" i="1" a="1"/>
  <c r="K2124" i="1" s="1"/>
  <c r="J2124" i="1" a="1"/>
  <c r="J2124" i="1" s="1"/>
  <c r="L2123" i="1" a="1"/>
  <c r="L2123" i="1" s="1"/>
  <c r="K2122" i="1" a="1"/>
  <c r="K2122" i="1" s="1"/>
  <c r="J2122" i="1" a="1"/>
  <c r="J2122" i="1" s="1"/>
  <c r="L2119" i="1" a="1"/>
  <c r="L2119" i="1" s="1"/>
  <c r="K2119" i="1" a="1"/>
  <c r="K2119" i="1" s="1"/>
  <c r="J2120" i="1" a="1"/>
  <c r="J2120" i="1" s="1"/>
  <c r="L2121" i="1" a="1"/>
  <c r="L2121" i="1" s="1"/>
  <c r="K2116" i="1" a="1"/>
  <c r="K2116" i="1" s="1"/>
  <c r="L2115" i="1" a="1"/>
  <c r="L2115" i="1" s="1"/>
  <c r="J2118" i="1" a="1"/>
  <c r="J2118" i="1" s="1"/>
  <c r="L2117" i="1" a="1"/>
  <c r="L2117" i="1" s="1"/>
  <c r="K2115" i="1" a="1"/>
  <c r="K2115" i="1" s="1"/>
  <c r="L2116" i="1" a="1"/>
  <c r="L2116" i="1" s="1"/>
  <c r="L2118" i="1" a="1"/>
  <c r="L2118" i="1" s="1"/>
  <c r="K2118" i="1" a="1"/>
  <c r="K2118" i="1" s="1"/>
  <c r="J2116" i="1" a="1"/>
  <c r="J2116" i="1" s="1"/>
  <c r="J2115" i="1" a="1"/>
  <c r="J2115" i="1" s="1"/>
  <c r="K2117" i="1" a="1"/>
  <c r="K2117" i="1" s="1"/>
  <c r="J2117" i="1" a="1"/>
  <c r="J2117" i="1" s="1"/>
  <c r="K2021" i="1" a="1"/>
  <c r="K2021" i="1" s="1"/>
  <c r="J2021" i="1" a="1"/>
  <c r="J2021" i="1" s="1"/>
  <c r="L2021" i="1" a="1"/>
  <c r="L2021" i="1" s="1"/>
  <c r="L2018" i="1" a="1"/>
  <c r="L2018" i="1" s="1"/>
  <c r="L2019" i="1" s="1" a="1"/>
  <c r="L2019" i="1" s="1"/>
  <c r="K2013" i="1" a="1"/>
  <c r="K2013" i="1" s="1"/>
  <c r="K2014" i="1" s="1" a="1"/>
  <c r="K2014" i="1" s="1"/>
  <c r="J2020" i="1" a="1"/>
  <c r="J2020" i="1" s="1"/>
  <c r="J2018" i="1" a="1"/>
  <c r="J2018" i="1" s="1"/>
  <c r="J2019" i="1" s="1" a="1"/>
  <c r="J2019" i="1" s="1"/>
  <c r="L2011" i="1" a="1"/>
  <c r="L2011" i="1" s="1"/>
  <c r="K2016" i="1" a="1"/>
  <c r="K2016" i="1" s="1"/>
  <c r="K2017" i="1" s="1" a="1"/>
  <c r="K2017" i="1" s="1"/>
  <c r="L2013" i="1" a="1"/>
  <c r="L2013" i="1" s="1"/>
  <c r="L2014" i="1" s="1" a="1"/>
  <c r="L2014" i="1" s="1"/>
  <c r="K2015" i="1" a="1"/>
  <c r="K2015" i="1" s="1"/>
  <c r="L2020" i="1" a="1"/>
  <c r="L2020" i="1" s="1"/>
  <c r="J2013" i="1" a="1"/>
  <c r="J2013" i="1" s="1"/>
  <c r="J2014" i="1" s="1" a="1"/>
  <c r="J2014" i="1" s="1"/>
  <c r="K2018" i="1" a="1"/>
  <c r="K2018" i="1" s="1"/>
  <c r="K2019" i="1" s="1" a="1"/>
  <c r="K2019" i="1" s="1"/>
  <c r="K2020" i="1" a="1"/>
  <c r="K2020" i="1" s="1"/>
  <c r="L2016" i="1" a="1"/>
  <c r="L2016" i="1" s="1"/>
  <c r="L2017" i="1" s="1" a="1"/>
  <c r="L2017" i="1" s="1"/>
  <c r="J2016" i="1" a="1"/>
  <c r="J2016" i="1" s="1"/>
  <c r="J2017" i="1" s="1" a="1"/>
  <c r="J2017" i="1" s="1"/>
  <c r="L2015" i="1" a="1"/>
  <c r="L2015" i="1" s="1"/>
  <c r="J2015" i="1" a="1"/>
  <c r="J2015" i="1" s="1"/>
  <c r="L2231" i="1" a="1"/>
  <c r="L2231" i="1" s="1"/>
  <c r="L2229" i="1" a="1"/>
  <c r="L2229" i="1" s="1"/>
  <c r="L2230" i="1" s="1" a="1"/>
  <c r="L2230" i="1" s="1"/>
  <c r="L2232" i="1" a="1"/>
  <c r="L2232" i="1" s="1"/>
  <c r="K2232" i="1" a="1"/>
  <c r="K2232" i="1" s="1"/>
  <c r="J2231" i="1" a="1"/>
  <c r="J2231" i="1" s="1"/>
  <c r="J2229" i="1" a="1"/>
  <c r="J2229" i="1" s="1"/>
  <c r="J2230" i="1" s="1" a="1"/>
  <c r="J2230" i="1" s="1"/>
  <c r="K2231" i="1" a="1"/>
  <c r="K2231" i="1" s="1"/>
  <c r="K2229" i="1" a="1"/>
  <c r="K2229" i="1" s="1"/>
  <c r="K2230" i="1" s="1" a="1"/>
  <c r="K2230" i="1" s="1"/>
  <c r="J2232" i="1" a="1"/>
  <c r="J2232" i="1" s="1"/>
  <c r="J2226" i="1" a="1"/>
  <c r="J2226" i="1" s="1"/>
  <c r="L2227" i="1" a="1"/>
  <c r="L2227" i="1" s="1"/>
  <c r="L2228" i="1" s="1" a="1"/>
  <c r="L2228" i="1" s="1"/>
  <c r="K2227" i="1" a="1"/>
  <c r="K2227" i="1" s="1"/>
  <c r="K2228" i="1" s="1" a="1"/>
  <c r="K2228" i="1" s="1"/>
  <c r="J2227" i="1" a="1"/>
  <c r="J2227" i="1" s="1"/>
  <c r="J2228" i="1" s="1" a="1"/>
  <c r="J2228" i="1" s="1"/>
  <c r="L2226" i="1" a="1"/>
  <c r="L2226" i="1" s="1"/>
  <c r="K2226" i="1" a="1"/>
  <c r="K2226" i="1" s="1"/>
  <c r="L2224" i="1" a="1"/>
  <c r="L2224" i="1" s="1"/>
  <c r="L2225" i="1" s="1" a="1"/>
  <c r="L2225" i="1" s="1"/>
  <c r="K2224" i="1" a="1"/>
  <c r="K2224" i="1" s="1"/>
  <c r="K2225" i="1" s="1" a="1"/>
  <c r="K2225" i="1" s="1"/>
  <c r="J2224" i="1" a="1"/>
  <c r="J2224" i="1" s="1"/>
  <c r="J2225" i="1" s="1" a="1"/>
  <c r="J2225" i="1" s="1"/>
  <c r="J2222" i="1" a="1"/>
  <c r="J2222" i="1" s="1"/>
  <c r="L2222" i="1" a="1"/>
  <c r="L2222" i="1" s="1"/>
  <c r="L2221" i="1" a="1"/>
  <c r="L2221" i="1" s="1"/>
  <c r="K2221" i="1" a="1"/>
  <c r="K2221" i="1" s="1"/>
  <c r="K2222" i="1" a="1"/>
  <c r="K2222" i="1" s="1"/>
  <c r="J2221" i="1" a="1"/>
  <c r="J2221" i="1" s="1"/>
  <c r="J2219" i="1" a="1"/>
  <c r="J2219" i="1" s="1"/>
  <c r="J2220" i="1" s="1" a="1"/>
  <c r="J2220" i="1" s="1"/>
  <c r="L2219" i="1" a="1"/>
  <c r="L2219" i="1" s="1"/>
  <c r="L2220" i="1" s="1" a="1"/>
  <c r="L2220" i="1" s="1"/>
  <c r="K2219" i="1" a="1"/>
  <c r="K2219" i="1" s="1"/>
  <c r="K2220" i="1" s="1" a="1"/>
  <c r="K2220" i="1" s="1"/>
  <c r="L2216" i="1" a="1"/>
  <c r="L2216" i="1" s="1"/>
  <c r="J2216" i="1" a="1"/>
  <c r="J2216" i="1" s="1"/>
  <c r="J2214" i="1" a="1"/>
  <c r="J2214" i="1" s="1"/>
  <c r="J2215" i="1" s="1" a="1"/>
  <c r="J2215" i="1" s="1"/>
  <c r="K2214" i="1" a="1"/>
  <c r="K2214" i="1" s="1"/>
  <c r="K2215" i="1" s="1" a="1"/>
  <c r="K2215" i="1" s="1"/>
  <c r="K2216" i="1" a="1"/>
  <c r="K2216" i="1" s="1"/>
  <c r="K2217" i="1" a="1"/>
  <c r="K2217" i="1" s="1"/>
  <c r="K2218" i="1" s="1" a="1"/>
  <c r="K2218" i="1" s="1"/>
  <c r="L2217" i="1" a="1"/>
  <c r="L2217" i="1" s="1"/>
  <c r="L2218" i="1" s="1" a="1"/>
  <c r="L2218" i="1" s="1"/>
  <c r="L2214" i="1" a="1"/>
  <c r="L2214" i="1" s="1"/>
  <c r="L2215" i="1" s="1" a="1"/>
  <c r="L2215" i="1" s="1"/>
  <c r="J2217" i="1" a="1"/>
  <c r="J2217" i="1" s="1"/>
  <c r="J2218" i="1" s="1" a="1"/>
  <c r="J2218" i="1" s="1"/>
  <c r="J2211" i="1" a="1"/>
  <c r="J2211" i="1" s="1"/>
  <c r="L2210" i="1" a="1"/>
  <c r="L2210" i="1" s="1"/>
  <c r="K2209" i="1" a="1"/>
  <c r="K2209" i="1" s="1"/>
  <c r="K2212" i="1" a="1"/>
  <c r="K2212" i="1" s="1"/>
  <c r="J2212" i="1" a="1"/>
  <c r="J2212" i="1" s="1"/>
  <c r="K2211" i="1" a="1"/>
  <c r="K2211" i="1" s="1"/>
  <c r="J2210" i="1" a="1"/>
  <c r="J2210" i="1" s="1"/>
  <c r="L2209" i="1" a="1"/>
  <c r="L2209" i="1" s="1"/>
  <c r="J2209" i="1" a="1"/>
  <c r="J2209" i="1" s="1"/>
  <c r="L2211" i="1" a="1"/>
  <c r="L2211" i="1" s="1"/>
  <c r="L2212" i="1" a="1"/>
  <c r="L2212" i="1" s="1"/>
  <c r="K2210" i="1" a="1"/>
  <c r="K2210" i="1" s="1"/>
  <c r="J2205" i="1" a="1"/>
  <c r="J2205" i="1" s="1"/>
  <c r="K2204" i="1" a="1"/>
  <c r="K2204" i="1" s="1"/>
  <c r="K2203" i="1" a="1"/>
  <c r="K2203" i="1" s="1"/>
  <c r="L2204" i="1" a="1"/>
  <c r="L2204" i="1" s="1"/>
  <c r="J2204" i="1" a="1"/>
  <c r="J2204" i="1" s="1"/>
  <c r="J2203" i="1" a="1"/>
  <c r="J2203" i="1" s="1"/>
  <c r="L2203" i="1" a="1"/>
  <c r="L2203" i="1" s="1"/>
  <c r="K2208" i="1" a="1"/>
  <c r="K2208" i="1" s="1"/>
  <c r="J2206" i="1" a="1"/>
  <c r="J2206" i="1" s="1"/>
  <c r="K2206" i="1" a="1"/>
  <c r="K2206" i="1" s="1"/>
  <c r="K2205" i="1" a="1"/>
  <c r="K2205" i="1" s="1"/>
  <c r="L2208" i="1" a="1"/>
  <c r="L2208" i="1" s="1"/>
  <c r="J2208" i="1" a="1"/>
  <c r="J2208" i="1" s="1"/>
  <c r="J2207" i="1" a="1"/>
  <c r="J2207" i="1" s="1"/>
  <c r="L2207" i="1" a="1"/>
  <c r="L2207" i="1" s="1"/>
  <c r="K2207" i="1" a="1"/>
  <c r="K2207" i="1" s="1"/>
  <c r="L2205" i="1" a="1"/>
  <c r="L2205" i="1" s="1"/>
  <c r="L2206" i="1" a="1"/>
  <c r="L2206" i="1" s="1"/>
  <c r="K2199" i="1" a="1"/>
  <c r="K2199" i="1" s="1"/>
  <c r="L2201" i="1" a="1"/>
  <c r="L2201" i="1" s="1"/>
  <c r="K2200" i="1" a="1"/>
  <c r="K2200" i="1" s="1"/>
  <c r="J2202" i="1" a="1"/>
  <c r="J2202" i="1" s="1"/>
  <c r="L2202" i="1" a="1"/>
  <c r="L2202" i="1" s="1"/>
  <c r="K2202" i="1" a="1"/>
  <c r="K2202" i="1" s="1"/>
  <c r="J2201" i="1" a="1"/>
  <c r="J2201" i="1" s="1"/>
  <c r="J2198" i="1" a="1"/>
  <c r="J2198" i="1" s="1"/>
  <c r="L2199" i="1" a="1"/>
  <c r="L2199" i="1" s="1"/>
  <c r="L2200" i="1" a="1"/>
  <c r="L2200" i="1" s="1"/>
  <c r="J2200" i="1" a="1"/>
  <c r="J2200" i="1" s="1"/>
  <c r="J2199" i="1" a="1"/>
  <c r="J2199" i="1" s="1"/>
  <c r="K2198" i="1" a="1"/>
  <c r="K2198" i="1" s="1"/>
  <c r="K2201" i="1" a="1"/>
  <c r="K2201" i="1" s="1"/>
  <c r="L2198" i="1" a="1"/>
  <c r="L2198" i="1" s="1"/>
  <c r="L2196" i="1" a="1"/>
  <c r="L2196" i="1" s="1"/>
  <c r="J2196" i="1" a="1"/>
  <c r="J2196" i="1" s="1"/>
  <c r="K2195" i="1" a="1"/>
  <c r="K2195" i="1" s="1"/>
  <c r="L2194" i="1" a="1"/>
  <c r="L2194" i="1" s="1"/>
  <c r="J2194" i="1" a="1"/>
  <c r="J2194" i="1" s="1"/>
  <c r="K2193" i="1" a="1"/>
  <c r="K2193" i="1" s="1"/>
  <c r="J2195" i="1" a="1"/>
  <c r="J2195" i="1" s="1"/>
  <c r="K2196" i="1" a="1"/>
  <c r="K2196" i="1" s="1"/>
  <c r="L2193" i="1" a="1"/>
  <c r="L2193" i="1" s="1"/>
  <c r="K2194" i="1" a="1"/>
  <c r="K2194" i="1" s="1"/>
  <c r="L2197" i="1" a="1"/>
  <c r="L2197" i="1" s="1"/>
  <c r="K2197" i="1" a="1"/>
  <c r="K2197" i="1" s="1"/>
  <c r="L2195" i="1" a="1"/>
  <c r="L2195" i="1" s="1"/>
  <c r="J2197" i="1" a="1"/>
  <c r="J2197" i="1" s="1"/>
  <c r="L2192" i="1" a="1"/>
  <c r="L2192" i="1" s="1"/>
  <c r="K2192" i="1" a="1"/>
  <c r="K2192" i="1" s="1"/>
  <c r="L2191" i="1" a="1"/>
  <c r="L2191" i="1" s="1"/>
  <c r="J2192" i="1" a="1"/>
  <c r="J2192" i="1" s="1"/>
  <c r="J2193" i="1" a="1"/>
  <c r="J2193" i="1" s="1"/>
  <c r="K2191" i="1" a="1"/>
  <c r="K2191" i="1" s="1"/>
  <c r="J2191" i="1" a="1"/>
  <c r="J2191" i="1" s="1"/>
  <c r="J2188" i="1" a="1"/>
  <c r="J2188" i="1" s="1"/>
  <c r="K2187" i="1" a="1"/>
  <c r="K2187" i="1" s="1"/>
  <c r="L2188" i="1" a="1"/>
  <c r="L2188" i="1" s="1"/>
  <c r="L2187" i="1" a="1"/>
  <c r="L2187" i="1" s="1"/>
  <c r="J2187" i="1" a="1"/>
  <c r="J2187" i="1" s="1"/>
  <c r="L2190" i="1" a="1"/>
  <c r="L2190" i="1" s="1"/>
  <c r="K2190" i="1" a="1"/>
  <c r="K2190" i="1" s="1"/>
  <c r="J2190" i="1" a="1"/>
  <c r="J2190" i="1" s="1"/>
  <c r="K2188" i="1" a="1"/>
  <c r="K2188" i="1" s="1"/>
  <c r="L2180" i="1" a="1"/>
  <c r="L2180" i="1" s="1"/>
  <c r="J2184" i="1" a="1"/>
  <c r="J2184" i="1" s="1"/>
  <c r="L2183" i="1" a="1"/>
  <c r="L2183" i="1" s="1"/>
  <c r="L2185" i="1" a="1"/>
  <c r="L2185" i="1" s="1"/>
  <c r="J2185" i="1" a="1"/>
  <c r="J2185" i="1" s="1"/>
  <c r="K2185" i="1" a="1"/>
  <c r="K2185" i="1" s="1"/>
  <c r="J2180" i="1" a="1"/>
  <c r="J2180" i="1" s="1"/>
  <c r="J2181" i="1" a="1"/>
  <c r="J2181" i="1" s="1"/>
  <c r="L2184" i="1" a="1"/>
  <c r="L2184" i="1" s="1"/>
  <c r="K2181" i="1" a="1"/>
  <c r="K2181" i="1" s="1"/>
  <c r="K2184" i="1" a="1"/>
  <c r="K2184" i="1" s="1"/>
  <c r="K2182" i="1" a="1"/>
  <c r="K2182" i="1" s="1"/>
  <c r="K2180" i="1" a="1"/>
  <c r="K2180" i="1" s="1"/>
  <c r="J2182" i="1" a="1"/>
  <c r="J2182" i="1" s="1"/>
  <c r="K2183" i="1" a="1"/>
  <c r="K2183" i="1" s="1"/>
  <c r="L2186" i="1" a="1"/>
  <c r="L2186" i="1" s="1"/>
  <c r="L2181" i="1" a="1"/>
  <c r="L2181" i="1" s="1"/>
  <c r="L2182" i="1" a="1"/>
  <c r="L2182" i="1" s="1"/>
  <c r="K2186" i="1" a="1"/>
  <c r="K2186" i="1" s="1"/>
  <c r="J2183" i="1" a="1"/>
  <c r="J2183" i="1" s="1"/>
  <c r="J2186" i="1" a="1"/>
  <c r="J2186" i="1" s="1"/>
  <c r="L2179" i="1" a="1"/>
  <c r="L2179" i="1" s="1"/>
  <c r="L2173" i="1" a="1"/>
  <c r="L2173" i="1" s="1"/>
  <c r="J2173" i="1" a="1"/>
  <c r="J2173" i="1" s="1"/>
  <c r="J2171" i="1" a="1"/>
  <c r="J2171" i="1" s="1"/>
  <c r="L2178" i="1" a="1"/>
  <c r="L2178" i="1" s="1"/>
  <c r="J2178" i="1" a="1"/>
  <c r="J2178" i="1" s="1"/>
  <c r="L2175" i="1" a="1"/>
  <c r="L2175" i="1" s="1"/>
  <c r="K2175" i="1" a="1"/>
  <c r="K2175" i="1" s="1"/>
  <c r="L2172" i="1" a="1"/>
  <c r="L2172" i="1" s="1"/>
  <c r="J2177" i="1" a="1"/>
  <c r="J2177" i="1" s="1"/>
  <c r="K2176" i="1" a="1"/>
  <c r="K2176" i="1" s="1"/>
  <c r="L2174" i="1" a="1"/>
  <c r="L2174" i="1" s="1"/>
  <c r="K2173" i="1" a="1"/>
  <c r="K2173" i="1" s="1"/>
  <c r="K2171" i="1" a="1"/>
  <c r="K2171" i="1" s="1"/>
  <c r="K2172" i="1" a="1"/>
  <c r="K2172" i="1" s="1"/>
  <c r="L2176" i="1" a="1"/>
  <c r="L2176" i="1" s="1"/>
  <c r="L2177" i="1" a="1"/>
  <c r="L2177" i="1" s="1"/>
  <c r="K2174" i="1" a="1"/>
  <c r="K2174" i="1" s="1"/>
  <c r="K2170" i="1" a="1"/>
  <c r="K2170" i="1" s="1"/>
  <c r="K2177" i="1" a="1"/>
  <c r="K2177" i="1" s="1"/>
  <c r="J2174" i="1" a="1"/>
  <c r="J2174" i="1" s="1"/>
  <c r="K2179" i="1" a="1"/>
  <c r="K2179" i="1" s="1"/>
  <c r="J2176" i="1" a="1"/>
  <c r="J2176" i="1" s="1"/>
  <c r="L2171" i="1" a="1"/>
  <c r="L2171" i="1" s="1"/>
  <c r="K2178" i="1" a="1"/>
  <c r="K2178" i="1" s="1"/>
  <c r="L2170" i="1" a="1"/>
  <c r="L2170" i="1" s="1"/>
  <c r="J2179" i="1" a="1"/>
  <c r="J2179" i="1" s="1"/>
  <c r="J2175" i="1" a="1"/>
  <c r="J2175" i="1" s="1"/>
  <c r="J2172" i="1" a="1"/>
  <c r="J2172" i="1" s="1"/>
  <c r="K2161" i="1" a="1"/>
  <c r="K2161" i="1" s="1"/>
  <c r="K2163" i="1" a="1"/>
  <c r="K2163" i="1" s="1"/>
  <c r="L2162" i="1" a="1"/>
  <c r="L2162" i="1" s="1"/>
  <c r="J2170" i="1" a="1"/>
  <c r="J2170" i="1" s="1"/>
  <c r="L2161" i="1" a="1"/>
  <c r="L2161" i="1" s="1"/>
  <c r="J2164" i="1" a="1"/>
  <c r="J2164" i="1" s="1"/>
  <c r="J2163" i="1" a="1"/>
  <c r="J2163" i="1" s="1"/>
  <c r="K2168" i="1" a="1"/>
  <c r="K2168" i="1" s="1"/>
  <c r="L2169" i="1" a="1"/>
  <c r="L2169" i="1" s="1"/>
  <c r="J2166" i="1" a="1"/>
  <c r="J2166" i="1" s="1"/>
  <c r="K2164" i="1" a="1"/>
  <c r="K2164" i="1" s="1"/>
  <c r="K2169" i="1" a="1"/>
  <c r="K2169" i="1" s="1"/>
  <c r="J2161" i="1" a="1"/>
  <c r="J2161" i="1" s="1"/>
  <c r="L2166" i="1" a="1"/>
  <c r="L2166" i="1" s="1"/>
  <c r="L2164" i="1" a="1"/>
  <c r="L2164" i="1" s="1"/>
  <c r="L2163" i="1" a="1"/>
  <c r="L2163" i="1" s="1"/>
  <c r="L2168" i="1" a="1"/>
  <c r="L2168" i="1" s="1"/>
  <c r="K2167" i="1" a="1"/>
  <c r="K2167" i="1" s="1"/>
  <c r="J2169" i="1" a="1"/>
  <c r="J2169" i="1" s="1"/>
  <c r="J2168" i="1" a="1"/>
  <c r="J2168" i="1" s="1"/>
  <c r="J2167" i="1" a="1"/>
  <c r="J2167" i="1" s="1"/>
  <c r="K2166" i="1" a="1"/>
  <c r="K2166" i="1" s="1"/>
  <c r="J2162" i="1" a="1"/>
  <c r="J2162" i="1" s="1"/>
  <c r="L2167" i="1" a="1"/>
  <c r="L2167" i="1" s="1"/>
  <c r="K2162" i="1" a="1"/>
  <c r="K2162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1900" i="1" a="1"/>
  <c r="K1900" i="1" s="1"/>
  <c r="K1902" i="1" a="1"/>
  <c r="K1902" i="1" s="1"/>
  <c r="L1900" i="1" a="1"/>
  <c r="L1900" i="1" s="1"/>
  <c r="J1902" i="1" a="1"/>
  <c r="J1902" i="1" s="1"/>
  <c r="L1902" i="1" a="1"/>
  <c r="L1902" i="1" s="1"/>
  <c r="J1890" i="1" a="1"/>
  <c r="J1890" i="1" s="1"/>
  <c r="K1893" i="1" a="1"/>
  <c r="K1893" i="1" s="1"/>
  <c r="K1892" i="1" a="1"/>
  <c r="K1892" i="1" s="1"/>
  <c r="L1894" i="1" a="1"/>
  <c r="L1894" i="1" s="1"/>
  <c r="K1896" i="1" a="1"/>
  <c r="K1896" i="1" s="1"/>
  <c r="J1900" i="1" a="1"/>
  <c r="J1900" i="1" s="1"/>
  <c r="J1896" i="1" a="1"/>
  <c r="J1896" i="1" s="1"/>
  <c r="J1894" i="1" a="1"/>
  <c r="J1894" i="1" s="1"/>
  <c r="L1898" i="1" a="1"/>
  <c r="L1898" i="1" s="1"/>
  <c r="K1898" i="1" a="1"/>
  <c r="K1898" i="1" s="1"/>
  <c r="L1896" i="1" a="1"/>
  <c r="L1896" i="1" s="1"/>
  <c r="J1898" i="1" a="1"/>
  <c r="J1898" i="1" s="1"/>
  <c r="L1892" i="1" a="1"/>
  <c r="L1892" i="1" s="1"/>
  <c r="K1890" i="1" a="1"/>
  <c r="K1890" i="1" s="1"/>
  <c r="J1893" i="1" a="1"/>
  <c r="J1893" i="1" s="1"/>
  <c r="J1892" i="1" a="1"/>
  <c r="J1892" i="1" s="1"/>
  <c r="L1893" i="1" a="1"/>
  <c r="L1893" i="1" s="1"/>
  <c r="K1894" i="1" a="1"/>
  <c r="K1894" i="1" s="1"/>
  <c r="L1890" i="1" a="1"/>
  <c r="L1890" i="1" s="1"/>
  <c r="L1878" i="1" a="1"/>
  <c r="L1878" i="1" s="1"/>
  <c r="L1876" i="1" a="1"/>
  <c r="L1876" i="1" s="1"/>
  <c r="K1882" i="1" a="1"/>
  <c r="K1882" i="1" s="1"/>
  <c r="K1880" i="1" a="1"/>
  <c r="K1880" i="1" s="1"/>
  <c r="J1876" i="1" a="1"/>
  <c r="J1876" i="1" s="1"/>
  <c r="L1888" i="1" a="1"/>
  <c r="L1888" i="1" s="1"/>
  <c r="K1888" i="1" a="1"/>
  <c r="K1888" i="1" s="1"/>
  <c r="J1882" i="1" a="1"/>
  <c r="J1882" i="1" s="1"/>
  <c r="K1887" i="1" a="1"/>
  <c r="K1887" i="1" s="1"/>
  <c r="J1878" i="1" a="1"/>
  <c r="J1878" i="1" s="1"/>
  <c r="L1882" i="1" a="1"/>
  <c r="L1882" i="1" s="1"/>
  <c r="L1884" i="1" a="1"/>
  <c r="L1884" i="1" s="1"/>
  <c r="L1880" i="1" a="1"/>
  <c r="L1880" i="1" s="1"/>
  <c r="J1884" i="1" a="1"/>
  <c r="J1884" i="1" s="1"/>
  <c r="K1878" i="1" a="1"/>
  <c r="K1878" i="1" s="1"/>
  <c r="J1888" i="1" a="1"/>
  <c r="J1888" i="1" s="1"/>
  <c r="K1884" i="1" a="1"/>
  <c r="K1884" i="1" s="1"/>
  <c r="L1887" i="1" a="1"/>
  <c r="L1887" i="1" s="1"/>
  <c r="J1887" i="1" a="1"/>
  <c r="J1887" i="1" s="1"/>
  <c r="J1880" i="1" a="1"/>
  <c r="J1880" i="1" s="1"/>
  <c r="K1876" i="1" a="1"/>
  <c r="K1876" i="1" s="1"/>
  <c r="L1865" i="1" a="1"/>
  <c r="L1865" i="1" s="1"/>
  <c r="K1872" i="1" a="1"/>
  <c r="K1872" i="1" s="1"/>
  <c r="K1870" i="1" a="1"/>
  <c r="K1870" i="1" s="1"/>
  <c r="J1864" i="1" a="1"/>
  <c r="J1864" i="1" s="1"/>
  <c r="J1872" i="1" a="1"/>
  <c r="J1872" i="1" s="1"/>
  <c r="L1867" i="1" a="1"/>
  <c r="L1867" i="1" s="1"/>
  <c r="L1871" i="1" a="1"/>
  <c r="L1871" i="1" s="1"/>
  <c r="J1867" i="1" a="1"/>
  <c r="J1867" i="1" s="1"/>
  <c r="L1864" i="1" a="1"/>
  <c r="L1864" i="1" s="1"/>
  <c r="L1870" i="1" a="1"/>
  <c r="L1870" i="1" s="1"/>
  <c r="K1871" i="1" a="1"/>
  <c r="K1871" i="1" s="1"/>
  <c r="L1868" i="1" a="1"/>
  <c r="L1868" i="1" s="1"/>
  <c r="J1868" i="1" a="1"/>
  <c r="J1868" i="1" s="1"/>
  <c r="K1867" i="1" a="1"/>
  <c r="K1867" i="1" s="1"/>
  <c r="J1865" i="1" a="1"/>
  <c r="J1865" i="1" s="1"/>
  <c r="K1865" i="1" a="1"/>
  <c r="K1865" i="1" s="1"/>
  <c r="L1874" i="1" a="1"/>
  <c r="L1874" i="1" s="1"/>
  <c r="J1870" i="1" a="1"/>
  <c r="J1870" i="1" s="1"/>
  <c r="K1868" i="1" a="1"/>
  <c r="K1868" i="1" s="1"/>
  <c r="K1874" i="1" a="1"/>
  <c r="K1874" i="1" s="1"/>
  <c r="K1864" i="1" a="1"/>
  <c r="K1864" i="1" s="1"/>
  <c r="J1874" i="1" a="1"/>
  <c r="J1874" i="1" s="1"/>
  <c r="J1871" i="1" a="1"/>
  <c r="J1871" i="1" s="1"/>
  <c r="L1872" i="1" a="1"/>
  <c r="L1872" i="1" s="1"/>
  <c r="K1861" i="1" a="1"/>
  <c r="K1861" i="1" s="1"/>
  <c r="J1861" i="1" a="1"/>
  <c r="J1861" i="1" s="1"/>
  <c r="J1859" i="1" a="1"/>
  <c r="J1859" i="1" s="1"/>
  <c r="L1855" i="1" a="1"/>
  <c r="L1855" i="1" s="1"/>
  <c r="L1853" i="1" a="1"/>
  <c r="L1853" i="1" s="1"/>
  <c r="L1859" i="1" a="1"/>
  <c r="L1859" i="1" s="1"/>
  <c r="J1855" i="1" a="1"/>
  <c r="J1855" i="1" s="1"/>
  <c r="L1857" i="1" a="1"/>
  <c r="L1857" i="1" s="1"/>
  <c r="K1853" i="1" a="1"/>
  <c r="K1853" i="1" s="1"/>
  <c r="K1859" i="1" a="1"/>
  <c r="K1859" i="1" s="1"/>
  <c r="K1855" i="1" a="1"/>
  <c r="K1855" i="1" s="1"/>
  <c r="J1857" i="1" a="1"/>
  <c r="J1857" i="1" s="1"/>
  <c r="L1861" i="1" a="1"/>
  <c r="L1861" i="1" s="1"/>
  <c r="K1857" i="1" a="1"/>
  <c r="K1857" i="1" s="1"/>
  <c r="L1846" i="1" a="1"/>
  <c r="L1846" i="1" s="1"/>
  <c r="L1845" i="1" a="1"/>
  <c r="L1845" i="1" s="1"/>
  <c r="L1851" i="1" a="1"/>
  <c r="L1851" i="1" s="1"/>
  <c r="K1848" i="1" a="1"/>
  <c r="K1848" i="1" s="1"/>
  <c r="K1850" i="1" a="1"/>
  <c r="K1850" i="1" s="1"/>
  <c r="J1845" i="1" a="1"/>
  <c r="J1845" i="1" s="1"/>
  <c r="K1851" i="1" a="1"/>
  <c r="K1851" i="1" s="1"/>
  <c r="L1850" i="1" a="1"/>
  <c r="L1850" i="1" s="1"/>
  <c r="L1848" i="1" a="1"/>
  <c r="L1848" i="1" s="1"/>
  <c r="K1846" i="1" a="1"/>
  <c r="K1846" i="1" s="1"/>
  <c r="J1850" i="1" a="1"/>
  <c r="J1850" i="1" s="1"/>
  <c r="J1853" i="1" a="1"/>
  <c r="J1853" i="1" s="1"/>
  <c r="J1846" i="1" a="1"/>
  <c r="J1846" i="1" s="1"/>
  <c r="K1845" i="1" a="1"/>
  <c r="K1845" i="1" s="1"/>
  <c r="J1851" i="1" a="1"/>
  <c r="J1851" i="1" s="1"/>
  <c r="J1848" i="1" a="1"/>
  <c r="J1848" i="1" s="1"/>
  <c r="J1842" i="1" a="1"/>
  <c r="J1842" i="1" s="1"/>
  <c r="K1838" i="1" a="1"/>
  <c r="K1838" i="1" s="1"/>
  <c r="K1834" i="1" a="1"/>
  <c r="K1834" i="1" s="1"/>
  <c r="L1842" i="1" a="1"/>
  <c r="L1842" i="1" s="1"/>
  <c r="L1840" i="1" a="1"/>
  <c r="L1840" i="1" s="1"/>
  <c r="J1836" i="1" a="1"/>
  <c r="J1836" i="1" s="1"/>
  <c r="L1838" i="1" a="1"/>
  <c r="L1838" i="1" s="1"/>
  <c r="L1836" i="1" a="1"/>
  <c r="L1836" i="1" s="1"/>
  <c r="K1842" i="1" a="1"/>
  <c r="K1842" i="1" s="1"/>
  <c r="J1838" i="1" a="1"/>
  <c r="J1838" i="1" s="1"/>
  <c r="J1840" i="1" a="1"/>
  <c r="J1840" i="1" s="1"/>
  <c r="L1834" i="1" a="1"/>
  <c r="L1834" i="1" s="1"/>
  <c r="K1836" i="1" a="1"/>
  <c r="K1836" i="1" s="1"/>
  <c r="J1834" i="1" a="1"/>
  <c r="J1834" i="1" s="1"/>
  <c r="K1840" i="1" a="1"/>
  <c r="K1840" i="1" s="1"/>
  <c r="K1831" i="1" a="1"/>
  <c r="K1831" i="1" s="1"/>
  <c r="L1831" i="1" a="1"/>
  <c r="L1831" i="1" s="1"/>
  <c r="L1827" i="1" a="1"/>
  <c r="L1827" i="1" s="1"/>
  <c r="J1829" i="1" a="1"/>
  <c r="J1829" i="1" s="1"/>
  <c r="K1826" i="1" a="1"/>
  <c r="K1826" i="1" s="1"/>
  <c r="J1831" i="1" a="1"/>
  <c r="J1831" i="1" s="1"/>
  <c r="L1829" i="1" a="1"/>
  <c r="L1829" i="1" s="1"/>
  <c r="J1827" i="1" a="1"/>
  <c r="J1827" i="1" s="1"/>
  <c r="K1829" i="1" a="1"/>
  <c r="K1829" i="1" s="1"/>
  <c r="J1826" i="1" a="1"/>
  <c r="J1826" i="1" s="1"/>
  <c r="L1832" i="1" a="1"/>
  <c r="L1832" i="1" s="1"/>
  <c r="L1826" i="1" a="1"/>
  <c r="L1826" i="1" s="1"/>
  <c r="K1827" i="1" a="1"/>
  <c r="K1827" i="1" s="1"/>
  <c r="K1832" i="1" a="1"/>
  <c r="K1832" i="1" s="1"/>
  <c r="J1832" i="1" a="1"/>
  <c r="J1832" i="1" s="1"/>
  <c r="J1041" i="1" a="1"/>
  <c r="J1041" i="1" s="1"/>
  <c r="L1041" i="1" a="1"/>
  <c r="L1041" i="1" s="1"/>
  <c r="K1041" i="1" a="1"/>
  <c r="K1041" i="1" s="1"/>
  <c r="L1039" i="1" a="1"/>
  <c r="L1039" i="1" s="1"/>
  <c r="K1039" i="1" a="1"/>
  <c r="K1039" i="1" s="1"/>
  <c r="J1039" i="1" a="1"/>
  <c r="J1039" i="1" s="1"/>
  <c r="K1032" i="1" a="1"/>
  <c r="K1032" i="1" s="1"/>
  <c r="K1029" i="1" a="1"/>
  <c r="K1029" i="1" s="1"/>
  <c r="L1027" i="1" a="1"/>
  <c r="L1027" i="1" s="1"/>
  <c r="L1032" i="1" a="1"/>
  <c r="L1032" i="1" s="1"/>
  <c r="J1032" i="1" a="1"/>
  <c r="J1032" i="1" s="1"/>
  <c r="J1029" i="1" a="1"/>
  <c r="J1029" i="1" s="1"/>
  <c r="L1029" i="1" a="1"/>
  <c r="L1029" i="1" s="1"/>
  <c r="K1024" i="1" a="1"/>
  <c r="K1024" i="1" s="1"/>
  <c r="J1024" i="1" a="1"/>
  <c r="J1024" i="1" s="1"/>
  <c r="L1024" i="1" a="1"/>
  <c r="L1024" i="1" s="1"/>
  <c r="K1027" i="1" a="1"/>
  <c r="K1027" i="1" s="1"/>
  <c r="J1027" i="1" a="1"/>
  <c r="J1027" i="1" s="1"/>
  <c r="L1008" i="1" a="1"/>
  <c r="L1008" i="1" s="1"/>
  <c r="L1054" i="1" s="1" a="1"/>
  <c r="L1054" i="1" s="1"/>
  <c r="K1008" i="1" a="1"/>
  <c r="K1008" i="1" s="1"/>
  <c r="K1054" i="1" s="1" a="1"/>
  <c r="K1054" i="1" s="1"/>
  <c r="J1008" i="1" a="1"/>
  <c r="J1008" i="1" s="1"/>
  <c r="J1054" i="1" s="1" a="1"/>
  <c r="J1054" i="1" s="1"/>
  <c r="K999" i="1" a="1"/>
  <c r="K999" i="1" s="1"/>
  <c r="K1051" i="1" s="1" a="1"/>
  <c r="K1051" i="1" s="1"/>
  <c r="L999" i="1" a="1"/>
  <c r="L999" i="1" s="1"/>
  <c r="L1051" i="1" s="1" a="1"/>
  <c r="L1051" i="1" s="1"/>
  <c r="J998" i="1" a="1"/>
  <c r="J998" i="1" s="1"/>
  <c r="L998" i="1" a="1"/>
  <c r="L998" i="1" s="1"/>
  <c r="K998" i="1" a="1"/>
  <c r="K998" i="1" s="1"/>
  <c r="J999" i="1" a="1"/>
  <c r="J999" i="1" s="1"/>
  <c r="J1051" i="1" s="1" a="1"/>
  <c r="J1051" i="1" s="1"/>
  <c r="J985" i="1" a="1"/>
  <c r="J985" i="1" s="1"/>
  <c r="L978" i="1" a="1"/>
  <c r="L978" i="1" s="1"/>
  <c r="L991" i="1" a="1"/>
  <c r="L991" i="1" s="1"/>
  <c r="K979" i="1" a="1"/>
  <c r="K979" i="1" s="1"/>
  <c r="K1053" i="1" s="1" a="1"/>
  <c r="K1053" i="1" s="1"/>
  <c r="K985" i="1" a="1"/>
  <c r="K985" i="1" s="1"/>
  <c r="L985" i="1" a="1"/>
  <c r="L985" i="1" s="1"/>
  <c r="K991" i="1" a="1"/>
  <c r="K991" i="1" s="1"/>
  <c r="L979" i="1" a="1"/>
  <c r="L979" i="1" s="1"/>
  <c r="L1053" i="1" s="1" a="1"/>
  <c r="L1053" i="1" s="1"/>
  <c r="J979" i="1" a="1"/>
  <c r="J979" i="1" s="1"/>
  <c r="J1053" i="1" s="1" a="1"/>
  <c r="J1053" i="1" s="1"/>
  <c r="J991" i="1" a="1"/>
  <c r="J991" i="1" s="1"/>
  <c r="L976" i="1" a="1"/>
  <c r="L976" i="1" s="1"/>
  <c r="K976" i="1" a="1"/>
  <c r="K976" i="1" s="1"/>
  <c r="K978" i="1" a="1"/>
  <c r="K978" i="1" s="1"/>
  <c r="J978" i="1" a="1"/>
  <c r="J978" i="1" s="1"/>
  <c r="K975" i="1" a="1"/>
  <c r="K975" i="1" s="1"/>
  <c r="J975" i="1" a="1"/>
  <c r="J975" i="1" s="1"/>
  <c r="J976" i="1" a="1"/>
  <c r="J976" i="1" s="1"/>
  <c r="L975" i="1" a="1"/>
  <c r="L975" i="1" s="1"/>
  <c r="K928" i="1" a="1"/>
  <c r="K928" i="1" s="1"/>
  <c r="J928" i="1" a="1"/>
  <c r="J928" i="1" s="1"/>
  <c r="L928" i="1" a="1"/>
  <c r="L928" i="1" s="1"/>
  <c r="L916" i="1" a="1"/>
  <c r="L916" i="1" s="1"/>
  <c r="K916" i="1" a="1"/>
  <c r="K916" i="1" s="1"/>
  <c r="L914" i="1" a="1"/>
  <c r="L914" i="1" s="1"/>
  <c r="J914" i="1" a="1"/>
  <c r="J914" i="1" s="1"/>
  <c r="K914" i="1" a="1"/>
  <c r="K914" i="1" s="1"/>
  <c r="J916" i="1" a="1"/>
  <c r="J916" i="1" s="1"/>
  <c r="J896" i="1" a="1"/>
  <c r="J896" i="1" s="1"/>
  <c r="K896" i="1" a="1"/>
  <c r="K896" i="1" s="1"/>
  <c r="K899" i="1" s="1"/>
  <c r="L896" i="1" a="1"/>
  <c r="L896" i="1" s="1"/>
  <c r="L903" i="1" s="1"/>
  <c r="J885" i="1" a="1"/>
  <c r="J885" i="1" s="1"/>
  <c r="L885" i="1" a="1"/>
  <c r="L885" i="1" s="1"/>
  <c r="K885" i="1" a="1"/>
  <c r="K885" i="1" s="1"/>
  <c r="L884" i="1" a="1"/>
  <c r="L884" i="1" s="1"/>
  <c r="K884" i="1" a="1"/>
  <c r="K884" i="1" s="1"/>
  <c r="J884" i="1" a="1"/>
  <c r="J884" i="1" s="1"/>
  <c r="J802" i="1" a="1"/>
  <c r="J802" i="1" s="1"/>
  <c r="J804" i="1" a="1"/>
  <c r="J804" i="1" s="1"/>
  <c r="K802" i="1" a="1"/>
  <c r="K802" i="1" s="1"/>
  <c r="L806" i="1" a="1"/>
  <c r="L806" i="1" s="1"/>
  <c r="K806" i="1" a="1"/>
  <c r="K806" i="1" s="1"/>
  <c r="K804" i="1" a="1"/>
  <c r="K804" i="1" s="1"/>
  <c r="L802" i="1" a="1"/>
  <c r="L802" i="1" s="1"/>
  <c r="J806" i="1" a="1"/>
  <c r="J806" i="1" s="1"/>
  <c r="L804" i="1" a="1"/>
  <c r="L804" i="1" s="1"/>
  <c r="L780" i="1" a="1"/>
  <c r="L780" i="1" s="1"/>
  <c r="L779" i="1" s="1"/>
  <c r="J780" i="1" a="1"/>
  <c r="J780" i="1" s="1"/>
  <c r="J779" i="1" s="1"/>
  <c r="J786" i="1" s="1"/>
  <c r="J787" i="1" s="1"/>
  <c r="L766" i="1" a="1"/>
  <c r="L766" i="1" s="1"/>
  <c r="L816" i="1" s="1" a="1"/>
  <c r="L816" i="1" s="1"/>
  <c r="J766" i="1" a="1"/>
  <c r="J766" i="1" s="1"/>
  <c r="J816" i="1" s="1" a="1"/>
  <c r="J816" i="1" s="1"/>
  <c r="K780" i="1" a="1"/>
  <c r="K780" i="1" s="1"/>
  <c r="K766" i="1" a="1"/>
  <c r="K766" i="1" s="1"/>
  <c r="K816" i="1" s="1" a="1"/>
  <c r="K816" i="1" s="1"/>
  <c r="J2310" i="1" a="1"/>
  <c r="J2310" i="1" s="1"/>
  <c r="J2312" i="1" a="1"/>
  <c r="J2312" i="1" s="1"/>
  <c r="K2310" i="1" a="1"/>
  <c r="K2310" i="1" s="1"/>
  <c r="L2312" i="1" a="1"/>
  <c r="L2312" i="1" s="1"/>
  <c r="J2306" i="1" a="1"/>
  <c r="J2306" i="1" s="1"/>
  <c r="K2306" i="1" a="1"/>
  <c r="K2306" i="1" s="1"/>
  <c r="L2310" i="1" a="1"/>
  <c r="L2310" i="1" s="1"/>
  <c r="L2306" i="1" a="1"/>
  <c r="L2306" i="1" s="1"/>
  <c r="L2308" i="1" a="1"/>
  <c r="L2308" i="1" s="1"/>
  <c r="J2308" i="1" a="1"/>
  <c r="J2308" i="1" s="1"/>
  <c r="K2308" i="1" a="1"/>
  <c r="K2308" i="1" s="1"/>
  <c r="K2312" i="1" a="1"/>
  <c r="K2312" i="1" s="1"/>
  <c r="K2294" i="1" a="1"/>
  <c r="K2294" i="1" s="1"/>
  <c r="L2294" i="1" a="1"/>
  <c r="L2294" i="1" s="1"/>
  <c r="K2300" i="1" a="1"/>
  <c r="K2300" i="1" s="1"/>
  <c r="J2302" i="1" a="1"/>
  <c r="J2302" i="1" s="1"/>
  <c r="J2300" i="1" a="1"/>
  <c r="J2300" i="1" s="1"/>
  <c r="L2300" i="1" a="1"/>
  <c r="L2300" i="1" s="1"/>
  <c r="K2303" i="1" a="1"/>
  <c r="K2303" i="1" s="1"/>
  <c r="L2297" i="1" a="1"/>
  <c r="L2297" i="1" s="1"/>
  <c r="K2304" i="1" a="1"/>
  <c r="K2304" i="1" s="1"/>
  <c r="L2304" i="1" a="1"/>
  <c r="L2304" i="1" s="1"/>
  <c r="J2304" i="1" a="1"/>
  <c r="J2304" i="1" s="1"/>
  <c r="L2302" i="1" a="1"/>
  <c r="L2302" i="1" s="1"/>
  <c r="K2297" i="1" a="1"/>
  <c r="K2297" i="1" s="1"/>
  <c r="K2298" i="1" a="1"/>
  <c r="K2298" i="1" s="1"/>
  <c r="J2297" i="1" a="1"/>
  <c r="J2297" i="1" s="1"/>
  <c r="J2298" i="1" a="1"/>
  <c r="J2298" i="1" s="1"/>
  <c r="J2294" i="1" a="1"/>
  <c r="J2294" i="1" s="1"/>
  <c r="L2292" i="1" a="1"/>
  <c r="L2292" i="1" s="1"/>
  <c r="L2303" i="1" a="1"/>
  <c r="L2303" i="1" s="1"/>
  <c r="J2303" i="1" a="1"/>
  <c r="J2303" i="1" s="1"/>
  <c r="L2298" i="1" a="1"/>
  <c r="L2298" i="1" s="1"/>
  <c r="K2302" i="1" a="1"/>
  <c r="K2302" i="1" s="1"/>
  <c r="J2284" i="1" a="1"/>
  <c r="J2284" i="1" s="1"/>
  <c r="J2281" i="1" a="1"/>
  <c r="J2281" i="1" s="1"/>
  <c r="K2278" i="1" a="1"/>
  <c r="K2278" i="1" s="1"/>
  <c r="K2288" i="1" a="1"/>
  <c r="K2288" i="1" s="1"/>
  <c r="L2286" i="1" a="1"/>
  <c r="L2286" i="1" s="1"/>
  <c r="L2282" i="1" a="1"/>
  <c r="L2282" i="1" s="1"/>
  <c r="J2282" i="1" a="1"/>
  <c r="J2282" i="1" s="1"/>
  <c r="J2280" i="1" a="1"/>
  <c r="J2280" i="1" s="1"/>
  <c r="K2292" i="1" a="1"/>
  <c r="K2292" i="1" s="1"/>
  <c r="J2292" i="1" a="1"/>
  <c r="J2292" i="1" s="1"/>
  <c r="K2282" i="1" a="1"/>
  <c r="K2282" i="1" s="1"/>
  <c r="K2281" i="1" a="1"/>
  <c r="K2281" i="1" s="1"/>
  <c r="K2286" i="1" a="1"/>
  <c r="K2286" i="1" s="1"/>
  <c r="L2290" i="1" a="1"/>
  <c r="L2290" i="1" s="1"/>
  <c r="K2284" i="1" a="1"/>
  <c r="K2284" i="1" s="1"/>
  <c r="L2288" i="1" a="1"/>
  <c r="L2288" i="1" s="1"/>
  <c r="J2286" i="1" a="1"/>
  <c r="J2286" i="1" s="1"/>
  <c r="K2280" i="1" a="1"/>
  <c r="K2280" i="1" s="1"/>
  <c r="L2281" i="1" a="1"/>
  <c r="L2281" i="1" s="1"/>
  <c r="J2290" i="1" a="1"/>
  <c r="J2290" i="1" s="1"/>
  <c r="L2278" i="1" a="1"/>
  <c r="L2278" i="1" s="1"/>
  <c r="J2288" i="1" a="1"/>
  <c r="J2288" i="1" s="1"/>
  <c r="K2290" i="1" a="1"/>
  <c r="K2290" i="1" s="1"/>
  <c r="L2284" i="1" a="1"/>
  <c r="L2284" i="1" s="1"/>
  <c r="L2280" i="1" a="1"/>
  <c r="L2280" i="1" s="1"/>
  <c r="L2274" i="1" a="1"/>
  <c r="L2274" i="1" s="1"/>
  <c r="L2267" i="1" a="1"/>
  <c r="L2267" i="1" s="1"/>
  <c r="L2275" i="1" a="1"/>
  <c r="L2275" i="1" s="1"/>
  <c r="K2271" i="1" a="1"/>
  <c r="K2271" i="1" s="1"/>
  <c r="K2265" i="1" a="1"/>
  <c r="K2265" i="1" s="1"/>
  <c r="K2275" i="1" a="1"/>
  <c r="K2275" i="1" s="1"/>
  <c r="J2267" i="1" a="1"/>
  <c r="J2267" i="1" s="1"/>
  <c r="J2278" i="1" a="1"/>
  <c r="J2278" i="1" s="1"/>
  <c r="K2269" i="1" a="1"/>
  <c r="K2269" i="1" s="1"/>
  <c r="J2265" i="1" a="1"/>
  <c r="J2265" i="1" s="1"/>
  <c r="L2277" i="1" a="1"/>
  <c r="L2277" i="1" s="1"/>
  <c r="J2277" i="1" a="1"/>
  <c r="J2277" i="1" s="1"/>
  <c r="L2265" i="1" a="1"/>
  <c r="L2265" i="1" s="1"/>
  <c r="K2274" i="1" a="1"/>
  <c r="K2274" i="1" s="1"/>
  <c r="K2267" i="1" a="1"/>
  <c r="K2267" i="1" s="1"/>
  <c r="J2269" i="1" a="1"/>
  <c r="J2269" i="1" s="1"/>
  <c r="L2269" i="1" a="1"/>
  <c r="L2269" i="1" s="1"/>
  <c r="J2275" i="1" a="1"/>
  <c r="J2275" i="1" s="1"/>
  <c r="L2271" i="1" a="1"/>
  <c r="L2271" i="1" s="1"/>
  <c r="K2277" i="1" a="1"/>
  <c r="K2277" i="1" s="1"/>
  <c r="J2274" i="1" a="1"/>
  <c r="J2274" i="1" s="1"/>
  <c r="J2271" i="1" a="1"/>
  <c r="J2271" i="1" s="1"/>
  <c r="L2252" i="1" a="1"/>
  <c r="L2252" i="1" s="1"/>
  <c r="L2263" i="1" a="1"/>
  <c r="L2263" i="1" s="1"/>
  <c r="L2250" i="1" a="1"/>
  <c r="L2250" i="1" s="1"/>
  <c r="K2261" i="1" a="1"/>
  <c r="K2261" i="1" s="1"/>
  <c r="K2263" i="1" a="1"/>
  <c r="K2263" i="1" s="1"/>
  <c r="J2256" i="1" a="1"/>
  <c r="J2256" i="1" s="1"/>
  <c r="J2261" i="1" a="1"/>
  <c r="J2261" i="1" s="1"/>
  <c r="J2263" i="1" a="1"/>
  <c r="J2263" i="1" s="1"/>
  <c r="K2258" i="1" a="1"/>
  <c r="K2258" i="1" s="1"/>
  <c r="K2252" i="1" a="1"/>
  <c r="K2252" i="1" s="1"/>
  <c r="L2256" i="1" a="1"/>
  <c r="L2256" i="1" s="1"/>
  <c r="J2255" i="1" a="1"/>
  <c r="J2255" i="1" s="1"/>
  <c r="L2260" i="1" a="1"/>
  <c r="L2260" i="1" s="1"/>
  <c r="J2260" i="1" a="1"/>
  <c r="J2260" i="1" s="1"/>
  <c r="J2258" i="1" a="1"/>
  <c r="J2258" i="1" s="1"/>
  <c r="K2256" i="1" a="1"/>
  <c r="K2256" i="1" s="1"/>
  <c r="L2258" i="1" a="1"/>
  <c r="L2258" i="1" s="1"/>
  <c r="L2261" i="1" a="1"/>
  <c r="L2261" i="1" s="1"/>
  <c r="J2250" i="1" a="1"/>
  <c r="J2250" i="1" s="1"/>
  <c r="K2260" i="1" a="1"/>
  <c r="K2260" i="1" s="1"/>
  <c r="L2255" i="1" a="1"/>
  <c r="L2255" i="1" s="1"/>
  <c r="K2255" i="1" a="1"/>
  <c r="K2255" i="1" s="1"/>
  <c r="J2252" i="1" a="1"/>
  <c r="J2252" i="1" s="1"/>
  <c r="K2250" i="1" a="1"/>
  <c r="K2250" i="1" s="1"/>
  <c r="K2248" i="1" a="1"/>
  <c r="K2248" i="1" s="1"/>
  <c r="J2248" i="1" a="1"/>
  <c r="J2248" i="1" s="1"/>
  <c r="L2246" i="1" a="1"/>
  <c r="L2246" i="1" s="1"/>
  <c r="K2246" i="1" a="1"/>
  <c r="K2246" i="1" s="1"/>
  <c r="J2246" i="1" a="1"/>
  <c r="J2246" i="1" s="1"/>
  <c r="L2244" i="1" a="1"/>
  <c r="L2244" i="1" s="1"/>
  <c r="K2244" i="1" a="1"/>
  <c r="K2244" i="1" s="1"/>
  <c r="J2244" i="1" a="1"/>
  <c r="J2244" i="1" s="1"/>
  <c r="L2248" i="1" a="1"/>
  <c r="L2248" i="1" s="1"/>
  <c r="J2241" i="1" a="1"/>
  <c r="J2241" i="1" s="1"/>
  <c r="L2239" i="1" a="1"/>
  <c r="L2239" i="1" s="1"/>
  <c r="L2242" i="1" a="1"/>
  <c r="L2242" i="1" s="1"/>
  <c r="K2242" i="1" a="1"/>
  <c r="K2242" i="1" s="1"/>
  <c r="J2242" i="1" a="1"/>
  <c r="J2242" i="1" s="1"/>
  <c r="K2241" i="1" a="1"/>
  <c r="K2241" i="1" s="1"/>
  <c r="L2241" i="1" a="1"/>
  <c r="L2241" i="1" s="1"/>
  <c r="K2239" i="1" a="1"/>
  <c r="K2239" i="1" s="1"/>
  <c r="J2239" i="1" a="1"/>
  <c r="J2239" i="1" s="1"/>
  <c r="L2237" i="1" a="1"/>
  <c r="L2237" i="1" s="1"/>
  <c r="J2237" i="1" a="1"/>
  <c r="J2237" i="1" s="1"/>
  <c r="K2237" i="1" a="1"/>
  <c r="K2237" i="1" s="1"/>
  <c r="L2236" i="1" a="1"/>
  <c r="L2236" i="1" s="1"/>
  <c r="K2236" i="1" a="1"/>
  <c r="K2236" i="1" s="1"/>
  <c r="J2236" i="1" a="1"/>
  <c r="J223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K779" i="1"/>
  <c r="K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J97" i="1"/>
  <c r="L96" i="1"/>
  <c r="L128" i="1" s="1"/>
  <c r="K96" i="1"/>
  <c r="K128" i="1" s="1"/>
  <c r="J96" i="1"/>
  <c r="L95" i="1"/>
  <c r="K95" i="1"/>
  <c r="J95" i="1"/>
  <c r="L94" i="1"/>
  <c r="K94" i="1"/>
  <c r="K126" i="1" s="1"/>
  <c r="J94" i="1"/>
  <c r="L93" i="1"/>
  <c r="L125" i="1" s="1"/>
  <c r="K93" i="1"/>
  <c r="K125" i="1" s="1"/>
  <c r="J93" i="1"/>
  <c r="J125" i="1" s="1"/>
  <c r="L92" i="1"/>
  <c r="L320" i="1" s="1"/>
  <c r="L475" i="1" s="1"/>
  <c r="K92" i="1"/>
  <c r="K124" i="1" s="1"/>
  <c r="J92" i="1"/>
  <c r="L91" i="1"/>
  <c r="K91" i="1"/>
  <c r="K123" i="1" s="1"/>
  <c r="J91" i="1"/>
  <c r="J123" i="1" s="1"/>
  <c r="L90" i="1"/>
  <c r="K90" i="1"/>
  <c r="J90" i="1"/>
  <c r="J122" i="1" s="1"/>
  <c r="L89" i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L119" i="1" s="1"/>
  <c r="K87" i="1"/>
  <c r="K119" i="1" s="1"/>
  <c r="J87" i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K301" i="1" s="1"/>
  <c r="K465" i="1" s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4" i="1" a="1"/>
  <c r="K1644" i="1" s="1"/>
  <c r="L1648" i="1" a="1"/>
  <c r="L1648" i="1" s="1"/>
  <c r="J1644" i="1" a="1"/>
  <c r="J1644" i="1" s="1"/>
  <c r="J1648" i="1" a="1"/>
  <c r="J1648" i="1" s="1"/>
  <c r="L1644" i="1" a="1"/>
  <c r="L1644" i="1" s="1"/>
  <c r="K1648" i="1" a="1"/>
  <c r="K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2339" i="1" a="1"/>
  <c r="L2339" i="1" s="1"/>
  <c r="J2339" i="1" a="1"/>
  <c r="J2339" i="1" s="1"/>
  <c r="J2340" i="1" a="1"/>
  <c r="J2340" i="1" s="1"/>
  <c r="K2339" i="1" a="1"/>
  <c r="K2339" i="1" s="1"/>
  <c r="K2340" i="1" a="1"/>
  <c r="K2340" i="1" s="1"/>
  <c r="L2340" i="1" a="1"/>
  <c r="L2340" i="1" s="1"/>
  <c r="K2335" i="1" a="1"/>
  <c r="K2335" i="1" s="1"/>
  <c r="L2332" i="1" a="1"/>
  <c r="L2332" i="1" s="1"/>
  <c r="L2330" i="1" a="1"/>
  <c r="L2330" i="1" s="1"/>
  <c r="J2332" i="1" a="1"/>
  <c r="J2332" i="1" s="1"/>
  <c r="K2337" i="1" a="1"/>
  <c r="K2337" i="1" s="1"/>
  <c r="L2335" i="1" a="1"/>
  <c r="L2335" i="1" s="1"/>
  <c r="L2336" i="1" a="1"/>
  <c r="L2336" i="1" s="1"/>
  <c r="J2334" i="1" a="1"/>
  <c r="J2334" i="1" s="1"/>
  <c r="K2330" i="1" a="1"/>
  <c r="K2330" i="1" s="1"/>
  <c r="J2335" i="1" a="1"/>
  <c r="J2335" i="1" s="1"/>
  <c r="L2334" i="1" a="1"/>
  <c r="L2334" i="1" s="1"/>
  <c r="J2333" i="1" a="1"/>
  <c r="J2333" i="1" s="1"/>
  <c r="K2333" i="1" a="1"/>
  <c r="K2333" i="1" s="1"/>
  <c r="K2331" i="1" a="1"/>
  <c r="K2331" i="1" s="1"/>
  <c r="K2332" i="1" a="1"/>
  <c r="K2332" i="1" s="1"/>
  <c r="K2334" i="1" a="1"/>
  <c r="K2334" i="1" s="1"/>
  <c r="L2331" i="1" a="1"/>
  <c r="L2331" i="1" s="1"/>
  <c r="L2337" i="1" a="1"/>
  <c r="L2337" i="1" s="1"/>
  <c r="J2330" i="1" a="1"/>
  <c r="J2330" i="1" s="1"/>
  <c r="J2331" i="1" a="1"/>
  <c r="J2331" i="1" s="1"/>
  <c r="L2333" i="1" a="1"/>
  <c r="L2333" i="1" s="1"/>
  <c r="L2338" i="1" a="1"/>
  <c r="L2338" i="1" s="1"/>
  <c r="K2336" i="1" a="1"/>
  <c r="K2336" i="1" s="1"/>
  <c r="J2336" i="1" a="1"/>
  <c r="J2336" i="1" s="1"/>
  <c r="K2338" i="1" a="1"/>
  <c r="K2338" i="1" s="1"/>
  <c r="J2338" i="1" a="1"/>
  <c r="J2338" i="1" s="1"/>
  <c r="J2337" i="1" a="1"/>
  <c r="J2337" i="1" s="1"/>
  <c r="K1709" i="1" a="1"/>
  <c r="K1709" i="1" s="1"/>
  <c r="L1709" i="1" a="1"/>
  <c r="L1709" i="1" s="1"/>
  <c r="J1709" i="1" a="1"/>
  <c r="J1709" i="1" s="1"/>
  <c r="K1708" i="1" a="1"/>
  <c r="K1708" i="1" s="1"/>
  <c r="L1708" i="1" a="1"/>
  <c r="L1708" i="1" s="1"/>
  <c r="J1708" i="1" a="1"/>
  <c r="J1708" i="1" s="1"/>
  <c r="L31" i="1" a="1"/>
  <c r="L31" i="1" s="1"/>
  <c r="K31" i="1" a="1"/>
  <c r="K31" i="1" s="1"/>
  <c r="J31" i="1" a="1"/>
  <c r="J31" i="1" s="1"/>
  <c r="J743" i="1" a="1"/>
  <c r="J743" i="1" s="1"/>
  <c r="K743" i="1" a="1"/>
  <c r="K743" i="1" s="1"/>
  <c r="L743" i="1" a="1"/>
  <c r="L743" i="1" s="1"/>
  <c r="K727" i="1" a="1"/>
  <c r="K727" i="1" s="1"/>
  <c r="J727" i="1" a="1"/>
  <c r="J727" i="1" s="1"/>
  <c r="L727" i="1" a="1"/>
  <c r="L727" i="1" s="1"/>
  <c r="L740" i="1" a="1"/>
  <c r="L740" i="1" s="1"/>
  <c r="K740" i="1" a="1"/>
  <c r="K740" i="1" s="1"/>
  <c r="J740" i="1" a="1"/>
  <c r="J740" i="1" s="1"/>
  <c r="K720" i="1" a="1"/>
  <c r="K720" i="1" s="1"/>
  <c r="K719" i="1" a="1"/>
  <c r="K719" i="1" s="1"/>
  <c r="J719" i="1" a="1"/>
  <c r="J719" i="1" s="1"/>
  <c r="J711" i="1" a="1"/>
  <c r="J711" i="1" s="1"/>
  <c r="J718" i="1" a="1"/>
  <c r="J718" i="1" s="1"/>
  <c r="L718" i="1" a="1"/>
  <c r="L718" i="1" s="1"/>
  <c r="L711" i="1" a="1"/>
  <c r="L711" i="1" s="1"/>
  <c r="K718" i="1" a="1"/>
  <c r="K718" i="1" s="1"/>
  <c r="L716" i="1" a="1"/>
  <c r="L716" i="1" s="1"/>
  <c r="J716" i="1" a="1"/>
  <c r="J716" i="1" s="1"/>
  <c r="K716" i="1" a="1"/>
  <c r="K716" i="1" s="1"/>
  <c r="K711" i="1" a="1"/>
  <c r="K711" i="1" s="1"/>
  <c r="L720" i="1" a="1"/>
  <c r="L720" i="1" s="1"/>
  <c r="J720" i="1" a="1"/>
  <c r="J720" i="1" s="1"/>
  <c r="L724" i="1" a="1"/>
  <c r="L724" i="1" s="1"/>
  <c r="K724" i="1" a="1"/>
  <c r="K724" i="1" s="1"/>
  <c r="J724" i="1" a="1"/>
  <c r="J724" i="1" s="1"/>
  <c r="L719" i="1" a="1"/>
  <c r="L719" i="1" s="1"/>
  <c r="K697" i="1" a="1"/>
  <c r="K697" i="1" s="1"/>
  <c r="L697" i="1" a="1"/>
  <c r="L697" i="1" s="1"/>
  <c r="J697" i="1" a="1"/>
  <c r="J697" i="1" s="1"/>
  <c r="L696" i="1" a="1"/>
  <c r="L696" i="1" s="1"/>
  <c r="K696" i="1" a="1"/>
  <c r="K696" i="1" s="1"/>
  <c r="L709" i="1" a="1"/>
  <c r="L709" i="1" s="1"/>
  <c r="K709" i="1" a="1"/>
  <c r="K709" i="1" s="1"/>
  <c r="J709" i="1" a="1"/>
  <c r="J709" i="1" s="1"/>
  <c r="J696" i="1" a="1"/>
  <c r="J696" i="1" s="1"/>
  <c r="K688" i="1" a="1"/>
  <c r="K688" i="1" s="1"/>
  <c r="J688" i="1" a="1"/>
  <c r="J688" i="1" s="1"/>
  <c r="L688" i="1" a="1"/>
  <c r="L688" i="1" s="1"/>
  <c r="L683" i="1" a="1"/>
  <c r="L683" i="1" s="1"/>
  <c r="L687" i="1" a="1"/>
  <c r="L687" i="1" s="1"/>
  <c r="K687" i="1" a="1"/>
  <c r="K687" i="1" s="1"/>
  <c r="L681" i="1" a="1"/>
  <c r="L681" i="1" s="1"/>
  <c r="L685" i="1" a="1"/>
  <c r="L685" i="1" s="1"/>
  <c r="L682" i="1" a="1"/>
  <c r="L682" i="1" s="1"/>
  <c r="J687" i="1" a="1"/>
  <c r="J687" i="1" s="1"/>
  <c r="J685" i="1" a="1"/>
  <c r="J685" i="1" s="1"/>
  <c r="K682" i="1" a="1"/>
  <c r="K682" i="1" s="1"/>
  <c r="J681" i="1" a="1"/>
  <c r="J681" i="1" s="1"/>
  <c r="K683" i="1" a="1"/>
  <c r="K683" i="1" s="1"/>
  <c r="J683" i="1" a="1"/>
  <c r="J683" i="1" s="1"/>
  <c r="K681" i="1" a="1"/>
  <c r="K681" i="1" s="1"/>
  <c r="K685" i="1" a="1"/>
  <c r="K685" i="1" s="1"/>
  <c r="J682" i="1" a="1"/>
  <c r="J682" i="1" s="1"/>
  <c r="J665" i="1" a="1"/>
  <c r="J665" i="1" s="1"/>
  <c r="L665" i="1" a="1"/>
  <c r="L665" i="1" s="1"/>
  <c r="K666" i="1" a="1"/>
  <c r="K666" i="1" s="1"/>
  <c r="J666" i="1" a="1"/>
  <c r="J666" i="1" s="1"/>
  <c r="K665" i="1" a="1"/>
  <c r="K665" i="1" s="1"/>
  <c r="K664" i="1" a="1"/>
  <c r="K664" i="1" s="1"/>
  <c r="L666" i="1" a="1"/>
  <c r="L666" i="1" s="1"/>
  <c r="L664" i="1" a="1"/>
  <c r="L664" i="1" s="1"/>
  <c r="J664" i="1" a="1"/>
  <c r="J664" i="1" s="1"/>
  <c r="K650" i="1" a="1"/>
  <c r="K650" i="1" s="1"/>
  <c r="L649" i="1" a="1"/>
  <c r="L649" i="1" s="1"/>
  <c r="K652" i="1" a="1"/>
  <c r="K652" i="1" s="1"/>
  <c r="K649" i="1" a="1"/>
  <c r="K649" i="1" s="1"/>
  <c r="J653" i="1" a="1"/>
  <c r="J653" i="1" s="1"/>
  <c r="J650" i="1" a="1"/>
  <c r="J650" i="1" s="1"/>
  <c r="L653" i="1" a="1"/>
  <c r="L653" i="1" s="1"/>
  <c r="L652" i="1" a="1"/>
  <c r="L652" i="1" s="1"/>
  <c r="L650" i="1" a="1"/>
  <c r="L650" i="1" s="1"/>
  <c r="J652" i="1" a="1"/>
  <c r="J652" i="1" s="1"/>
  <c r="J649" i="1" a="1"/>
  <c r="J649" i="1" s="1"/>
  <c r="K653" i="1" a="1"/>
  <c r="K653" i="1" s="1"/>
  <c r="K645" i="1" a="1"/>
  <c r="K645" i="1" s="1"/>
  <c r="L647" i="1" a="1"/>
  <c r="L647" i="1" s="1"/>
  <c r="L648" i="1" a="1"/>
  <c r="L648" i="1" s="1"/>
  <c r="L642" i="1" a="1"/>
  <c r="L642" i="1" s="1"/>
  <c r="K648" i="1" a="1"/>
  <c r="K648" i="1" s="1"/>
  <c r="J648" i="1" a="1"/>
  <c r="J648" i="1" s="1"/>
  <c r="K647" i="1" a="1"/>
  <c r="K647" i="1" s="1"/>
  <c r="L645" i="1" a="1"/>
  <c r="L645" i="1" s="1"/>
  <c r="J643" i="1" a="1"/>
  <c r="J643" i="1" s="1"/>
  <c r="J647" i="1" a="1"/>
  <c r="J647" i="1" s="1"/>
  <c r="J645" i="1" a="1"/>
  <c r="J645" i="1" s="1"/>
  <c r="K642" i="1" a="1"/>
  <c r="K642" i="1" s="1"/>
  <c r="L643" i="1" a="1"/>
  <c r="L643" i="1" s="1"/>
  <c r="K643" i="1" a="1"/>
  <c r="K643" i="1" s="1"/>
  <c r="J642" i="1" a="1"/>
  <c r="J642" i="1" s="1"/>
  <c r="L640" i="1" a="1"/>
  <c r="L640" i="1" s="1"/>
  <c r="L638" i="1" a="1"/>
  <c r="L638" i="1" s="1"/>
  <c r="K640" i="1" a="1"/>
  <c r="K640" i="1" s="1"/>
  <c r="L639" i="1" a="1"/>
  <c r="L639" i="1" s="1"/>
  <c r="K639" i="1" a="1"/>
  <c r="K639" i="1" s="1"/>
  <c r="J640" i="1" a="1"/>
  <c r="J640" i="1" s="1"/>
  <c r="K638" i="1" a="1"/>
  <c r="K638" i="1" s="1"/>
  <c r="J639" i="1" a="1"/>
  <c r="J639" i="1" s="1"/>
  <c r="J638" i="1" a="1"/>
  <c r="J638" i="1" s="1"/>
  <c r="L635" i="1" a="1"/>
  <c r="L635" i="1" s="1"/>
  <c r="K635" i="1" a="1"/>
  <c r="K635" i="1" s="1"/>
  <c r="J635" i="1" a="1"/>
  <c r="J635" i="1" s="1"/>
  <c r="L633" i="1" a="1"/>
  <c r="L633" i="1" s="1"/>
  <c r="J633" i="1" a="1"/>
  <c r="J633" i="1" s="1"/>
  <c r="J629" i="1" a="1"/>
  <c r="J629" i="1" s="1"/>
  <c r="K630" i="1" a="1"/>
  <c r="K630" i="1" s="1"/>
  <c r="J630" i="1" a="1"/>
  <c r="J630" i="1" s="1"/>
  <c r="L630" i="1" a="1"/>
  <c r="L630" i="1" s="1"/>
  <c r="K629" i="1" a="1"/>
  <c r="K629" i="1" s="1"/>
  <c r="L632" i="1" a="1"/>
  <c r="L632" i="1" s="1"/>
  <c r="K633" i="1" a="1"/>
  <c r="K633" i="1" s="1"/>
  <c r="J632" i="1" a="1"/>
  <c r="J632" i="1" s="1"/>
  <c r="K632" i="1" a="1"/>
  <c r="K632" i="1" s="1"/>
  <c r="L637" i="1" a="1"/>
  <c r="L637" i="1" s="1"/>
  <c r="K637" i="1" a="1"/>
  <c r="K637" i="1" s="1"/>
  <c r="J637" i="1" a="1"/>
  <c r="J637" i="1" s="1"/>
  <c r="L629" i="1" a="1"/>
  <c r="L629" i="1" s="1"/>
  <c r="L618" i="1" a="1"/>
  <c r="L618" i="1" s="1"/>
  <c r="J620" i="1" a="1"/>
  <c r="J620" i="1" s="1"/>
  <c r="J618" i="1" a="1"/>
  <c r="J618" i="1" s="1"/>
  <c r="J619" i="1" a="1"/>
  <c r="J619" i="1" s="1"/>
  <c r="L625" i="1" a="1"/>
  <c r="L625" i="1" s="1"/>
  <c r="K623" i="1" a="1"/>
  <c r="K623" i="1" s="1"/>
  <c r="K625" i="1" a="1"/>
  <c r="K625" i="1" s="1"/>
  <c r="L619" i="1" a="1"/>
  <c r="L619" i="1" s="1"/>
  <c r="J625" i="1" a="1"/>
  <c r="J625" i="1" s="1"/>
  <c r="K620" i="1" a="1"/>
  <c r="K620" i="1" s="1"/>
  <c r="K619" i="1" a="1"/>
  <c r="K619" i="1" s="1"/>
  <c r="L623" i="1" a="1"/>
  <c r="L623" i="1" s="1"/>
  <c r="K618" i="1" a="1"/>
  <c r="K618" i="1" s="1"/>
  <c r="J623" i="1" a="1"/>
  <c r="J623" i="1" s="1"/>
  <c r="J622" i="1" a="1"/>
  <c r="J622" i="1" s="1"/>
  <c r="L620" i="1" a="1"/>
  <c r="L620" i="1" s="1"/>
  <c r="L622" i="1" a="1"/>
  <c r="L622" i="1" s="1"/>
  <c r="K622" i="1" a="1"/>
  <c r="K622" i="1" s="1"/>
  <c r="L628" i="1" a="1"/>
  <c r="L628" i="1" s="1"/>
  <c r="K628" i="1" a="1"/>
  <c r="K628" i="1" s="1"/>
  <c r="J628" i="1" a="1"/>
  <c r="J628" i="1" s="1"/>
  <c r="J627" i="1" a="1"/>
  <c r="J627" i="1" s="1"/>
  <c r="L627" i="1" a="1"/>
  <c r="L627" i="1" s="1"/>
  <c r="K627" i="1" a="1"/>
  <c r="K627" i="1" s="1"/>
  <c r="J603" i="1" a="1"/>
  <c r="J603" i="1" s="1"/>
  <c r="L607" i="1" a="1"/>
  <c r="L607" i="1" s="1"/>
  <c r="K607" i="1" a="1"/>
  <c r="K607" i="1" s="1"/>
  <c r="K610" i="1" a="1"/>
  <c r="K610" i="1" s="1"/>
  <c r="J609" i="1" a="1"/>
  <c r="J609" i="1" s="1"/>
  <c r="L606" i="1" a="1"/>
  <c r="L606" i="1" s="1"/>
  <c r="K606" i="1" a="1"/>
  <c r="K606" i="1" s="1"/>
  <c r="K603" i="1" a="1"/>
  <c r="K603" i="1" s="1"/>
  <c r="L603" i="1" a="1"/>
  <c r="L603" i="1" s="1"/>
  <c r="L610" i="1" a="1"/>
  <c r="L610" i="1" s="1"/>
  <c r="J610" i="1" a="1"/>
  <c r="J610" i="1" s="1"/>
  <c r="J607" i="1" a="1"/>
  <c r="J607" i="1" s="1"/>
  <c r="K609" i="1" a="1"/>
  <c r="K609" i="1" s="1"/>
  <c r="L602" i="1" a="1"/>
  <c r="L602" i="1" s="1"/>
  <c r="L609" i="1" a="1"/>
  <c r="L609" i="1" s="1"/>
  <c r="J606" i="1" a="1"/>
  <c r="J606" i="1" s="1"/>
  <c r="L617" i="1" a="1"/>
  <c r="L617" i="1" s="1"/>
  <c r="K617" i="1" a="1"/>
  <c r="K617" i="1" s="1"/>
  <c r="J617" i="1" a="1"/>
  <c r="J617" i="1" s="1"/>
  <c r="J589" i="1" a="1"/>
  <c r="J589" i="1" s="1"/>
  <c r="L592" i="1" a="1"/>
  <c r="L592" i="1" s="1"/>
  <c r="L593" i="1" a="1"/>
  <c r="L593" i="1" s="1"/>
  <c r="K593" i="1" a="1"/>
  <c r="K593" i="1" s="1"/>
  <c r="L596" i="1" a="1"/>
  <c r="L596" i="1" s="1"/>
  <c r="J596" i="1" a="1"/>
  <c r="J596" i="1" s="1"/>
  <c r="K588" i="1" a="1"/>
  <c r="K588" i="1" s="1"/>
  <c r="J593" i="1" a="1"/>
  <c r="J593" i="1" s="1"/>
  <c r="K589" i="1" a="1"/>
  <c r="K589" i="1" s="1"/>
  <c r="J588" i="1" a="1"/>
  <c r="J588" i="1" s="1"/>
  <c r="L595" i="1" a="1"/>
  <c r="L595" i="1" s="1"/>
  <c r="J592" i="1" a="1"/>
  <c r="J592" i="1" s="1"/>
  <c r="L588" i="1" a="1"/>
  <c r="L588" i="1" s="1"/>
  <c r="K596" i="1" a="1"/>
  <c r="K596" i="1" s="1"/>
  <c r="L589" i="1" a="1"/>
  <c r="L589" i="1" s="1"/>
  <c r="K592" i="1" a="1"/>
  <c r="K592" i="1" s="1"/>
  <c r="K595" i="1" a="1"/>
  <c r="K595" i="1" s="1"/>
  <c r="K602" i="1" a="1"/>
  <c r="K602" i="1" s="1"/>
  <c r="J602" i="1" a="1"/>
  <c r="J602" i="1" s="1"/>
  <c r="J595" i="1" a="1"/>
  <c r="J595" i="1" s="1"/>
  <c r="L585" i="1" a="1"/>
  <c r="L585" i="1" s="1"/>
  <c r="J585" i="1" a="1"/>
  <c r="J585" i="1" s="1"/>
  <c r="J584" i="1" a="1"/>
  <c r="J584" i="1" s="1"/>
  <c r="K585" i="1" a="1"/>
  <c r="K585" i="1" s="1"/>
  <c r="K584" i="1" a="1"/>
  <c r="K584" i="1" s="1"/>
  <c r="L584" i="1" a="1"/>
  <c r="L584" i="1" s="1"/>
  <c r="J2049" i="1" a="1"/>
  <c r="J2049" i="1" s="1"/>
  <c r="K2049" i="1" a="1"/>
  <c r="K2049" i="1" s="1"/>
  <c r="L2049" i="1" a="1"/>
  <c r="L2049" i="1" s="1"/>
  <c r="J2048" i="1" a="1"/>
  <c r="J2048" i="1" s="1"/>
  <c r="J2046" i="1" a="1"/>
  <c r="J2046" i="1" s="1"/>
  <c r="L2043" i="1" a="1"/>
  <c r="L2043" i="1" s="1"/>
  <c r="K2040" i="1" a="1"/>
  <c r="K2040" i="1" s="1"/>
  <c r="L2047" i="1" a="1"/>
  <c r="L2047" i="1" s="1"/>
  <c r="J2045" i="1" a="1"/>
  <c r="J2045" i="1" s="1"/>
  <c r="L2041" i="1" a="1"/>
  <c r="L2041" i="1" s="1"/>
  <c r="K2042" i="1" a="1"/>
  <c r="K2042" i="1" s="1"/>
  <c r="J2043" i="1" a="1"/>
  <c r="J2043" i="1" s="1"/>
  <c r="K2047" i="1" a="1"/>
  <c r="K2047" i="1" s="1"/>
  <c r="L2040" i="1" a="1"/>
  <c r="L2040" i="1" s="1"/>
  <c r="K2043" i="1" a="1"/>
  <c r="K2043" i="1" s="1"/>
  <c r="L2044" i="1" a="1"/>
  <c r="L2044" i="1" s="1"/>
  <c r="L2042" i="1" a="1"/>
  <c r="L2042" i="1" s="1"/>
  <c r="J2041" i="1" a="1"/>
  <c r="J2041" i="1" s="1"/>
  <c r="J2042" i="1" a="1"/>
  <c r="J2042" i="1" s="1"/>
  <c r="K2046" i="1" a="1"/>
  <c r="K2046" i="1" s="1"/>
  <c r="J2044" i="1" a="1"/>
  <c r="J2044" i="1" s="1"/>
  <c r="L2045" i="1" a="1"/>
  <c r="L2045" i="1" s="1"/>
  <c r="J2040" i="1" a="1"/>
  <c r="J2040" i="1" s="1"/>
  <c r="K2045" i="1" a="1"/>
  <c r="K2045" i="1" s="1"/>
  <c r="K2041" i="1" a="1"/>
  <c r="K2041" i="1" s="1"/>
  <c r="K2048" i="1" a="1"/>
  <c r="K2048" i="1" s="1"/>
  <c r="K2044" i="1" a="1"/>
  <c r="K2044" i="1" s="1"/>
  <c r="J2047" i="1" a="1"/>
  <c r="J2047" i="1" s="1"/>
  <c r="L2046" i="1" a="1"/>
  <c r="L2046" i="1" s="1"/>
  <c r="L2048" i="1" a="1"/>
  <c r="L2048" i="1" s="1"/>
  <c r="J2037" i="1" a="1"/>
  <c r="J2037" i="1" s="1"/>
  <c r="L2038" i="1" a="1"/>
  <c r="L2038" i="1" s="1"/>
  <c r="K2038" i="1" a="1"/>
  <c r="K2038" i="1" s="1"/>
  <c r="J2032" i="1" a="1"/>
  <c r="J2032" i="1" s="1"/>
  <c r="J2031" i="1" s="1" a="1"/>
  <c r="J2031" i="1" s="1"/>
  <c r="L2032" i="1" a="1"/>
  <c r="L2032" i="1" s="1"/>
  <c r="L2031" i="1" s="1" a="1"/>
  <c r="L2031" i="1" s="1"/>
  <c r="J2038" i="1" a="1"/>
  <c r="J2038" i="1" s="1"/>
  <c r="L2036" i="1" a="1"/>
  <c r="L2036" i="1" s="1"/>
  <c r="K2037" i="1" a="1"/>
  <c r="K2037" i="1" s="1"/>
  <c r="K2034" i="1" a="1"/>
  <c r="K2034" i="1" s="1"/>
  <c r="K2036" i="1" a="1"/>
  <c r="K2036" i="1" s="1"/>
  <c r="L2034" i="1" a="1"/>
  <c r="L2034" i="1" s="1"/>
  <c r="L2037" i="1" a="1"/>
  <c r="L2037" i="1" s="1"/>
  <c r="L2039" i="1" a="1"/>
  <c r="L2039" i="1" s="1"/>
  <c r="K2035" i="1" a="1"/>
  <c r="K2035" i="1" s="1"/>
  <c r="J2034" i="1" a="1"/>
  <c r="J2034" i="1" s="1"/>
  <c r="K2039" i="1" a="1"/>
  <c r="K2039" i="1" s="1"/>
  <c r="J2035" i="1" a="1"/>
  <c r="J2035" i="1" s="1"/>
  <c r="J2039" i="1" a="1"/>
  <c r="J2039" i="1" s="1"/>
  <c r="L2035" i="1" a="1"/>
  <c r="L2035" i="1" s="1"/>
  <c r="K2032" i="1" a="1"/>
  <c r="K2032" i="1" s="1"/>
  <c r="K2031" i="1" s="1" a="1"/>
  <c r="K2031" i="1" s="1"/>
  <c r="J2036" i="1" a="1"/>
  <c r="J2036" i="1" s="1"/>
  <c r="L2029" i="1" a="1"/>
  <c r="L2029" i="1" s="1"/>
  <c r="L2028" i="1" s="1" a="1"/>
  <c r="L2028" i="1" s="1"/>
  <c r="J2023" i="1" a="1"/>
  <c r="J2023" i="1" s="1"/>
  <c r="K2029" i="1" a="1"/>
  <c r="K2029" i="1" s="1"/>
  <c r="K2028" i="1" s="1" a="1"/>
  <c r="K2028" i="1" s="1"/>
  <c r="J2029" i="1" a="1"/>
  <c r="J2029" i="1" s="1"/>
  <c r="J2028" i="1" s="1" a="1"/>
  <c r="J2028" i="1" s="1"/>
  <c r="K2025" i="1" a="1"/>
  <c r="K2025" i="1" s="1"/>
  <c r="K2026" i="1" a="1"/>
  <c r="K2026" i="1" s="1"/>
  <c r="L2023" i="1" a="1"/>
  <c r="L2023" i="1" s="1"/>
  <c r="L2026" i="1" a="1"/>
  <c r="L2026" i="1" s="1"/>
  <c r="K2023" i="1" a="1"/>
  <c r="K2023" i="1" s="1"/>
  <c r="J2025" i="1" a="1"/>
  <c r="J2025" i="1" s="1"/>
  <c r="L2025" i="1" a="1"/>
  <c r="L2025" i="1" s="1"/>
  <c r="J2026" i="1" a="1"/>
  <c r="J2026" i="1" s="1"/>
  <c r="J2329" i="1" a="1"/>
  <c r="J2329" i="1" s="1"/>
  <c r="J2320" i="1" a="1"/>
  <c r="J2320" i="1" s="1"/>
  <c r="J2319" i="1" s="1" a="1"/>
  <c r="J2319" i="1" s="1"/>
  <c r="L2328" i="1" a="1"/>
  <c r="L2328" i="1" s="1"/>
  <c r="K2328" i="1" a="1"/>
  <c r="K2328" i="1" s="1"/>
  <c r="J2328" i="1" a="1"/>
  <c r="J2328" i="1" s="1"/>
  <c r="L2323" i="1" a="1"/>
  <c r="L2323" i="1" s="1"/>
  <c r="L2322" i="1" s="1" a="1"/>
  <c r="L2322" i="1" s="1"/>
  <c r="K2327" i="1" a="1"/>
  <c r="K2327" i="1" s="1"/>
  <c r="J2326" i="1" a="1"/>
  <c r="J2326" i="1" s="1"/>
  <c r="K2320" i="1" a="1"/>
  <c r="K2320" i="1" s="1"/>
  <c r="K2319" i="1" s="1" a="1"/>
  <c r="K2319" i="1" s="1"/>
  <c r="L2326" i="1" a="1"/>
  <c r="L2326" i="1" s="1"/>
  <c r="K2326" i="1" a="1"/>
  <c r="K2326" i="1" s="1"/>
  <c r="L2325" i="1" a="1"/>
  <c r="L2325" i="1" s="1"/>
  <c r="K2325" i="1" a="1"/>
  <c r="K2325" i="1" s="1"/>
  <c r="J2325" i="1" a="1"/>
  <c r="J2325" i="1" s="1"/>
  <c r="J2323" i="1" a="1"/>
  <c r="J2323" i="1" s="1"/>
  <c r="J2322" i="1" s="1" a="1"/>
  <c r="J2322" i="1" s="1"/>
  <c r="L2320" i="1" a="1"/>
  <c r="L2320" i="1" s="1"/>
  <c r="L2319" i="1" s="1" a="1"/>
  <c r="L2319" i="1" s="1"/>
  <c r="K2323" i="1" a="1"/>
  <c r="K2323" i="1" s="1"/>
  <c r="K2322" i="1" s="1" a="1"/>
  <c r="K2322" i="1" s="1"/>
  <c r="L2329" i="1" a="1"/>
  <c r="L2329" i="1" s="1"/>
  <c r="K2329" i="1" a="1"/>
  <c r="K2329" i="1" s="1"/>
  <c r="J2327" i="1" a="1"/>
  <c r="J2327" i="1" s="1"/>
  <c r="L2327" i="1" a="1"/>
  <c r="L2327" i="1" s="1"/>
  <c r="K2317" i="1" a="1"/>
  <c r="K2317" i="1" s="1"/>
  <c r="J2314" i="1" a="1"/>
  <c r="J2314" i="1" s="1"/>
  <c r="J2317" i="1" a="1"/>
  <c r="J2317" i="1" s="1"/>
  <c r="L2316" i="1" a="1"/>
  <c r="L2316" i="1" s="1"/>
  <c r="K2316" i="1" a="1"/>
  <c r="K2316" i="1" s="1"/>
  <c r="J2316" i="1" a="1"/>
  <c r="J2316" i="1" s="1"/>
  <c r="L2314" i="1" a="1"/>
  <c r="L2314" i="1" s="1"/>
  <c r="K2314" i="1" a="1"/>
  <c r="K2314" i="1" s="1"/>
  <c r="L2317" i="1" a="1"/>
  <c r="L2317" i="1" s="1"/>
  <c r="L19" i="1"/>
  <c r="L18" i="1" s="1"/>
  <c r="K19" i="1"/>
  <c r="K18" i="1" s="1"/>
  <c r="J19" i="1"/>
  <c r="J18" i="1" s="1"/>
  <c r="L62" i="1" a="1"/>
  <c r="L62" i="1" s="1"/>
  <c r="L61" i="1" a="1"/>
  <c r="L61" i="1" s="1"/>
  <c r="K62" i="1" a="1"/>
  <c r="K62" i="1" s="1"/>
  <c r="J62" i="1" a="1"/>
  <c r="J62" i="1" s="1"/>
  <c r="J61" i="1" a="1"/>
  <c r="J61" i="1" s="1"/>
  <c r="K60" i="1" a="1"/>
  <c r="K60" i="1" s="1"/>
  <c r="K59" i="1" a="1"/>
  <c r="K59" i="1" s="1"/>
  <c r="J59" i="1" a="1"/>
  <c r="J59" i="1" s="1"/>
  <c r="L60" i="1" a="1"/>
  <c r="L60" i="1" s="1"/>
  <c r="L59" i="1" a="1"/>
  <c r="L59" i="1" s="1"/>
  <c r="K61" i="1" a="1"/>
  <c r="K61" i="1" s="1"/>
  <c r="K55" i="1" a="1"/>
  <c r="K55" i="1" s="1"/>
  <c r="L55" i="1" a="1"/>
  <c r="L55" i="1" s="1"/>
  <c r="K52" i="1" a="1"/>
  <c r="K52" i="1" s="1"/>
  <c r="J54" i="1" a="1"/>
  <c r="J54" i="1" s="1"/>
  <c r="L52" i="1" a="1"/>
  <c r="L52" i="1" s="1"/>
  <c r="K54" i="1" a="1"/>
  <c r="K54" i="1" s="1"/>
  <c r="J52" i="1" a="1"/>
  <c r="J52" i="1" s="1"/>
  <c r="J53" i="1" a="1"/>
  <c r="J53" i="1" s="1"/>
  <c r="L54" i="1" a="1"/>
  <c r="L54" i="1" s="1"/>
  <c r="J55" i="1" a="1"/>
  <c r="J55" i="1" s="1"/>
  <c r="L15" i="1" a="1"/>
  <c r="L15" i="1" s="1"/>
  <c r="K14" i="1" a="1"/>
  <c r="K14" i="1" s="1"/>
  <c r="K15" i="1" a="1"/>
  <c r="K15" i="1" s="1"/>
  <c r="J15" i="1" a="1"/>
  <c r="J15" i="1" s="1"/>
  <c r="J14" i="1" a="1"/>
  <c r="J14" i="1" s="1"/>
  <c r="L14" i="1" a="1"/>
  <c r="L14" i="1" s="1"/>
  <c r="J13" i="1" a="1"/>
  <c r="J13" i="1" s="1"/>
  <c r="L13" i="1" a="1"/>
  <c r="L13" i="1" s="1"/>
  <c r="K13" i="1" a="1"/>
  <c r="K13" i="1" s="1"/>
  <c r="J60" i="1" a="1"/>
  <c r="J60" i="1" s="1"/>
  <c r="K53" i="1" a="1"/>
  <c r="K53" i="1" s="1"/>
  <c r="L53" i="1" a="1"/>
  <c r="L53" i="1" s="1"/>
  <c r="L275" i="1" a="1"/>
  <c r="L275" i="1" s="1"/>
  <c r="L274" i="1" s="1"/>
  <c r="K275" i="1" a="1"/>
  <c r="K275" i="1" s="1"/>
  <c r="K274" i="1" s="1"/>
  <c r="J284" i="1" a="1"/>
  <c r="J284" i="1" s="1"/>
  <c r="J275" i="1" a="1"/>
  <c r="J275" i="1" s="1"/>
  <c r="J274" i="1" s="1"/>
  <c r="L284" i="1" a="1"/>
  <c r="L284" i="1" s="1"/>
  <c r="K284" i="1" a="1"/>
  <c r="K284" i="1" s="1"/>
  <c r="K283" i="1" s="1"/>
  <c r="L242" i="1" a="1"/>
  <c r="L242" i="1" s="1"/>
  <c r="L241" i="1" s="1"/>
  <c r="J242" i="1" a="1"/>
  <c r="J242" i="1" s="1"/>
  <c r="J241" i="1" s="1"/>
  <c r="K242" i="1" a="1"/>
  <c r="K242" i="1" s="1"/>
  <c r="K241" i="1" s="1"/>
  <c r="L199" i="1" a="1"/>
  <c r="L199" i="1" s="1"/>
  <c r="L198" i="1" s="1"/>
  <c r="L361" i="1" s="1"/>
  <c r="L428" i="1" s="1"/>
  <c r="J199" i="1" a="1"/>
  <c r="J199" i="1" s="1"/>
  <c r="J198" i="1" s="1"/>
  <c r="K199" i="1" a="1"/>
  <c r="K199" i="1" s="1"/>
  <c r="K198" i="1" s="1"/>
  <c r="L56" i="1" a="1"/>
  <c r="L56" i="1" s="1"/>
  <c r="K56" i="1" a="1"/>
  <c r="K56" i="1" s="1"/>
  <c r="J56" i="1" a="1"/>
  <c r="J56" i="1" s="1"/>
  <c r="L50" i="1" a="1"/>
  <c r="L50" i="1" s="1"/>
  <c r="J50" i="1" a="1"/>
  <c r="J50" i="1" s="1"/>
  <c r="L43" i="1" a="1"/>
  <c r="L43" i="1" s="1"/>
  <c r="J44" i="1" a="1"/>
  <c r="J44" i="1" s="1"/>
  <c r="J43" i="1" a="1"/>
  <c r="J43" i="1" s="1"/>
  <c r="J45" i="1" a="1"/>
  <c r="J45" i="1" s="1"/>
  <c r="K45" i="1" a="1"/>
  <c r="K45" i="1" s="1"/>
  <c r="K50" i="1" a="1"/>
  <c r="K50" i="1" s="1"/>
  <c r="K44" i="1" a="1"/>
  <c r="K44" i="1" s="1"/>
  <c r="K43" i="1" a="1"/>
  <c r="K43" i="1" s="1"/>
  <c r="L44" i="1" a="1"/>
  <c r="L44" i="1" s="1"/>
  <c r="L28" i="1" a="1"/>
  <c r="L28" i="1" s="1"/>
  <c r="L26" i="1" a="1"/>
  <c r="L26" i="1" s="1"/>
  <c r="K26" i="1" a="1"/>
  <c r="K26" i="1" s="1"/>
  <c r="J28" i="1" a="1"/>
  <c r="J28" i="1" s="1"/>
  <c r="L25" i="1" a="1"/>
  <c r="L25" i="1" s="1"/>
  <c r="K27" i="1" a="1"/>
  <c r="K27" i="1" s="1"/>
  <c r="K28" i="1" a="1"/>
  <c r="K28" i="1" s="1"/>
  <c r="J27" i="1" a="1"/>
  <c r="J27" i="1" s="1"/>
  <c r="J26" i="1" a="1"/>
  <c r="J26" i="1" s="1"/>
  <c r="K25" i="1" a="1"/>
  <c r="K25" i="1" s="1"/>
  <c r="L27" i="1" a="1"/>
  <c r="L27" i="1" s="1"/>
  <c r="J25" i="1" a="1"/>
  <c r="J25" i="1" s="1"/>
  <c r="L24" i="1" a="1"/>
  <c r="L24" i="1" s="1"/>
  <c r="J21" i="1" a="1"/>
  <c r="J21" i="1" s="1"/>
  <c r="L21" i="1" a="1"/>
  <c r="L21" i="1" s="1"/>
  <c r="K21" i="1" a="1"/>
  <c r="K21" i="1" s="1"/>
  <c r="K24" i="1" a="1"/>
  <c r="K24" i="1" s="1"/>
  <c r="J24" i="1" a="1"/>
  <c r="J24" i="1" s="1"/>
  <c r="L17" i="1" a="1"/>
  <c r="L17" i="1" s="1"/>
  <c r="K17" i="1" a="1"/>
  <c r="K17" i="1" s="1"/>
  <c r="J17" i="1" a="1"/>
  <c r="J17" i="1"/>
  <c r="J7" i="1" a="1"/>
  <c r="J7" i="1" s="1"/>
  <c r="J6" i="1" a="1"/>
  <c r="J6" i="1" s="1"/>
  <c r="K10" i="1" a="1"/>
  <c r="K10" i="1" s="1"/>
  <c r="K6" i="1" a="1"/>
  <c r="K6" i="1" s="1"/>
  <c r="J4" i="1" a="1"/>
  <c r="J4" i="1" s="1"/>
  <c r="K4" i="1" a="1"/>
  <c r="K4" i="1" s="1"/>
  <c r="L10" i="1" a="1"/>
  <c r="L10" i="1" s="1"/>
  <c r="L7" i="1" a="1"/>
  <c r="L7" i="1" s="1"/>
  <c r="L6" i="1" a="1"/>
  <c r="L6" i="1" s="1"/>
  <c r="K9" i="1" a="1"/>
  <c r="K9" i="1" s="1"/>
  <c r="J5" i="1" a="1"/>
  <c r="J5" i="1" s="1"/>
  <c r="J10" i="1" a="1"/>
  <c r="J10" i="1" s="1"/>
  <c r="L4" i="1" a="1"/>
  <c r="L4" i="1" s="1"/>
  <c r="L9" i="1" a="1"/>
  <c r="L9" i="1" s="1"/>
  <c r="J11" i="1" a="1"/>
  <c r="J11" i="1" s="1"/>
  <c r="K7" i="1" a="1"/>
  <c r="K7" i="1" s="1"/>
  <c r="J9" i="1" a="1"/>
  <c r="J9" i="1" s="1"/>
  <c r="K11" i="1" a="1"/>
  <c r="K11" i="1" s="1"/>
  <c r="L16" i="1" a="1"/>
  <c r="L16" i="1" s="1"/>
  <c r="J16" i="1" a="1"/>
  <c r="J16" i="1" s="1"/>
  <c r="L45" i="1" a="1"/>
  <c r="L45" i="1" s="1"/>
  <c r="L5" i="1" a="1"/>
  <c r="L5" i="1" s="1"/>
  <c r="K16" i="1" a="1"/>
  <c r="K16" i="1" s="1"/>
  <c r="K5" i="1" a="1"/>
  <c r="K5" i="1" s="1"/>
  <c r="L11" i="1" a="1"/>
  <c r="L11" i="1" s="1"/>
  <c r="K400" i="1" l="1"/>
  <c r="K520" i="1" s="1"/>
  <c r="K384" i="1"/>
  <c r="K515" i="1" s="1"/>
  <c r="K323" i="1"/>
  <c r="K478" i="1" s="1"/>
  <c r="J384" i="1"/>
  <c r="J515" i="1" s="1"/>
  <c r="J383" i="1"/>
  <c r="J514" i="1" s="1"/>
  <c r="J320" i="1"/>
  <c r="J475" i="1" s="1"/>
  <c r="L398" i="1"/>
  <c r="L439" i="1" s="1"/>
  <c r="K786" i="1"/>
  <c r="K787" i="1" s="1"/>
  <c r="K742" i="1" a="1"/>
  <c r="K742" i="1" s="1"/>
  <c r="K744" i="1" s="1" a="1"/>
  <c r="K744" i="1" s="1"/>
  <c r="K300" i="1"/>
  <c r="K413" i="1" s="1"/>
  <c r="J400" i="1"/>
  <c r="J520" i="1" s="1"/>
  <c r="J315" i="1"/>
  <c r="J420" i="1" s="1"/>
  <c r="L400" i="1"/>
  <c r="L520" i="1" s="1"/>
  <c r="J362" i="1"/>
  <c r="J429" i="1" s="1"/>
  <c r="J318" i="1"/>
  <c r="J473" i="1" s="1"/>
  <c r="J363" i="1"/>
  <c r="J504" i="1" s="1"/>
  <c r="K318" i="1"/>
  <c r="K473" i="1" s="1"/>
  <c r="J325" i="1"/>
  <c r="J480" i="1" s="1"/>
  <c r="K386" i="1"/>
  <c r="K517" i="1" s="1"/>
  <c r="J314" i="1"/>
  <c r="J419" i="1" s="1"/>
  <c r="L319" i="1"/>
  <c r="L474" i="1" s="1"/>
  <c r="L380" i="1"/>
  <c r="L437" i="1" s="1"/>
  <c r="L386" i="1"/>
  <c r="L517" i="1" s="1"/>
  <c r="J124" i="1"/>
  <c r="K315" i="1"/>
  <c r="K420" i="1" s="1"/>
  <c r="J319" i="1"/>
  <c r="J474" i="1" s="1"/>
  <c r="L742" i="1" a="1"/>
  <c r="L742" i="1" s="1"/>
  <c r="L744" i="1" s="1" a="1"/>
  <c r="L744" i="1" s="1"/>
  <c r="J398" i="1"/>
  <c r="J439" i="1" s="1"/>
  <c r="K122" i="1"/>
  <c r="K398" i="1"/>
  <c r="K439" i="1" s="1"/>
  <c r="K399" i="1"/>
  <c r="K519" i="1" s="1"/>
  <c r="L300" i="1"/>
  <c r="L413" i="1" s="1"/>
  <c r="J399" i="1"/>
  <c r="J519" i="1" s="1"/>
  <c r="L301" i="1"/>
  <c r="L465" i="1" s="1"/>
  <c r="L323" i="1"/>
  <c r="L478" i="1" s="1"/>
  <c r="K319" i="1"/>
  <c r="K474" i="1" s="1"/>
  <c r="K385" i="1"/>
  <c r="K516" i="1" s="1"/>
  <c r="K324" i="1"/>
  <c r="K479" i="1" s="1"/>
  <c r="L384" i="1"/>
  <c r="L515" i="1" s="1"/>
  <c r="L786" i="1"/>
  <c r="L787" i="1" s="1"/>
  <c r="L783" i="1"/>
  <c r="J141" i="1" a="1"/>
  <c r="J141" i="1" s="1"/>
  <c r="J322" i="1"/>
  <c r="J477" i="1" s="1"/>
  <c r="K380" i="1"/>
  <c r="K437" i="1" s="1"/>
  <c r="J126" i="1"/>
  <c r="J119" i="1"/>
  <c r="J364" i="1"/>
  <c r="L316" i="1"/>
  <c r="L471" i="1" s="1"/>
  <c r="K314" i="1"/>
  <c r="K419" i="1" s="1"/>
  <c r="L322" i="1"/>
  <c r="L477" i="1" s="1"/>
  <c r="K325" i="1"/>
  <c r="K480" i="1" s="1"/>
  <c r="K322" i="1"/>
  <c r="K477" i="1" s="1"/>
  <c r="J323" i="1"/>
  <c r="J478" i="1" s="1"/>
  <c r="L385" i="1"/>
  <c r="L516" i="1" s="1"/>
  <c r="J129" i="1"/>
  <c r="J380" i="1"/>
  <c r="J437" i="1" s="1"/>
  <c r="J386" i="1"/>
  <c r="J517" i="1" s="1"/>
  <c r="J321" i="1"/>
  <c r="J476" i="1" s="1"/>
  <c r="L123" i="1"/>
  <c r="L318" i="1"/>
  <c r="L473" i="1" s="1"/>
  <c r="J324" i="1"/>
  <c r="J479" i="1" s="1"/>
  <c r="L324" i="1"/>
  <c r="L479" i="1" s="1"/>
  <c r="L399" i="1"/>
  <c r="L519" i="1" s="1"/>
  <c r="L363" i="1"/>
  <c r="L504" i="1" s="1"/>
  <c r="J300" i="1"/>
  <c r="J413" i="1" s="1"/>
  <c r="J726" i="1" a="1"/>
  <c r="J726" i="1" s="1"/>
  <c r="J728" i="1" s="1" a="1"/>
  <c r="J728" i="1" s="1"/>
  <c r="J742" i="1" a="1"/>
  <c r="J742" i="1" s="1"/>
  <c r="J744" i="1" s="1" a="1"/>
  <c r="J744" i="1" s="1"/>
  <c r="J361" i="1"/>
  <c r="J428" i="1" s="1"/>
  <c r="K361" i="1"/>
  <c r="K428" i="1" s="1"/>
  <c r="L283" i="1"/>
  <c r="L382" i="1" s="1"/>
  <c r="L513" i="1" s="1"/>
  <c r="L383" i="1"/>
  <c r="L514" i="1" s="1"/>
  <c r="L122" i="1"/>
  <c r="L126" i="1"/>
  <c r="K364" i="1"/>
  <c r="K363" i="1"/>
  <c r="K504" i="1" s="1"/>
  <c r="J283" i="1"/>
  <c r="J382" i="1" s="1"/>
  <c r="J513" i="1" s="1"/>
  <c r="J316" i="1"/>
  <c r="J471" i="1" s="1"/>
  <c r="L726" i="1" a="1"/>
  <c r="L726" i="1" s="1"/>
  <c r="L728" i="1" s="1" a="1"/>
  <c r="L728" i="1" s="1"/>
  <c r="J128" i="1"/>
  <c r="K320" i="1"/>
  <c r="K475" i="1" s="1"/>
  <c r="J783" i="1"/>
  <c r="K726" i="1" a="1"/>
  <c r="K726" i="1" s="1"/>
  <c r="K728" i="1" s="1" a="1"/>
  <c r="K728" i="1" s="1"/>
  <c r="J317" i="1"/>
  <c r="J472" i="1" s="1"/>
  <c r="L364" i="1"/>
  <c r="K382" i="1"/>
  <c r="K513" i="1" s="1"/>
  <c r="J385" i="1"/>
  <c r="J516" i="1" s="1"/>
  <c r="K129" i="1"/>
  <c r="L314" i="1"/>
  <c r="L419" i="1" s="1"/>
  <c r="L124" i="1"/>
  <c r="K316" i="1"/>
  <c r="K471" i="1" s="1"/>
  <c r="L325" i="1"/>
  <c r="L480" i="1" s="1"/>
  <c r="L317" i="1"/>
  <c r="L472" i="1" s="1"/>
  <c r="L362" i="1"/>
  <c r="L429" i="1" s="1"/>
  <c r="K321" i="1"/>
  <c r="K476" i="1" s="1"/>
  <c r="K362" i="1"/>
  <c r="K429" i="1" s="1"/>
  <c r="K317" i="1"/>
  <c r="K472" i="1" s="1"/>
  <c r="K383" i="1"/>
  <c r="K514" i="1" s="1"/>
  <c r="L121" i="1"/>
  <c r="L315" i="1"/>
  <c r="L420" i="1" s="1"/>
  <c r="L321" i="1"/>
  <c r="L476" i="1" s="1"/>
  <c r="J925" i="1"/>
  <c r="J924" i="1" s="1"/>
  <c r="J903" i="1"/>
  <c r="L925" i="1"/>
  <c r="L924" i="1" s="1"/>
  <c r="J899" i="1"/>
  <c r="J902" i="1"/>
  <c r="L899" i="1"/>
  <c r="L902" i="1"/>
  <c r="K903" i="1"/>
  <c r="K925" i="1"/>
  <c r="K924" i="1" s="1"/>
  <c r="K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39" i="1" l="1"/>
  <c r="L1014" i="1"/>
  <c r="L1011" i="1" s="1"/>
  <c r="L1004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9" i="1" s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183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344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653" i="1" l="1"/>
  <c r="L1603" i="1"/>
  <c r="L1556" i="1"/>
  <c r="L1512" i="1"/>
  <c r="L1161" i="1"/>
  <c r="L1160" i="1"/>
  <c r="L1652" i="1"/>
  <c r="L1651" i="1" s="1"/>
  <c r="L1650" i="1" s="1"/>
  <c r="L1555" i="1"/>
  <c r="L1511" i="1"/>
  <c r="L1510" i="1" s="1"/>
  <c r="L1509" i="1" s="1"/>
  <c r="L1602" i="1"/>
  <c r="L1601" i="1" s="1"/>
  <c r="L1600" i="1" s="1"/>
  <c r="L1562" i="1"/>
  <c r="L1658" i="1"/>
  <c r="L1659" i="1" s="1"/>
  <c r="L1570" i="1"/>
  <c r="L1429" i="1"/>
  <c r="L1571" i="1"/>
  <c r="L1207" i="1"/>
  <c r="L1345" i="1"/>
  <c r="L1618" i="1"/>
  <c r="L1617" i="1"/>
  <c r="L1609" i="1"/>
  <c r="L1330" i="1"/>
  <c r="L1428" i="1"/>
  <c r="L1563" i="1"/>
  <c r="L1331" i="1"/>
  <c r="L1610" i="1"/>
  <c r="L1184" i="1"/>
  <c r="L1415" i="1"/>
  <c r="L1206" i="1"/>
  <c r="L1414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159" i="1" l="1"/>
  <c r="L1158" i="1" s="1"/>
  <c r="L1561" i="1"/>
  <c r="L1560" i="1" s="1"/>
  <c r="L1554" i="1"/>
  <c r="L1553" i="1" s="1"/>
  <c r="L430" i="1"/>
  <c r="L1182" i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G1618" i="1"/>
  <c r="H1618" i="1"/>
  <c r="H1571" i="1"/>
  <c r="F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I1556" i="1"/>
  <c r="H1603" i="1"/>
  <c r="H1610" i="1"/>
  <c r="H1563" i="1"/>
  <c r="I1603" i="1"/>
  <c r="G1603" i="1"/>
  <c r="G1563" i="1"/>
  <c r="I1563" i="1"/>
  <c r="F1610" i="1"/>
  <c r="G1556" i="1"/>
  <c r="I1610" i="1"/>
  <c r="F1603" i="1"/>
  <c r="H1556" i="1"/>
  <c r="F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512" i="1" l="1"/>
  <c r="I1512" i="1"/>
  <c r="H1429" i="1"/>
  <c r="F1415" i="1"/>
  <c r="H1512" i="1"/>
  <c r="I1429" i="1"/>
  <c r="I1415" i="1"/>
  <c r="G1512" i="1"/>
  <c r="H1415" i="1"/>
  <c r="G1415" i="1"/>
  <c r="G1429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H1331" i="1"/>
  <c r="F1345" i="1"/>
  <c r="I1331" i="1"/>
  <c r="I1345" i="1"/>
  <c r="H1345" i="1"/>
  <c r="F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207" i="1" l="1"/>
  <c r="H1184" i="1"/>
  <c r="F1184" i="1"/>
  <c r="H1207" i="1"/>
  <c r="I1207" i="1"/>
  <c r="G1184" i="1"/>
  <c r="I1184" i="1"/>
  <c r="F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617" i="1" l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H1617" i="1"/>
  <c r="H1616" i="1" s="1"/>
  <c r="H1615" i="1" s="1"/>
  <c r="H1570" i="1"/>
  <c r="H1569" i="1" s="1"/>
  <c r="H1568" i="1" s="1"/>
  <c r="H1428" i="1"/>
  <c r="H1427" i="1" s="1"/>
  <c r="H1426" i="1" s="1"/>
  <c r="H1344" i="1"/>
  <c r="H1343" i="1" s="1"/>
  <c r="H1342" i="1" s="1"/>
  <c r="H1206" i="1"/>
  <c r="H1205" i="1" s="1"/>
  <c r="H1204" i="1" s="1"/>
  <c r="I1616" i="1"/>
  <c r="I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206" i="1" s="1"/>
  <c r="J49" i="1"/>
  <c r="J1570" i="1" s="1"/>
  <c r="J1428" i="1" l="1"/>
  <c r="J1206" i="1"/>
  <c r="J1344" i="1"/>
  <c r="K1207" i="1"/>
  <c r="K1429" i="1"/>
  <c r="K1571" i="1"/>
  <c r="K1345" i="1"/>
  <c r="K1618" i="1"/>
  <c r="K1428" i="1"/>
  <c r="K1617" i="1"/>
  <c r="K1344" i="1"/>
  <c r="K1570" i="1"/>
  <c r="J1207" i="1"/>
  <c r="J1571" i="1"/>
  <c r="J1345" i="1"/>
  <c r="J1618" i="1"/>
  <c r="J1429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601" i="1" s="1"/>
  <c r="G1600" i="1" s="1"/>
  <c r="G1511" i="1"/>
  <c r="G1160" i="1"/>
  <c r="G1159" i="1" s="1"/>
  <c r="G1158" i="1" s="1"/>
  <c r="F1652" i="1"/>
  <c r="F1555" i="1"/>
  <c r="F1602" i="1"/>
  <c r="F1511" i="1"/>
  <c r="F1160" i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652" i="1"/>
  <c r="H1555" i="1"/>
  <c r="H1602" i="1"/>
  <c r="H1511" i="1"/>
  <c r="H1160" i="1"/>
  <c r="F1658" i="1"/>
  <c r="F1659" i="1" s="1"/>
  <c r="F1562" i="1"/>
  <c r="F1609" i="1"/>
  <c r="F1608" i="1" s="1"/>
  <c r="F1607" i="1" s="1"/>
  <c r="F1414" i="1"/>
  <c r="F1330" i="1"/>
  <c r="F1329" i="1" s="1"/>
  <c r="F1328" i="1" s="1"/>
  <c r="F1183" i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H1651" i="1"/>
  <c r="H1601" i="1"/>
  <c r="H1600" i="1" s="1"/>
  <c r="H1554" i="1"/>
  <c r="H1553" i="1" s="1"/>
  <c r="H1510" i="1"/>
  <c r="H1509" i="1" s="1"/>
  <c r="H1159" i="1"/>
  <c r="H1158" i="1" s="1"/>
  <c r="F1651" i="1"/>
  <c r="F1554" i="1"/>
  <c r="F1553" i="1" s="1"/>
  <c r="F1601" i="1"/>
  <c r="F1600" i="1" s="1"/>
  <c r="F1510" i="1"/>
  <c r="F1509" i="1" s="1"/>
  <c r="F1159" i="1"/>
  <c r="F1158" i="1" s="1"/>
  <c r="F1182" i="1"/>
  <c r="F1181" i="1" s="1"/>
  <c r="H1182" i="1"/>
  <c r="H1181" i="1" s="1"/>
  <c r="I1561" i="1"/>
  <c r="I1560" i="1" s="1"/>
  <c r="F1561" i="1"/>
  <c r="F1560" i="1" s="1"/>
  <c r="F1413" i="1"/>
  <c r="F1412" i="1" s="1"/>
  <c r="G1651" i="1"/>
  <c r="G1554" i="1"/>
  <c r="G1553" i="1" s="1"/>
  <c r="G1510" i="1"/>
  <c r="G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160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K1414" i="1"/>
  <c r="K1562" i="1"/>
  <c r="K1160" i="1"/>
  <c r="K1330" i="1"/>
  <c r="K1609" i="1"/>
  <c r="K1511" i="1"/>
  <c r="J1609" i="1"/>
  <c r="K1183" i="1"/>
  <c r="K1555" i="1"/>
  <c r="K1602" i="1"/>
  <c r="J1658" i="1"/>
  <c r="J1659" i="1" s="1"/>
  <c r="J1653" i="1"/>
  <c r="J1603" i="1"/>
  <c r="J1556" i="1"/>
  <c r="J1512" i="1"/>
  <c r="J1161" i="1"/>
  <c r="J1511" i="1"/>
  <c r="J1555" i="1"/>
  <c r="K1415" i="1"/>
  <c r="K1563" i="1"/>
  <c r="K1331" i="1"/>
  <c r="K1184" i="1"/>
  <c r="K1610" i="1"/>
  <c r="J1602" i="1"/>
  <c r="J1610" i="1"/>
  <c r="J1415" i="1"/>
  <c r="J1184" i="1"/>
  <c r="J1331" i="1"/>
  <c r="J1563" i="1"/>
  <c r="K1653" i="1"/>
  <c r="K1603" i="1"/>
  <c r="K1556" i="1"/>
  <c r="K1161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<sst xmlns="http://schemas.openxmlformats.org/spreadsheetml/2006/main" count="5204" uniqueCount="2482">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</sst>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FIN_High_2035.xlsx" TargetMode="External"/><Relationship Id="rId2" Type="http://schemas.openxmlformats.org/officeDocument/2006/relationships/externalLinkPath" Target="file:///J:\WP07%20integrated%20modelling\STEM_Results\SPS3_USERS_BSM_FIN_High_2035.xlsx" TargetMode="External"/><Relationship Id="rId1" Type="http://schemas.openxmlformats.org/officeDocument/2006/relationships/externalLinkPath" Target="/WP07%20integrated%20modelling/STEM_Results/SPS3_USERS_BSM_FIN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1.2794314167149314E-3</v>
          </cell>
          <cell r="J4">
            <v>5.1842558232034633E-4</v>
          </cell>
          <cell r="K4">
            <v>1.2911886198686073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3.562339085244941E-4</v>
          </cell>
          <cell r="J5">
            <v>1.2926104239230511E-4</v>
          </cell>
          <cell r="K5">
            <v>0.33844495170324307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1.5830825933464782E-4</v>
          </cell>
          <cell r="J6">
            <v>6.5700491808883574E-5</v>
          </cell>
          <cell r="K6">
            <v>1.122838691482038E-4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9.9253730057267495E-5</v>
          </cell>
          <cell r="J7">
            <v>5.1101449649406133E-5</v>
          </cell>
          <cell r="K7">
            <v>8.240289969141222E-5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1.5973877255560657E-4</v>
          </cell>
          <cell r="J8">
            <v>6.6023709321996391E-5</v>
          </cell>
          <cell r="K8">
            <v>1.1326617161868774E-4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1.64007361782158E-4</v>
          </cell>
          <cell r="J9">
            <v>6.7982576198087941E-5</v>
          </cell>
          <cell r="K9">
            <v>0.13803726736593425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1.8361749969877898E-4</v>
          </cell>
          <cell r="J10">
            <v>7.2648389430916239E-5</v>
          </cell>
          <cell r="K10">
            <v>0.81428609063595803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1.5826332837509102E-4</v>
          </cell>
          <cell r="J11">
            <v>6.5689660522608384E-5</v>
          </cell>
          <cell r="K11">
            <v>1.1233828368477422E-4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1.351088114051296E-2</v>
          </cell>
          <cell r="J12">
            <v>1.3575460706461437E-2</v>
          </cell>
          <cell r="K12">
            <v>2.7089766888773168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1.351088114051296E-2</v>
          </cell>
          <cell r="J13">
            <v>1.3575460706461437E-2</v>
          </cell>
          <cell r="K13">
            <v>2.7089766888773168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1.6330861166539601E-7</v>
          </cell>
          <cell r="J14">
            <v>4.8532970115193303E-7</v>
          </cell>
          <cell r="K14">
            <v>1.53859867213608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1.3708357823983199E-3</v>
          </cell>
          <cell r="J15">
            <v>1.37225661503867E-3</v>
          </cell>
          <cell r="K15">
            <v>0.31392323082185197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0.23841995035473484</v>
          </cell>
          <cell r="J16">
            <v>0.18616125755238866</v>
          </cell>
          <cell r="K16">
            <v>8.8916645254849547E-2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0.23841995035473484</v>
          </cell>
          <cell r="J17">
            <v>0.18616125755238866</v>
          </cell>
          <cell r="K17">
            <v>8.8916645254849547E-2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1.3407764799345771E-2</v>
          </cell>
          <cell r="J18">
            <v>5.9667984055572741E-3</v>
          </cell>
          <cell r="K18">
            <v>1.5572349432656438E-2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2.1821021807552136E-2</v>
          </cell>
          <cell r="J19">
            <v>6.7580441869546622E-3</v>
          </cell>
          <cell r="K19">
            <v>1.7211544109778206E-2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2.1256440483352801</v>
          </cell>
          <cell r="J20">
            <v>0.93994676142188605</v>
          </cell>
          <cell r="K20">
            <v>2.45340602250791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3.7688724261263934E-2</v>
          </cell>
          <cell r="J21">
            <v>1.666572272024619E-2</v>
          </cell>
          <cell r="K21">
            <v>4.3500106782055133E-2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7.3137479598849205E-4</v>
          </cell>
          <cell r="J22">
            <v>5.1000963473216998E-7</v>
          </cell>
          <cell r="K22">
            <v>9.6547151858511005E-4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3.0166574086507069E-3</v>
          </cell>
          <cell r="J23">
            <v>1.4189820610573201E-3</v>
          </cell>
          <cell r="K23">
            <v>1.7258428627337701E-3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2.3456114022760003E-4</v>
          </cell>
          <cell r="J24">
            <v>2.0290569840288554E-4</v>
          </cell>
          <cell r="K24">
            <v>1.6748749048138217E-4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2.3456114022760003E-4</v>
          </cell>
          <cell r="J25">
            <v>2.0290569840288554E-4</v>
          </cell>
          <cell r="K25">
            <v>1.6748749048138217E-4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5.1827779236174701E-7</v>
          </cell>
          <cell r="J26">
            <v>7.9238662432040705E-7</v>
          </cell>
          <cell r="K26">
            <v>1.2267349087080499E-6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4.6563618018846675E-4</v>
          </cell>
          <cell r="J27">
            <v>4.6384771294061267E-4</v>
          </cell>
          <cell r="K27">
            <v>4.6367010443937318E-4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0.20040714150492309</v>
          </cell>
          <cell r="J28">
            <v>0.13913651404193011</v>
          </cell>
          <cell r="K28">
            <v>0.14400364074150515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0.20040714150492284</v>
          </cell>
          <cell r="J29">
            <v>0.13913651404192995</v>
          </cell>
          <cell r="K29">
            <v>0.14400364074150496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0.22162516870019827</v>
          </cell>
          <cell r="J30">
            <v>0.15386688286292055</v>
          </cell>
          <cell r="K30">
            <v>0.15924926353651683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0.22162516870019827</v>
          </cell>
          <cell r="J31">
            <v>0.15386688286292055</v>
          </cell>
          <cell r="K31">
            <v>0.15924926353651683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7.2717124815097303E-2</v>
          </cell>
          <cell r="J32">
            <v>8.2864943783905798E-2</v>
          </cell>
          <cell r="K32">
            <v>0.13492778963060001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0.1369014343219245</v>
          </cell>
          <cell r="J33">
            <v>0.1557366645625867</v>
          </cell>
          <cell r="K33">
            <v>0.18924574420020851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7.2943510850456056E-2</v>
          </cell>
          <cell r="J34">
            <v>4.1986616588218353E-2</v>
          </cell>
          <cell r="K34">
            <v>1.2359215484225576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7.2862462505066769E-2</v>
          </cell>
          <cell r="J35">
            <v>4.1986616588218409E-2</v>
          </cell>
          <cell r="K35">
            <v>1.2359215484225579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8.1043648016343117E-2</v>
          </cell>
          <cell r="J36">
            <v>4.5146417464373381E-2</v>
          </cell>
          <cell r="K36">
            <v>1.2484097715430138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8.1043648016343117E-2</v>
          </cell>
          <cell r="J37">
            <v>4.5146417464373381E-2</v>
          </cell>
          <cell r="K37">
            <v>1.2484097715430138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9.3502956315851297E-5</v>
          </cell>
          <cell r="J38">
            <v>1.7552442774435499E-3</v>
          </cell>
          <cell r="K38">
            <v>7.5496664818912998E-2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4.7185678041508101E-3</v>
          </cell>
          <cell r="J39">
            <v>2.6507222483577509E-3</v>
          </cell>
          <cell r="K39">
            <v>7.6800096398620163E-2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7.0197059924709943E-4</v>
          </cell>
          <cell r="J40">
            <v>3.5144537274109123E-4</v>
          </cell>
          <cell r="K40">
            <v>2.8470408998963618E-4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1.9290993275393445E-4</v>
          </cell>
          <cell r="J41">
            <v>8.9689810958587082E-5</v>
          </cell>
          <cell r="K41">
            <v>6.9901620567934259E-5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8.1858871259661559E-5</v>
          </cell>
          <cell r="J42">
            <v>4.2355017926981368E-5</v>
          </cell>
          <cell r="K42">
            <v>3.2088443459391944E-5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5.9466846647513473E-5</v>
          </cell>
          <cell r="J43">
            <v>3.4985803360184031E-5</v>
          </cell>
          <cell r="K43">
            <v>2.8384623327757382E-5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8.2386613879008858E-5</v>
          </cell>
          <cell r="J44">
            <v>4.2520780833102426E-5</v>
          </cell>
          <cell r="K44">
            <v>3.2168758939574083E-5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9.8641662898748406E-5</v>
          </cell>
          <cell r="J45">
            <v>4.8716678451540369E-5</v>
          </cell>
          <cell r="K45">
            <v>4.3339340533749927E-5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1.0486141330094101E-4</v>
          </cell>
          <cell r="J46">
            <v>5.0810626976310079E-5</v>
          </cell>
          <cell r="K46">
            <v>4.6715101980861875E-5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8.1836692456511382E-5</v>
          </cell>
          <cell r="J47">
            <v>4.234843058546148E-5</v>
          </cell>
          <cell r="K47">
            <v>3.2087439520227857E-5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0.30514275273012731</v>
          </cell>
          <cell r="K48">
            <v>0.32816237253350977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0.30822500275770431</v>
          </cell>
          <cell r="K49">
            <v>0.33147714397324213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1.65209535160402E-6</v>
          </cell>
          <cell r="J50">
            <v>4.0671195722878299E-2</v>
          </cell>
          <cell r="K50">
            <v>5.9228785005706503E-6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2.3604616842871099E-6</v>
          </cell>
          <cell r="J51">
            <v>4.0673556184562601E-2</v>
          </cell>
          <cell r="K51">
            <v>4.0679479063063198E-2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0.50268486330829376</v>
          </cell>
          <cell r="J52">
            <v>0.51137611674833139</v>
          </cell>
          <cell r="K52">
            <v>0.84004793752560825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0.50268486330829332</v>
          </cell>
          <cell r="J53">
            <v>0.51137611674833094</v>
          </cell>
          <cell r="K53">
            <v>0.84004793752560747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0.55590345996697654</v>
          </cell>
          <cell r="J54">
            <v>0.56551355530755976</v>
          </cell>
          <cell r="K54">
            <v>0.92898015501948783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0.55590345996697654</v>
          </cell>
          <cell r="J55">
            <v>0.56551355530755976</v>
          </cell>
          <cell r="K55">
            <v>0.92898015501948783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0.23804309549802799</v>
          </cell>
          <cell r="J56">
            <v>0.17644729243010901</v>
          </cell>
          <cell r="K56">
            <v>0.63104956007829605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0.27445430027997614</v>
          </cell>
          <cell r="J57">
            <v>0.41468093221594676</v>
          </cell>
          <cell r="K57">
            <v>0.76131238666274414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8.5206986829756115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2187.494305169751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-2187.4943051697501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2316.0952139954302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24.95792256460588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0.31787001479138699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0.31787001479138699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0.28060284624975063</v>
          </cell>
          <cell r="J65">
            <v>0.30760310865513302</v>
          </cell>
          <cell r="K65">
            <v>0.34324460804104745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7.6718702275228781</v>
          </cell>
          <cell r="J66">
            <v>8.4790297051451855</v>
          </cell>
          <cell r="K66">
            <v>7.6218948602970427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3.561600992118124</v>
          </cell>
          <cell r="J67">
            <v>3.9569929420346877</v>
          </cell>
          <cell r="K67">
            <v>3.6828396098818139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0.50912076105193049</v>
          </cell>
          <cell r="J68">
            <v>0.44637640084132851</v>
          </cell>
          <cell r="K68">
            <v>1.4736870762328778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0.44972784192304011</v>
          </cell>
          <cell r="J69">
            <v>0.53141925785988853</v>
          </cell>
          <cell r="K69">
            <v>0.6403379840453618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13.655281718050253</v>
          </cell>
          <cell r="J70">
            <v>14.967116144501363</v>
          </cell>
          <cell r="K70">
            <v>14.902209796816077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1.7550767360890399E-2</v>
          </cell>
          <cell r="J71">
            <v>8.7886496682457904E-2</v>
          </cell>
          <cell r="K71">
            <v>1.7200231981737001E-7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0.79940018203984498</v>
          </cell>
          <cell r="J72">
            <v>0.88728667872230305</v>
          </cell>
          <cell r="K72">
            <v>0.88728685072462299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1.0328834583100726E-2</v>
          </cell>
          <cell r="J73">
            <v>7.9629826864186081E-3</v>
          </cell>
          <cell r="K73">
            <v>1.4285428693537384E-3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1.0319349886513871E-2</v>
          </cell>
          <cell r="J74">
            <v>7.9629826864186341E-3</v>
          </cell>
          <cell r="K74">
            <v>1.4285428693537393E-3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1.2515745772125964E-2</v>
          </cell>
          <cell r="J75">
            <v>9.3702417864642319E-3</v>
          </cell>
          <cell r="K75">
            <v>1.5893042178107559E-3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1.2515745772125964E-2</v>
          </cell>
          <cell r="J76">
            <v>9.3702417864642319E-3</v>
          </cell>
          <cell r="K76">
            <v>1.5893042178107559E-3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1.51891494639097E-3</v>
          </cell>
          <cell r="J77">
            <v>2.3678076539812801E-4</v>
          </cell>
          <cell r="K77">
            <v>2.8871322714380801E-4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2.1230237356755764E-3</v>
          </cell>
          <cell r="J78">
            <v>1.7582046260667006E-3</v>
          </cell>
          <cell r="K78">
            <v>1.091884907531183E-3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3.0848415165803619E-3</v>
          </cell>
          <cell r="J79">
            <v>4.4301563817972615E-3</v>
          </cell>
          <cell r="K79">
            <v>2.1822906460213301E-3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1.1668247544449394E-3</v>
          </cell>
          <cell r="J80">
            <v>1.7117967403040496E-3</v>
          </cell>
          <cell r="K80">
            <v>8.7807356811134567E-4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0.13202438601594857</v>
          </cell>
          <cell r="J81">
            <v>0.40057865501594864</v>
          </cell>
          <cell r="K81">
            <v>0.4747864319575914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6.2547324720540695E-5</v>
          </cell>
          <cell r="J82">
            <v>6.1289588808029097E-5</v>
          </cell>
          <cell r="K82">
            <v>7.0490624050646996E-6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1.037954049540784E-4</v>
          </cell>
          <cell r="J83">
            <v>1.5195821747633343E-4</v>
          </cell>
          <cell r="K83">
            <v>7.7939552279464931E-5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6.5223481045317019E-4</v>
          </cell>
          <cell r="J84">
            <v>1.0314463043315799E-5</v>
          </cell>
          <cell r="K84">
            <v>1.9389330020492987E-4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6.0462166929008902E-2</v>
          </cell>
          <cell r="J85">
            <v>9.5615072411537499E-4</v>
          </cell>
          <cell r="K85">
            <v>1.7973908928997001E-2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6.5223481045317019E-4</v>
          </cell>
          <cell r="J86">
            <v>1.0314463043315799E-5</v>
          </cell>
          <cell r="K86">
            <v>1.9389330020492987E-4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4.0366223906481025E-3</v>
          </cell>
          <cell r="J87">
            <v>2.9102118513406949E-2</v>
          </cell>
          <cell r="K87">
            <v>2.762457314068479E-3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4.032915666689757E-3</v>
          </cell>
          <cell r="J88">
            <v>2.9102118513407049E-2</v>
          </cell>
          <cell r="K88">
            <v>2.7624573140684816E-3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4.8888219024675033E-3</v>
          </cell>
          <cell r="J89">
            <v>3.4239813347635657E-2</v>
          </cell>
          <cell r="K89">
            <v>3.0714329915958881E-3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4.8888219024675033E-3</v>
          </cell>
          <cell r="J90">
            <v>3.4239813347635657E-2</v>
          </cell>
          <cell r="K90">
            <v>3.0714329915958881E-3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2.6296545063334998E-3</v>
          </cell>
          <cell r="J91">
            <v>2.76186847709145E-4</v>
          </cell>
          <cell r="K91">
            <v>4.63817936468317E-4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3.3132918296603841E-3</v>
          </cell>
          <cell r="J92">
            <v>2.9300702530572226E-3</v>
          </cell>
          <cell r="K92">
            <v>1.7588197462892034E-3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87.599890048278652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-87.599890048278795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0.95983623249966765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2.0982287007288701E-3</v>
          </cell>
          <cell r="K96">
            <v>98.851351089326101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3.7202636537745921E-5</v>
          </cell>
          <cell r="K97">
            <v>1.7526835299525896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4.76286927155643E-7</v>
          </cell>
          <cell r="K98">
            <v>4.8298199593474658E-2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9.8919585546676607E-7</v>
          </cell>
          <cell r="K99">
            <v>6.5269786691537907E-2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4.76286927155643E-7</v>
          </cell>
          <cell r="K100">
            <v>4.8298199593474589E-2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1.3489727293403917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2063.2288085496602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-2063.2288085496598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11.951898381955868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2318.2346163479301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24.980976469266512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7.3702083345419694E-2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7.3702083345419694E-2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5.1201245110179303E-2</v>
          </cell>
          <cell r="J109">
            <v>5.1295554221074499E-2</v>
          </cell>
          <cell r="K109">
            <v>4.9345165103620997E-2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4.2549687204150756E-4</v>
          </cell>
          <cell r="J110">
            <v>4.2418876753030384E-4</v>
          </cell>
          <cell r="K110">
            <v>3.9371142369910329E-4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3.903641027903745E-4</v>
          </cell>
          <cell r="J111">
            <v>4.0017808257575852E-4</v>
          </cell>
          <cell r="K111">
            <v>3.9371142369910329E-4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9.0782349486133473E-4</v>
          </cell>
          <cell r="J112">
            <v>9.0949564221763234E-4</v>
          </cell>
          <cell r="K112">
            <v>8.7491427488689631E-4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2.2850120454329901E-5</v>
          </cell>
          <cell r="J113">
            <v>8.5505538921767501E-7</v>
          </cell>
          <cell r="K113">
            <v>1.25331974889125E-5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3.4614470899243601E-5</v>
          </cell>
          <cell r="J114">
            <v>3.5448670926113057E-5</v>
          </cell>
          <cell r="K114">
            <v>3.4596680284919636E-5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200.35652894366399</v>
          </cell>
          <cell r="J115">
            <v>80.256382919888196</v>
          </cell>
          <cell r="K115">
            <v>52.421224888570997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4.5365903684698399</v>
          </cell>
          <cell r="J116">
            <v>2.4136783508003079</v>
          </cell>
          <cell r="K116">
            <v>3.7731670378406759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7.4878137143360779E-2</v>
          </cell>
          <cell r="K117">
            <v>5.2117994749617889E-2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3.5524207259514893</v>
          </cell>
          <cell r="J118">
            <v>1.4229855127639761</v>
          </cell>
          <cell r="K118">
            <v>0.92945434199593913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0.99866781651181169</v>
          </cell>
          <cell r="J119">
            <v>0.99866820628652897</v>
          </cell>
          <cell r="K119">
            <v>2.8559522993540498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7.4870482494112545E-2</v>
          </cell>
          <cell r="K120">
            <v>5.2110705605560512E-2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1.050778228191E-6</v>
          </cell>
          <cell r="J121">
            <v>1.4906509243642699E-6</v>
          </cell>
          <cell r="K121">
            <v>2.7095011695873999E-6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1.0275261824700508</v>
          </cell>
          <cell r="J122">
            <v>1.0275276731209753</v>
          </cell>
          <cell r="K122">
            <v>0.72469506939592476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295.94027507520502</v>
          </cell>
          <cell r="J123">
            <v>116.414863877375</v>
          </cell>
          <cell r="K123">
            <v>1.0857214523245201E-3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4.9838562933527903</v>
          </cell>
          <cell r="J124">
            <v>2.5886459660811445</v>
          </cell>
          <cell r="K124">
            <v>1.0354546840074064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4.0154718463392811</v>
          </cell>
          <cell r="J125">
            <v>1.579577528865336</v>
          </cell>
          <cell r="K125">
            <v>1.4731634359898557E-5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1.0530344082795635</v>
          </cell>
          <cell r="J126">
            <v>1.0530361537513337</v>
          </cell>
          <cell r="K126">
            <v>1.0530366142105771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3.8587716588248666</v>
          </cell>
          <cell r="J127">
            <v>2.0607555055673012</v>
          </cell>
          <cell r="K127">
            <v>9.8398571704077798E-5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254.705887059708</v>
          </cell>
          <cell r="J128">
            <v>136.02425991138901</v>
          </cell>
          <cell r="K128">
            <v>6.49499314995173E-3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4.5160618272997777</v>
          </cell>
          <cell r="J129">
            <v>2.4117776580033543</v>
          </cell>
          <cell r="K129">
            <v>1.1515945301332856E-4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4.3024798730874801E-2</v>
          </cell>
          <cell r="J130">
            <v>3.59629736063754E-6</v>
          </cell>
          <cell r="K130">
            <v>3.1510127057109501E-6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0.48944213886699817</v>
          </cell>
          <cell r="J131">
            <v>0.26152209876556198</v>
          </cell>
          <cell r="K131">
            <v>1.0695860894189835E-3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4.5431616319854946</v>
          </cell>
          <cell r="J132">
            <v>4.9034766707922186</v>
          </cell>
          <cell r="K132">
            <v>5.6239967988496229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4.5431616319854946</v>
          </cell>
          <cell r="J133">
            <v>4.9034766707922186</v>
          </cell>
          <cell r="K133">
            <v>5.6239967988496229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5.5417605297510301E-3</v>
          </cell>
          <cell r="J134">
            <v>5.5494493321756704E-3</v>
          </cell>
          <cell r="K134">
            <v>5.5361509664971801E-3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0.78626276342426626</v>
          </cell>
          <cell r="J135">
            <v>0.78626267906605385</v>
          </cell>
          <cell r="K135">
            <v>0.79657679824992322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1.2798594776787495</v>
          </cell>
          <cell r="J136">
            <v>1.2826617504566189</v>
          </cell>
          <cell r="K136">
            <v>6.1222755726046606E-5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12.342970373145713</v>
          </cell>
          <cell r="J137">
            <v>12.034791372356544</v>
          </cell>
          <cell r="K137">
            <v>5.4243361573277232E-4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2535.93643503559</v>
          </cell>
          <cell r="J138">
            <v>2541.4889083830499</v>
          </cell>
          <cell r="K138">
            <v>0.121307862001031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27.326901239607707</v>
          </cell>
          <cell r="J139">
            <v>27.386733926541527</v>
          </cell>
          <cell r="K139">
            <v>1.3071967888042156E-3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5.6593403051961502E-3</v>
          </cell>
          <cell r="J140">
            <v>1.9607571609042002E-2</v>
          </cell>
          <cell r="K140">
            <v>2.91179813988344E-8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6.9926074025540574E-2</v>
          </cell>
          <cell r="J141">
            <v>7.0079061809770027E-2</v>
          </cell>
          <cell r="K141">
            <v>2.3343910615598873E-5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0.683702939133225</v>
          </cell>
          <cell r="J142">
            <v>0.315895135343077</v>
          </cell>
          <cell r="K142">
            <v>0.19853712913529301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3.1696361382899628E-3</v>
          </cell>
          <cell r="J143">
            <v>1.516624611940623E-3</v>
          </cell>
          <cell r="K143">
            <v>9.7825155032736882E-4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7.1813310000354109E-3</v>
          </cell>
          <cell r="J144">
            <v>3.4057535145333288E-3</v>
          </cell>
          <cell r="K144">
            <v>2.1251671610560104E-3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1.2122392537823132E-2</v>
          </cell>
          <cell r="J145">
            <v>5.6009775770049144E-3</v>
          </cell>
          <cell r="K145">
            <v>3.5201618641009349E-3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2.8102459352973098E-5</v>
          </cell>
          <cell r="J146">
            <v>1.80699409523979E-6</v>
          </cell>
          <cell r="K146">
            <v>6.2483713362421195E-5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2.8169033141605207E-4</v>
          </cell>
          <cell r="J147">
            <v>1.351162267006684E-4</v>
          </cell>
          <cell r="K147">
            <v>8.6795093222033512E-5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2.8185123484529106E-3</v>
          </cell>
          <cell r="J148">
            <v>0.15328612146670842</v>
          </cell>
          <cell r="K148">
            <v>0.11024990804382676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7.497520532830401E-3</v>
          </cell>
          <cell r="J149">
            <v>0.40775618518237738</v>
          </cell>
          <cell r="K149">
            <v>0.29327561745648506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0.13785110986428867</v>
          </cell>
          <cell r="J150">
            <v>0.94791702974107173</v>
          </cell>
          <cell r="K150">
            <v>0.8550702687563797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1.5376714527967899E-4</v>
          </cell>
          <cell r="J151">
            <v>1.11826059189267E-2</v>
          </cell>
          <cell r="K151">
            <v>3.22176830272625E-7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2.0962792072895132E-4</v>
          </cell>
          <cell r="J152">
            <v>1.1374445950418288E-2</v>
          </cell>
          <cell r="K152">
            <v>8.1808317463806599E-3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I153">
            <v>15.342141607336327</v>
          </cell>
          <cell r="J153">
            <v>10.108879112090387</v>
          </cell>
          <cell r="K153">
            <v>9.8316816836399266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I154">
            <v>15.342141607336327</v>
          </cell>
          <cell r="J154">
            <v>10.108879112090387</v>
          </cell>
          <cell r="K154">
            <v>9.8316816836399266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I155">
            <v>8.8071690666147599E-7</v>
          </cell>
          <cell r="J155">
            <v>1.2479102373764201E-6</v>
          </cell>
          <cell r="K155">
            <v>1.78669806251741E-6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I156">
            <v>1.6999958412432075</v>
          </cell>
          <cell r="J156">
            <v>1.1999996851484107</v>
          </cell>
          <cell r="K156">
            <v>1.199999745837566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/>
          <cell r="K157">
            <v>351.85586502596573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/>
          <cell r="K158">
            <v>-351.85586502596601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/>
          <cell r="K159">
            <v>0.9895549473463956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/>
          <cell r="K160">
            <v>0.29171073378389439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/>
          <cell r="K161">
            <v>485.35309702146498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/>
          <cell r="K162">
            <v>5.2300980282485439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/>
          <cell r="K163">
            <v>2.9201989089550798E-2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/>
          <cell r="K164">
            <v>2.9201989089550798E-2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I165">
            <v>0.45050449123158798</v>
          </cell>
          <cell r="J165">
            <v>19.010275471853799</v>
          </cell>
          <cell r="K165">
            <v>120.171642666529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I166">
            <v>3.7438201248270442E-3</v>
          </cell>
          <cell r="J166">
            <v>0.15720554042682</v>
          </cell>
          <cell r="K166">
            <v>0.95881629787124523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I167">
            <v>3.4346973622266484E-3</v>
          </cell>
          <cell r="J167">
            <v>0.14830711361020754</v>
          </cell>
          <cell r="K167">
            <v>0.95881629787124523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I168">
            <v>7.9876682842480121E-3</v>
          </cell>
          <cell r="J168">
            <v>0.33706162184138044</v>
          </cell>
          <cell r="K168">
            <v>2.1307028841583215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I169">
            <v>2.53801967757357E-4</v>
          </cell>
          <cell r="J169">
            <v>1.2877870942966999E-2</v>
          </cell>
          <cell r="K169">
            <v>7.21367525463638E-2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I170">
            <v>3.0555671855212146E-4</v>
          </cell>
          <cell r="J170">
            <v>1.3183348276790279E-2</v>
          </cell>
          <cell r="K170">
            <v>8.5230126183161184E-2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I171">
            <v>4.0346236412132546E-3</v>
          </cell>
          <cell r="J171">
            <v>4.2796576352721865E-3</v>
          </cell>
          <cell r="K171">
            <v>4.4632345467266413E-3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I172">
            <v>4.0346236412132546E-3</v>
          </cell>
          <cell r="J172">
            <v>4.2796576352721865E-3</v>
          </cell>
          <cell r="K172">
            <v>4.4632345467266413E-3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I173">
            <v>2.0826523031663999E-8</v>
          </cell>
          <cell r="J173">
            <v>1.2858264006752901E-8</v>
          </cell>
          <cell r="K173">
            <v>1.8330805450985201E-8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I174">
            <v>3.7080010148386798E-4</v>
          </cell>
          <cell r="J174">
            <v>3.7081295974787502E-4</v>
          </cell>
          <cell r="K174">
            <v>3.7083129055332599E-4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I175">
            <v>0.15482476565250508</v>
          </cell>
          <cell r="J175">
            <v>0.16816083953955957</v>
          </cell>
          <cell r="K175">
            <v>0.19689247766780782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I176">
            <v>7.741238282625261</v>
          </cell>
          <cell r="J176">
            <v>8.4080419769779766</v>
          </cell>
          <cell r="K176">
            <v>9.8446238833903905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I177">
            <v>13.31050628138253</v>
          </cell>
          <cell r="J177">
            <v>14.457027604986703</v>
          </cell>
          <cell r="K177">
            <v>16.927127580069516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I178">
            <v>0.15182661028088201</v>
          </cell>
          <cell r="J178">
            <v>5.6600003908953499E-2</v>
          </cell>
          <cell r="K178">
            <v>0.16939886885150399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I179">
            <v>0.29244710502237381</v>
          </cell>
          <cell r="J179">
            <v>0.31763718858172868</v>
          </cell>
          <cell r="K179">
            <v>0.37190798654179097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K180">
            <v>1.4038991012897504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K181">
            <v>-1.4038991012897499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/>
          <cell r="K182">
            <v>9.0617441393313868E-3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/>
          <cell r="K183">
            <v>1.0015611943471555E-2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2.2975125648269498E-3</v>
          </cell>
          <cell r="K184">
            <v>1.5833696870368501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4.0736038383456553E-5</v>
          </cell>
          <cell r="K185">
            <v>2.8073930621220666E-2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/>
          <cell r="K186">
            <v>6.0828755681224095E-4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/>
          <cell r="K187">
            <v>6.0828755681224095E-4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I188">
            <v>11.285755893303081</v>
          </cell>
          <cell r="J188">
            <v>12.578833969664361</v>
          </cell>
          <cell r="K188">
            <v>13.894926784243731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I189">
            <v>11.285755893303081</v>
          </cell>
          <cell r="J189">
            <v>12.578833969664361</v>
          </cell>
          <cell r="K189">
            <v>13.894926784243731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I190">
            <v>11.285755893303101</v>
          </cell>
          <cell r="J190">
            <v>12.5788339696644</v>
          </cell>
          <cell r="K190">
            <v>13.894926784243699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I191">
            <v>0.62481205024394704</v>
          </cell>
          <cell r="J191">
            <v>0.78020708821512996</v>
          </cell>
          <cell r="K191">
            <v>2.72740766018625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I192">
            <v>3.2533549064788292</v>
          </cell>
          <cell r="J192">
            <v>3.6261116933968691</v>
          </cell>
          <cell r="K192">
            <v>4.0055027490449104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I193">
            <v>10.163673717630314</v>
          </cell>
          <cell r="J193">
            <v>11.562017877895238</v>
          </cell>
          <cell r="K193">
            <v>11.119859432982157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I194">
            <v>11.02745009541624</v>
          </cell>
          <cell r="J194">
            <v>12.536412058597337</v>
          </cell>
          <cell r="K194">
            <v>12.041204981247938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I195">
            <v>1.05655921866266E-7</v>
          </cell>
          <cell r="J195">
            <v>1.5032123285007899E-7</v>
          </cell>
          <cell r="K195">
            <v>1.7413432336818899E-7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I196">
            <v>0.84970058475542798</v>
          </cell>
          <cell r="J196">
            <v>0.84970073507666</v>
          </cell>
          <cell r="K196">
            <v>0.84970090921098396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I197">
            <v>1.4505304324824546E-2</v>
          </cell>
          <cell r="J197">
            <v>1.0991457892750429</v>
          </cell>
          <cell r="K197">
            <v>7.0075475174840811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I198">
            <v>1.4505304324824546E-2</v>
          </cell>
          <cell r="J198">
            <v>1.0991457892750429</v>
          </cell>
          <cell r="K198">
            <v>7.0075475174840811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I199">
            <v>1.4175732656142401E-7</v>
          </cell>
          <cell r="J199">
            <v>6.3776537646937206E-2</v>
          </cell>
          <cell r="K199">
            <v>0.39483240942084202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I200">
            <v>9.4015433989417098E-4</v>
          </cell>
          <cell r="J200">
            <v>6.4716691986831304E-2</v>
          </cell>
          <cell r="K200">
            <v>0.45954910140767302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I201">
            <v>5.664818976564201E-2</v>
          </cell>
          <cell r="J201">
            <v>6.3252375212158873E-2</v>
          </cell>
          <cell r="K201">
            <v>6.0368903376710539E-2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I202">
            <v>5.664818976564201E-2</v>
          </cell>
          <cell r="J202">
            <v>6.3252375212158873E-2</v>
          </cell>
          <cell r="K202">
            <v>6.0368903376710539E-2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I203">
            <v>2.2560958939689302E-8</v>
          </cell>
          <cell r="J203"/>
          <cell r="K203">
            <v>1.2613018509868699E-8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I204">
            <v>5.0210420294980896E-3</v>
          </cell>
          <cell r="J204">
            <v>5.0210420294980896E-3</v>
          </cell>
          <cell r="K204">
            <v>5.0210546425166003E-3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I205">
            <v>8.165632975586762</v>
          </cell>
          <cell r="J205">
            <v>8.9453555451011582</v>
          </cell>
          <cell r="K205">
            <v>6.415350487533086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I206">
            <v>3.8601174066410082</v>
          </cell>
          <cell r="J206">
            <v>4.2287135304114489</v>
          </cell>
          <cell r="K206">
            <v>3.0327111395610857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I207">
            <v>11.24673630832681</v>
          </cell>
          <cell r="J207">
            <v>12.295024631770508</v>
          </cell>
          <cell r="K207">
            <v>8.6278472751376647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I208">
            <v>3.9897335122900002E-2</v>
          </cell>
          <cell r="J208">
            <v>0.11819147807273001</v>
          </cell>
          <cell r="K208">
            <v>2.6917245860950699E-2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I209">
            <v>0.15231570812125658</v>
          </cell>
          <cell r="J209">
            <v>0.20937451325605477</v>
          </cell>
          <cell r="K209">
            <v>0.12956875322362735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I210">
            <v>3.3265636951977729E-3</v>
          </cell>
          <cell r="J210">
            <v>3.4723436030305462E-3</v>
          </cell>
          <cell r="K210">
            <v>3.4769499598849936E-3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I211">
            <v>3.3265636951977729E-3</v>
          </cell>
          <cell r="J211">
            <v>3.4723436030305462E-3</v>
          </cell>
          <cell r="K211">
            <v>3.4769499598849936E-3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I212">
            <v>6.4757233893670595E-8</v>
          </cell>
          <cell r="J212">
            <v>1.07872538885812E-7</v>
          </cell>
          <cell r="K212">
            <v>2.4303623656487202E-7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I213">
            <v>2.4688172073390697E-4</v>
          </cell>
          <cell r="J213">
            <v>2.46951895484688E-4</v>
          </cell>
          <cell r="K213">
            <v>2.4719458371510198E-4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I214">
            <v>1.3630610992394911E-2</v>
          </cell>
          <cell r="J214">
            <v>2.5368726516312945E-2</v>
          </cell>
          <cell r="K214">
            <v>5.2433816044952453E-2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I215">
            <v>1.3645772962353059E-2</v>
          </cell>
          <cell r="J215">
            <v>2.5368726516312914E-2</v>
          </cell>
          <cell r="K215">
            <v>5.2433816044952453E-2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I216">
            <v>1.5152109226064671E-2</v>
          </cell>
          <cell r="J216">
            <v>2.7271041235951268E-2</v>
          </cell>
          <cell r="K216">
            <v>5.2965008101070174E-2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I217">
            <v>1.5152109226064671E-2</v>
          </cell>
          <cell r="J217">
            <v>2.7271041235951268E-2</v>
          </cell>
          <cell r="K217">
            <v>5.2965008101070174E-2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I218">
            <v>1.63477038280575E-3</v>
          </cell>
          <cell r="J218">
            <v>1.6734491752299699E-4</v>
          </cell>
          <cell r="K218">
            <v>2.45423177981714E-3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I219">
            <v>2.0498954373845005E-3</v>
          </cell>
          <cell r="J219">
            <v>1.8261008968612727E-3</v>
          </cell>
          <cell r="K219">
            <v>3.2562031293576362E-3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I220">
            <v>1.9668717072684607</v>
          </cell>
          <cell r="J220">
            <v>2.0672114251508495</v>
          </cell>
          <cell r="K220">
            <v>2.2835010022898015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I221">
            <v>1.9668717072684607</v>
          </cell>
          <cell r="J221">
            <v>2.0672114251508495</v>
          </cell>
          <cell r="K221">
            <v>2.2835010022898015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I222">
            <v>1.9668717072684601</v>
          </cell>
          <cell r="J222">
            <v>2.06721142515085</v>
          </cell>
          <cell r="K222">
            <v>2.2835010022898001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I223">
            <v>2.7521701338050299E-2</v>
          </cell>
          <cell r="J223">
            <v>2.8928402619281601E-2</v>
          </cell>
          <cell r="K223">
            <v>0.60740758896538705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I224">
            <v>0.56699233367244195</v>
          </cell>
          <cell r="J224">
            <v>0.59591748349879903</v>
          </cell>
          <cell r="K224">
            <v>0.65826703153128197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I225">
            <v>3.61414266450447E-3</v>
          </cell>
          <cell r="J225">
            <v>1.4289584267460941E-4</v>
          </cell>
          <cell r="K225">
            <v>9.0794175452228704E-2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I226">
            <v>7.6881244079368147E-3</v>
          </cell>
          <cell r="J226">
            <v>3.0232969017001098E-4</v>
          </cell>
          <cell r="K226">
            <v>0.19005280729742324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I227">
            <v>0.83733188336053699</v>
          </cell>
          <cell r="J227">
            <v>3.8482334911073897E-2</v>
          </cell>
          <cell r="K227">
            <v>20.330943626310201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I228">
            <v>1.4846309988661993E-2</v>
          </cell>
          <cell r="J228">
            <v>6.8231090267861479E-4</v>
          </cell>
          <cell r="K228">
            <v>0.36047772387074906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I229">
            <v>4.4796624976780502E-6</v>
          </cell>
          <cell r="J229">
            <v>7.7345005249637503E-7</v>
          </cell>
          <cell r="K229">
            <v>1.1840817652473501E-2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I230">
            <v>3.719905242954083E-4</v>
          </cell>
          <cell r="J230">
            <v>4.8062495850501041E-5</v>
          </cell>
          <cell r="K230">
            <v>1.1843656906274305E-2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I231">
            <v>12.737473515433585</v>
          </cell>
          <cell r="J231">
            <v>12.887238239988761</v>
          </cell>
          <cell r="K231">
            <v>13.231635204588647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I232">
            <v>12.737473515433585</v>
          </cell>
          <cell r="J232">
            <v>12.887238239988761</v>
          </cell>
          <cell r="K232">
            <v>13.231635204588647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I233">
            <v>15.92184048916314</v>
          </cell>
          <cell r="J233">
            <v>16.109046387227753</v>
          </cell>
          <cell r="K233">
            <v>16.53954300141331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I234">
            <v>15.92184048916314</v>
          </cell>
          <cell r="J234">
            <v>16.109046387227753</v>
          </cell>
          <cell r="K234">
            <v>16.53954300141331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I235">
            <v>4.3594499999999998</v>
          </cell>
          <cell r="J235">
            <v>4.3594499999999998</v>
          </cell>
          <cell r="K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I236">
            <v>6.0947603537980189E-3</v>
          </cell>
          <cell r="J236">
            <v>7.3787885749443116E-3</v>
          </cell>
          <cell r="K236">
            <v>1.4190333403644824E-3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I237">
            <v>6.0891636959892132E-3</v>
          </cell>
          <cell r="J237">
            <v>7.3787885749443324E-3</v>
          </cell>
          <cell r="K237">
            <v>1.4190333403644837E-3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I238">
            <v>7.383534585082922E-3</v>
          </cell>
          <cell r="J238">
            <v>8.6829545965030844E-3</v>
          </cell>
          <cell r="K238">
            <v>1.5787380738784182E-3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I239">
            <v>7.383534585082922E-3</v>
          </cell>
          <cell r="J239">
            <v>8.6829545965030844E-3</v>
          </cell>
          <cell r="K239">
            <v>1.5787380738784182E-3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I240">
            <v>1.56123732219256E-3</v>
          </cell>
          <cell r="J240">
            <v>2.0158751669336901E-4</v>
          </cell>
          <cell r="K240">
            <v>2.9606300860889398E-4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I241">
            <v>2.1079376628856173E-3</v>
          </cell>
          <cell r="J241">
            <v>1.7675627241704806E-3</v>
          </cell>
          <cell r="K241">
            <v>1.091600043302604E-3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I242">
            <v>7.3778257700171017E-4</v>
          </cell>
          <cell r="J242">
            <v>4.2970385817598365E-4</v>
          </cell>
          <cell r="K242">
            <v>1.9308661702904819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I243">
            <v>3.5027750788842697E-4</v>
          </cell>
          <cell r="J243">
            <v>1.9316962431764414E-4</v>
          </cell>
          <cell r="K243">
            <v>0.77912143713475679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I244">
            <v>7.8142605338772694E-2</v>
          </cell>
          <cell r="J244">
            <v>4.44684359653678E-2</v>
          </cell>
          <cell r="K244">
            <v>191.05412632347901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I245">
            <v>1.3855071868576715E-3</v>
          </cell>
          <cell r="J245">
            <v>7.8844744619446479E-4</v>
          </cell>
          <cell r="K245">
            <v>3.3874845092815491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I246">
            <v>1.01740021741845E-4</v>
          </cell>
          <cell r="J246">
            <v>1.8888402954966899E-7</v>
          </cell>
          <cell r="K246">
            <v>7.6598439380614503E-2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I247">
            <v>1.01740021741845E-4</v>
          </cell>
          <cell r="J247">
            <v>1.0182023627777747E-4</v>
          </cell>
          <cell r="K247">
            <v>7.6641482714126116E-2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I248">
            <v>4.1170573920682095E-2</v>
          </cell>
          <cell r="J248">
            <v>0.21990868475983996</v>
          </cell>
          <cell r="K248">
            <v>4.3907794467652139E-2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I249">
            <v>4.1124828838548018E-2</v>
          </cell>
          <cell r="J249">
            <v>0.21990868475984021</v>
          </cell>
          <cell r="K249">
            <v>4.3907794467652139E-2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I250">
            <v>4.5749135856669294E-2</v>
          </cell>
          <cell r="J250">
            <v>0.23646492062465849</v>
          </cell>
          <cell r="K250">
            <v>4.4353345399221117E-2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I251">
            <v>4.5749135856669294E-2</v>
          </cell>
          <cell r="J251">
            <v>0.23646492062465849</v>
          </cell>
          <cell r="K251">
            <v>4.4353345399221117E-2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I252">
            <v>1.04463913867422E-2</v>
          </cell>
          <cell r="J252">
            <v>3.9209246686261801E-2</v>
          </cell>
          <cell r="K252">
            <v>2.0910704818735102E-5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I253">
            <v>1.1255633040602273E-2</v>
          </cell>
          <cell r="J253">
            <v>4.9698907235227081E-2</v>
          </cell>
          <cell r="K253">
            <v>1.6491447055902903E-2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I254">
            <v>0.59091847648884999</v>
          </cell>
          <cell r="J254">
            <v>4.2821149859929297E-2</v>
          </cell>
          <cell r="K254">
            <v>3.0639097017728899E-2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I255">
            <v>7.8839816726974932E-3</v>
          </cell>
          <cell r="J255">
            <v>5.7131596680728438E-4</v>
          </cell>
          <cell r="K255">
            <v>4.0878410299687587E-4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I256">
            <v>8.0178897759681164E-3</v>
          </cell>
          <cell r="J256">
            <v>5.8101967245494253E-4</v>
          </cell>
          <cell r="K256">
            <v>4.1572723226226461E-4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I257">
            <v>71.400097643820018</v>
          </cell>
          <cell r="J257">
            <v>71.389854998409319</v>
          </cell>
          <cell r="K257">
            <v>65.472877743903425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I258">
            <v>71.400097643820018</v>
          </cell>
          <cell r="J258">
            <v>71.389854998409319</v>
          </cell>
          <cell r="K258">
            <v>65.472877743903425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I259">
            <v>7.3394300010600002</v>
          </cell>
          <cell r="J259">
            <v>7.3394300010600002</v>
          </cell>
          <cell r="K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I260">
            <v>2.1517602068423835E-3</v>
          </cell>
          <cell r="J260">
            <v>3.5410912960655797E-3</v>
          </cell>
          <cell r="K260">
            <v>1.1677114897682285E-3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I261">
            <v>2.1537379276207252E-3</v>
          </cell>
          <cell r="J261">
            <v>3.5410912960655663E-3</v>
          </cell>
          <cell r="K261">
            <v>1.1677114897682269E-3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I262">
            <v>2.6065377048678298E-3</v>
          </cell>
          <cell r="J262">
            <v>4.1680166213505397E-3</v>
          </cell>
          <cell r="K262">
            <v>1.2994917217377096E-3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I263">
            <v>2.6065377048678298E-3</v>
          </cell>
          <cell r="J263">
            <v>4.1680166213505397E-3</v>
          </cell>
          <cell r="K263">
            <v>1.2994917217377096E-3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I264">
            <v>1.62739022541102E-3</v>
          </cell>
          <cell r="J264">
            <v>1.48644725321318E-4</v>
          </cell>
          <cell r="K264">
            <v>3.0569299127862102E-4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I265">
            <v>2.0585508170308038E-3</v>
          </cell>
          <cell r="J265">
            <v>1.791455630843536E-3</v>
          </cell>
          <cell r="K265">
            <v>1.0908144304184013E-3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I266">
            <v>2.0591786787510151E-3</v>
          </cell>
          <cell r="J266">
            <v>1.0948496083425189E-3</v>
          </cell>
          <cell r="K266">
            <v>7.8490270471502925E-4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I267">
            <v>49.277346447560141</v>
          </cell>
          <cell r="J267">
            <v>41.992312267454352</v>
          </cell>
          <cell r="K267">
            <v>41.197211102310519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I268">
            <v>1.3735243807771792E-3</v>
          </cell>
          <cell r="J268">
            <v>7.6114192384617719E-4</v>
          </cell>
          <cell r="K268">
            <v>5.9436211170090056E-4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I269">
            <v>49.276820102108708</v>
          </cell>
          <cell r="J269">
            <v>19.073630306457606</v>
          </cell>
          <cell r="K269">
            <v>18.591824597232737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I270">
            <v>3.9446956199282969E-3</v>
          </cell>
          <cell r="J270">
            <v>22.920537952528967</v>
          </cell>
          <cell r="K270">
            <v>22.606734242865329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I271">
            <v>4.4403201813200702E-7</v>
          </cell>
          <cell r="J271">
            <v>5.2745475961774603E-7</v>
          </cell>
          <cell r="K271">
            <v>9.9902868303910905E-7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I272">
            <v>4.4927387564337717</v>
          </cell>
          <cell r="J272">
            <v>4.4927393474986097</v>
          </cell>
          <cell r="K272">
            <v>4.492740360234956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I273">
            <v>2.5923507628130866</v>
          </cell>
          <cell r="J273">
            <v>4.4810782406406382</v>
          </cell>
          <cell r="K273">
            <v>5.1555495418414328</v>
          </cell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I274">
            <v>2.5923507628130866</v>
          </cell>
          <cell r="J274">
            <v>4.4810782406406382</v>
          </cell>
          <cell r="K274">
            <v>5.1555495418414328</v>
          </cell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I275">
            <v>9.6797688121863207E-2</v>
          </cell>
          <cell r="J275">
            <v>0.14281711905601299</v>
          </cell>
          <cell r="K275">
            <v>0.132731883348436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I276">
            <v>9.6798053932745501E-2</v>
          </cell>
          <cell r="J276">
            <v>0.15996211174338301</v>
          </cell>
          <cell r="K276">
            <v>0.181649781023937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I277"/>
          <cell r="J277">
            <v>1.2813657642266158E-7</v>
          </cell>
          <cell r="K277">
            <v>3.7683527547428915E-7</v>
          </cell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I278"/>
          <cell r="J278">
            <v>1.2813657642266158E-7</v>
          </cell>
          <cell r="K278">
            <v>3.7683527547428915E-7</v>
          </cell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I279"/>
          <cell r="J279">
            <v>1.28136576422662E-7</v>
          </cell>
          <cell r="K279">
            <v>3.76835275474289E-7</v>
          </cell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I280">
            <v>4.4194420801877403E-8</v>
          </cell>
          <cell r="J280">
            <v>5.9068821925096202E-8</v>
          </cell>
          <cell r="K280">
            <v>7.1646863693625406E-8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I281">
            <v>7.8213152573293494E-8</v>
          </cell>
          <cell r="J281">
            <v>1.3728197449838999E-7</v>
          </cell>
          <cell r="K281">
            <v>2.0892883819201501E-7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I282">
            <v>7.4918721504744852</v>
          </cell>
          <cell r="J282">
            <v>7.6680257254131856</v>
          </cell>
          <cell r="K282">
            <v>1.2875944849749734E-3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I283">
            <v>1944.9775091814399</v>
          </cell>
          <cell r="J283">
            <v>1990.70903456471</v>
          </cell>
          <cell r="K283">
            <v>0.33427456634637998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I284">
            <v>20.958809366179295</v>
          </cell>
          <cell r="J284">
            <v>21.451605975912862</v>
          </cell>
          <cell r="K284">
            <v>3.6020966201118537E-3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I285">
            <v>8.9443844234902301E-2</v>
          </cell>
          <cell r="J285">
            <v>3.9374359686573497E-2</v>
          </cell>
          <cell r="K285">
            <v>2.8581143100902901E-8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I286">
            <v>0.27948946304618089</v>
          </cell>
          <cell r="J286">
            <v>0.28606071245365688</v>
          </cell>
          <cell r="K286">
            <v>7.9282751536707829E-5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I287">
            <v>1.540954800991962</v>
          </cell>
          <cell r="J287">
            <v>1.5409526232332564</v>
          </cell>
          <cell r="K287">
            <v>1.5409513247640361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I288">
            <v>1.540954800991962</v>
          </cell>
          <cell r="J288">
            <v>1.5409526232332564</v>
          </cell>
          <cell r="K288">
            <v>1.5409513247640361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I289">
            <v>5.9871746270389528</v>
          </cell>
          <cell r="J289">
            <v>7.2269640331126013</v>
          </cell>
          <cell r="K289">
            <v>13.546460933446101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I290">
            <v>5.9871746270389528</v>
          </cell>
          <cell r="J290">
            <v>7.2269640331126013</v>
          </cell>
          <cell r="K290">
            <v>13.546460933446101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I291">
            <v>4.0555071206726305</v>
          </cell>
          <cell r="J291">
            <v>4.5010786573162322</v>
          </cell>
          <cell r="K291">
            <v>5.4094492292984757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I292">
            <v>5.7935816009609002</v>
          </cell>
          <cell r="J292">
            <v>6.4301123675946217</v>
          </cell>
          <cell r="K292">
            <v>7.7277846132835366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I293">
            <v>5.7016757240244499E-2</v>
          </cell>
          <cell r="J293">
            <v>0.236097665146033</v>
          </cell>
          <cell r="K293">
            <v>0.35749598359002499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I294">
            <v>0.51440205648166804</v>
          </cell>
          <cell r="J294">
            <v>0.57091710817760399</v>
          </cell>
          <cell r="K294">
            <v>0.68612863898826704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I295"/>
          <cell r="J295">
            <v>2.8996507571282402E-4</v>
          </cell>
          <cell r="K295">
            <v>0.11776208394483913</v>
          </cell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I296"/>
          <cell r="J296">
            <v>3.1578783882061701E-2</v>
          </cell>
          <cell r="K296">
            <v>10.6052881914019</v>
          </cell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I297"/>
          <cell r="J297">
            <v>5.5990751563939241E-4</v>
          </cell>
          <cell r="K297">
            <v>0.1880370246702471</v>
          </cell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I298"/>
          <cell r="J298">
            <v>7.34878385701231E-5</v>
          </cell>
          <cell r="K298">
            <v>6.8879143626228521E-3</v>
          </cell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I299"/>
          <cell r="J299">
            <v>1.52626203231947E-4</v>
          </cell>
          <cell r="K299">
            <v>9.1026557983833207E-3</v>
          </cell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I300"/>
          <cell r="J300">
            <v>7.34878385701231E-5</v>
          </cell>
          <cell r="K300">
            <v>6.8879143626228555E-3</v>
          </cell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I301">
            <v>660.84425807197499</v>
          </cell>
          <cell r="J301">
            <v>411.11907450681002</v>
          </cell>
          <cell r="K301">
            <v>210.083786739533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I302">
            <v>12.164843878990004</v>
          </cell>
          <cell r="J302">
            <v>7.266177536726663</v>
          </cell>
          <cell r="K302">
            <v>3.7126534534055393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I303">
            <v>1.4855363983623325E-3</v>
          </cell>
          <cell r="J303">
            <v>5.4862829963999013E-4</v>
          </cell>
          <cell r="K303">
            <v>8.5634927017099322E-3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I304">
            <v>11.71709677432581</v>
          </cell>
          <cell r="J304">
            <v>7.2893452926739455</v>
          </cell>
          <cell r="K304">
            <v>3.7248898358073204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I305">
            <v>0.48665170712648476</v>
          </cell>
          <cell r="J305">
            <v>1.0281444312510147E-4</v>
          </cell>
          <cell r="K305">
            <v>2.6103068512440365E-4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I306">
            <v>1.4820109842471659E-3</v>
          </cell>
          <cell r="J306">
            <v>5.4366309606917746E-4</v>
          </cell>
          <cell r="K306">
            <v>8.5618274716985372E-3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I307">
            <v>3.6555786011144001E-7</v>
          </cell>
          <cell r="J307">
            <v>3.88187035286423E-7</v>
          </cell>
          <cell r="K307">
            <v>9.7851902495851096E-7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I308">
            <v>2.235054417654553</v>
          </cell>
          <cell r="J308">
            <v>2.2350548058415884</v>
          </cell>
          <cell r="K308">
            <v>1.120894085224333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I309">
            <v>7.2486109937310039E-4</v>
          </cell>
          <cell r="J309">
            <v>8.0504962830847205E-4</v>
          </cell>
          <cell r="K309">
            <v>4.268561990951164E-4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I310">
            <v>1.9163817056349073E-3</v>
          </cell>
          <cell r="J310">
            <v>2.0834808622668629E-3</v>
          </cell>
          <cell r="K310">
            <v>1.0608727153524418E-3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I311">
            <v>0.13026084773552271</v>
          </cell>
          <cell r="J311">
            <v>0.39696820711907532</v>
          </cell>
          <cell r="K311">
            <v>0.47298105208829266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I312">
            <v>3.4402408059161297E-5</v>
          </cell>
          <cell r="J312">
            <v>1.64401857819663E-5</v>
          </cell>
          <cell r="K312">
            <v>1.1338273888199E-5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I313">
            <v>6.4428839063843647E-5</v>
          </cell>
          <cell r="J313">
            <v>7.1315925949796307E-5</v>
          </cell>
          <cell r="K313">
            <v>3.7787794994049103E-5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I314">
            <v>13.353447551848454</v>
          </cell>
          <cell r="J314">
            <v>12.528036276684098</v>
          </cell>
          <cell r="K314">
            <v>10.650048657924854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I315">
            <v>1.2028573949642025E-3</v>
          </cell>
          <cell r="J315">
            <v>8.0682696215262327E-4</v>
          </cell>
          <cell r="K315">
            <v>2.9687011920928935E-3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I316">
            <v>16.193035029743022</v>
          </cell>
          <cell r="J316">
            <v>15.455843529804548</v>
          </cell>
          <cell r="K316">
            <v>12.369645980906077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I317">
            <v>12.068694328892059</v>
          </cell>
          <cell r="J317">
            <v>11.135352844766773</v>
          </cell>
          <cell r="K317">
            <v>9.2063618983295896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I318">
            <v>14.692034964178971</v>
          </cell>
          <cell r="J318">
            <v>14.134314950738764</v>
          </cell>
          <cell r="K318">
            <v>11.630061536105101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I319">
            <v>56.308414732057443</v>
          </cell>
          <cell r="J319">
            <v>53.254322254491441</v>
          </cell>
          <cell r="K319">
            <v>43.859055319975965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I320">
            <v>6.1160445243342202E-8</v>
          </cell>
          <cell r="J320">
            <v>9.3000664547826697E-8</v>
          </cell>
          <cell r="K320">
            <v>1.77246034081628E-7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I321">
            <v>4.3300926955611896</v>
          </cell>
          <cell r="J321">
            <v>4.3300927867719032</v>
          </cell>
          <cell r="K321">
            <v>4.3300929661494543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I322">
            <v>0.89344384642581698</v>
          </cell>
          <cell r="J322">
            <v>0.28703390535751799</v>
          </cell>
          <cell r="K322">
            <v>4.9188324051013303E-2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I323">
            <v>5.3724519866859581E-3</v>
          </cell>
          <cell r="J323">
            <v>1.7169804107094709E-3</v>
          </cell>
          <cell r="K323">
            <v>2.4751680701142262E-4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I324">
            <v>7.6089672677108174E-3</v>
          </cell>
          <cell r="J324">
            <v>2.5754706160642051E-3</v>
          </cell>
          <cell r="K324">
            <v>3.7127521051713374E-4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I325">
            <v>1.5841202950812362E-2</v>
          </cell>
          <cell r="J325">
            <v>5.089253641090744E-3</v>
          </cell>
          <cell r="K325">
            <v>8.7213340515981052E-4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I326">
            <v>4.7498913263966099E-7</v>
          </cell>
          <cell r="J326">
            <v>3.4829447424372598E-7</v>
          </cell>
          <cell r="K326">
            <v>3.9590848172264301E-5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I327">
            <v>5.7347067320923789E-4</v>
          </cell>
          <cell r="J327">
            <v>2.7999785924790084E-4</v>
          </cell>
          <cell r="K327">
            <v>4.013406476510143E-5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I328">
            <v>0.7325683508936639</v>
          </cell>
          <cell r="J328">
            <v>0.73052126507125614</v>
          </cell>
          <cell r="K328">
            <v>0.72647378380308969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I329">
            <v>0.7325683508936639</v>
          </cell>
          <cell r="J329">
            <v>0.73052126507125614</v>
          </cell>
          <cell r="K329">
            <v>0.72647378380308969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I330">
            <v>6.8922728856678206E-4</v>
          </cell>
          <cell r="J330">
            <v>1.3949796476359221E-4</v>
          </cell>
          <cell r="K330">
            <v>1.6790142510651786E-2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I331">
            <v>6.8986076953053764E-4</v>
          </cell>
          <cell r="J331">
            <v>1.3949796476359164E-4</v>
          </cell>
          <cell r="K331">
            <v>1.6790142510651779E-2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I332">
            <v>8.3845197167044423E-4</v>
          </cell>
          <cell r="J332">
            <v>1.6614211395983596E-4</v>
          </cell>
          <cell r="K332">
            <v>1.8656768586883837E-2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I333">
            <v>8.3845197167044423E-4</v>
          </cell>
          <cell r="J333">
            <v>1.6614211395983596E-4</v>
          </cell>
          <cell r="K333">
            <v>1.8656768586883837E-2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I334">
            <v>7.8040480474206799E-5</v>
          </cell>
          <cell r="J334">
            <v>3.4278535878426898E-5</v>
          </cell>
          <cell r="K334">
            <v>4.5834771482936701E-2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I335">
            <v>2.3302961237065857E-4</v>
          </cell>
          <cell r="J335">
            <v>1.6102968717639058E-4</v>
          </cell>
          <cell r="K335">
            <v>4.5929930601150755E-2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I336">
            <v>0.84368530432616284</v>
          </cell>
          <cell r="J336">
            <v>2.9878541115891245E-4</v>
          </cell>
          <cell r="K336">
            <v>0.38009850382798244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I337">
            <v>0.17016664727762049</v>
          </cell>
          <cell r="J337">
            <v>1.3478717028624846E-4</v>
          </cell>
          <cell r="K337">
            <v>0.17146888652392098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I338">
            <v>47.728378747872398</v>
          </cell>
          <cell r="J338">
            <v>5.0762788989846902E-2</v>
          </cell>
          <cell r="K338">
            <v>48.007083381388703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I339">
            <v>0.6476035108259488</v>
          </cell>
          <cell r="J339">
            <v>6.8877597001149092E-4</v>
          </cell>
          <cell r="K339">
            <v>0.65138512050730957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I340">
            <v>9.5223140285245807E-3</v>
          </cell>
          <cell r="J340">
            <v>5.50362745056061E-7</v>
          </cell>
          <cell r="K340">
            <v>1.19685749752263E-2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I341">
            <v>2.7006093179308618E-2</v>
          </cell>
          <cell r="J341">
            <v>3.3502702999069905E-4</v>
          </cell>
          <cell r="K341">
            <v>1.210886504382562E-2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I342">
            <v>22.554107756610946</v>
          </cell>
          <cell r="J342"/>
          <cell r="K342"/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I343">
            <v>67.994304089161844</v>
          </cell>
          <cell r="J343"/>
          <cell r="K343"/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I344">
            <v>0.76661998047619584</v>
          </cell>
          <cell r="J344"/>
          <cell r="K344"/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I345">
            <v>1772.40494310953</v>
          </cell>
          <cell r="J345">
            <v>1292.5892211275</v>
          </cell>
          <cell r="K345">
            <v>810.11459595265296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I346">
            <v>32.088888687031293</v>
          </cell>
          <cell r="J346">
            <v>22.845299084170666</v>
          </cell>
          <cell r="K346">
            <v>14.317757459210144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I347">
            <v>2.6345391144812053E-3</v>
          </cell>
          <cell r="J347">
            <v>1.1066049223569677E-3</v>
          </cell>
          <cell r="K347">
            <v>2.4909235602678485E-2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I348">
            <v>31.425619558679678</v>
          </cell>
          <cell r="J348">
            <v>22.918248601551412</v>
          </cell>
          <cell r="K348">
            <v>14.363733970791722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I349">
            <v>0.76583653998572498</v>
          </cell>
          <cell r="J349">
            <v>1.0328109759195222E-4</v>
          </cell>
          <cell r="K349">
            <v>2.588525405390108E-4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I350">
            <v>2.6330403383815599E-3</v>
          </cell>
          <cell r="J350">
            <v>1.1054501852112454E-3</v>
          </cell>
          <cell r="K350">
            <v>2.4909235602679939E-2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I351">
            <v>1.10354477112434E-7</v>
          </cell>
          <cell r="J351">
            <v>1.5945926881214299E-7</v>
          </cell>
          <cell r="K351">
            <v>3.0712286693885601E-7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I352">
            <v>3.0972407758973608</v>
          </cell>
          <cell r="J352">
            <v>3.0972409353566297</v>
          </cell>
          <cell r="K352">
            <v>1.5532834831197966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I353">
            <v>5.0067952928074998E-2</v>
          </cell>
          <cell r="J353">
            <v>5.0544484297961399E-2</v>
          </cell>
          <cell r="K353">
            <v>4.9646073068449398E-2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I354">
            <v>3.8172375459347954E-4</v>
          </cell>
          <cell r="J354">
            <v>3.9431867182806714E-4</v>
          </cell>
          <cell r="K354">
            <v>3.9611228512060709E-4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I355">
            <v>4.1607889250689273E-4</v>
          </cell>
          <cell r="J355">
            <v>4.1797779213775148E-4</v>
          </cell>
          <cell r="K355">
            <v>3.9611228512060709E-4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I356">
            <v>8.877296618453013E-4</v>
          </cell>
          <cell r="J356">
            <v>8.9617879960924359E-4</v>
          </cell>
          <cell r="K356">
            <v>8.8024952249023808E-4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I357">
            <v>2.2113489409140401E-5</v>
          </cell>
          <cell r="J357">
            <v>1.0974334886479099E-6</v>
          </cell>
          <cell r="K357">
            <v>1.30986280265617E-5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I358">
            <v>3.3848252383361197E-5</v>
          </cell>
          <cell r="J358">
            <v>3.4924876830945409E-5</v>
          </cell>
          <cell r="K358">
            <v>3.4809818948287248E-5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I359">
            <v>2.7593770720726759E-3</v>
          </cell>
          <cell r="J359">
            <v>1.2890942492358465E-3</v>
          </cell>
          <cell r="K359">
            <v>0.22774599684097993</v>
          </cell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I360">
            <v>4.0956271384586952E-3</v>
          </cell>
          <cell r="J360">
            <v>2.1484904153930796E-3</v>
          </cell>
          <cell r="K360">
            <v>0.45549199368195964</v>
          </cell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I361">
            <v>7.8385208391553995E-3</v>
          </cell>
          <cell r="J361">
            <v>3.9063462098055989E-3</v>
          </cell>
          <cell r="K361">
            <v>0.75915332280326586</v>
          </cell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I362">
            <v>3.2643015383611502E-4</v>
          </cell>
          <cell r="J362">
            <v>1.7518936454947901E-6</v>
          </cell>
          <cell r="K362">
            <v>5.4782207120222498E-2</v>
          </cell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I363">
            <v>3.2643015383611502E-4</v>
          </cell>
          <cell r="J363">
            <v>3.2812389484029154E-4</v>
          </cell>
          <cell r="K363">
            <v>5.492140558062017E-2</v>
          </cell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I364">
            <v>29.303343324554024</v>
          </cell>
          <cell r="J364">
            <v>36.452273201081184</v>
          </cell>
          <cell r="K364">
            <v>33.751451563910528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I365">
            <v>29.299146659028864</v>
          </cell>
          <cell r="J365">
            <v>19.030230862329166</v>
          </cell>
          <cell r="K365">
            <v>15.48721669862983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I366">
            <v>4.1966655251688134E-3</v>
          </cell>
          <cell r="J366">
            <v>17.422042338752028</v>
          </cell>
          <cell r="K366">
            <v>18.264234865280674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I367">
            <v>0.340964928780432</v>
          </cell>
          <cell r="J367">
            <v>2.3447699691949298E-5</v>
          </cell>
          <cell r="K367">
            <v>1.9538463119152001E-5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I368">
            <v>0.94563495925588137</v>
          </cell>
          <cell r="J368">
            <v>1.2045007279366871</v>
          </cell>
          <cell r="K368">
            <v>1.204527343585996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I369">
            <v>10.4726456619636</v>
          </cell>
          <cell r="J369">
            <v>13.364302700063483</v>
          </cell>
          <cell r="K369">
            <v>99.583679560569763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I370">
            <v>10.484294878495241</v>
          </cell>
          <cell r="J370">
            <v>13.364302700063465</v>
          </cell>
          <cell r="K370">
            <v>99.583679560569763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I371">
            <v>11.649206954069053</v>
          </cell>
          <cell r="J371">
            <v>14.370212436991245</v>
          </cell>
          <cell r="K371">
            <v>100.58957642029708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I372">
            <v>11.649206954069053</v>
          </cell>
          <cell r="J372">
            <v>14.370212436991245</v>
          </cell>
          <cell r="K372">
            <v>100.58957642029708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I373">
            <v>0.102363210939793</v>
          </cell>
          <cell r="J373">
            <v>0.60017010592518905</v>
          </cell>
          <cell r="K373">
            <v>5.7091150279434002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I374">
            <v>0.65541539781041613</v>
          </cell>
          <cell r="J374">
            <v>0.833883071804423</v>
          </cell>
          <cell r="K374">
            <v>6.1879665954145509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I375">
            <v>1.4158990113692243E-2</v>
          </cell>
          <cell r="J375">
            <v>8.7493639756346855E-3</v>
          </cell>
          <cell r="K375">
            <v>1.0817105751009368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I376">
            <v>1.4174739824608455E-2</v>
          </cell>
          <cell r="J376">
            <v>8.7493639756346716E-3</v>
          </cell>
          <cell r="K376">
            <v>1.0817105751009368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I377">
            <v>1.5735677543514837E-2</v>
          </cell>
          <cell r="J377">
            <v>9.3990533339703818E-3</v>
          </cell>
          <cell r="K377">
            <v>1.0926376084233771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I378">
            <v>1.5735677543514837E-2</v>
          </cell>
          <cell r="J378">
            <v>9.3990533339703818E-3</v>
          </cell>
          <cell r="K378">
            <v>1.0926376084233771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I379">
            <v>1.6162285448535799E-3</v>
          </cell>
          <cell r="J379">
            <v>1.4409719480737901E-4</v>
          </cell>
          <cell r="K379">
            <v>6.6439172540601096E-2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I380">
            <v>2.0331518235700645E-3</v>
          </cell>
          <cell r="J380">
            <v>1.7848013675083327E-3</v>
          </cell>
          <cell r="K380">
            <v>6.7216412930334896E-2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I381">
            <v>6.37345833492374E-2</v>
          </cell>
          <cell r="J381">
            <v>8.4480270686738003E-4</v>
          </cell>
          <cell r="K381"/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I382">
            <v>8.1389794196511729E-4</v>
          </cell>
          <cell r="J382">
            <v>1.0788227495240215E-5</v>
          </cell>
          <cell r="K382"/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I383">
            <v>8.2772186167840659E-4</v>
          </cell>
          <cell r="J383">
            <v>1.0971463725550391E-5</v>
          </cell>
          <cell r="K383"/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I384">
            <v>189.21889646337499</v>
          </cell>
          <cell r="J384">
            <v>186.77493161727199</v>
          </cell>
          <cell r="K384">
            <v>59.597775631398697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I385">
            <v>1.0116026561126314</v>
          </cell>
          <cell r="J385">
            <v>1.0099753421800732</v>
          </cell>
          <cell r="K385">
            <v>0.32720478166925415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I386">
            <v>2.065217225812455</v>
          </cell>
          <cell r="J386">
            <v>2.0365076571827698</v>
          </cell>
          <cell r="K386">
            <v>0.64385457038143523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I387">
            <v>3.3549449727548697</v>
          </cell>
          <cell r="J387">
            <v>3.3116122627175839</v>
          </cell>
          <cell r="K387">
            <v>1.0566981494928847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I388">
            <v>8.7788032210520308E-3</v>
          </cell>
          <cell r="J388">
            <v>3.5265211546840601E-7</v>
          </cell>
          <cell r="K388">
            <v>1.9689593141749201E-4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I389">
            <v>7.5064711956583638E-2</v>
          </cell>
          <cell r="J389">
            <v>7.4952223321646805E-2</v>
          </cell>
          <cell r="K389">
            <v>2.4279701428877944E-2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I390">
            <v>1.6822733845647802E-3</v>
          </cell>
          <cell r="J390">
            <v>1.7522673387733499E-3</v>
          </cell>
          <cell r="K390">
            <v>5.3791668772208993E-4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I391">
            <v>1.6822733845647802E-3</v>
          </cell>
          <cell r="J391">
            <v>1.7522673387733499E-3</v>
          </cell>
          <cell r="K391">
            <v>5.3791668772208993E-4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I392">
            <v>3.1967667422956902E-5</v>
          </cell>
          <cell r="J392">
            <v>2.26226156967776E-5</v>
          </cell>
          <cell r="K392">
            <v>2.49527025204955E-5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I393">
            <v>8.8875526648291014E-4</v>
          </cell>
          <cell r="J393">
            <v>8.9053539632555356E-4</v>
          </cell>
          <cell r="K393">
            <v>5.0095370013636398E-4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I394">
            <v>4.0571700235791826E-2</v>
          </cell>
          <cell r="J394">
            <v>4.0681829663653177E-2</v>
          </cell>
          <cell r="K394">
            <v>0.42430780494490877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I395">
            <v>4.0571700235791708E-2</v>
          </cell>
          <cell r="J395">
            <v>4.0681829663653093E-2</v>
          </cell>
          <cell r="K395">
            <v>0.42430780494490705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I396">
            <v>4.6796741979225641E-2</v>
          </cell>
          <cell r="J396">
            <v>4.6922521560494479E-2</v>
          </cell>
          <cell r="K396">
            <v>0.4893758008848566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I397">
            <v>4.6796741979225641E-2</v>
          </cell>
          <cell r="J397">
            <v>4.6922521560494479E-2</v>
          </cell>
          <cell r="K397">
            <v>0.4893758008848566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I398">
            <v>4.0924351032213301E-3</v>
          </cell>
          <cell r="J398">
            <v>4.4185322604975402E-2</v>
          </cell>
          <cell r="K398">
            <v>0.73713381710914205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I399">
            <v>1.2188097664064488E-2</v>
          </cell>
          <cell r="J399">
            <v>4.9192037479622225E-2</v>
          </cell>
          <cell r="K399">
            <v>0.76001053983161515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I400">
            <v>0.82964783644870588</v>
          </cell>
          <cell r="J400">
            <v>1.4212463827043316</v>
          </cell>
          <cell r="K400">
            <v>1.720846273955722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I401">
            <v>0.82964783644870588</v>
          </cell>
          <cell r="J401">
            <v>1.4212463827043316</v>
          </cell>
          <cell r="K401">
            <v>1.720846273955722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I402">
            <v>0.82964783644870599</v>
          </cell>
          <cell r="J402">
            <v>1.42124638270433</v>
          </cell>
          <cell r="K402">
            <v>1.72084627395572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I403">
            <v>0.194237180325979</v>
          </cell>
          <cell r="J403">
            <v>0.17054061398683401</v>
          </cell>
          <cell r="K403">
            <v>0.170749573910181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I404">
            <v>0.23916326546636399</v>
          </cell>
          <cell r="J404">
            <v>0.40970387945319803</v>
          </cell>
          <cell r="K404">
            <v>0.49607027375426499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I405">
            <v>0.25686963571052362</v>
          </cell>
          <cell r="J405">
            <v>0.25479243764667148</v>
          </cell>
          <cell r="K405">
            <v>1.008679369341014E-2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I406">
            <v>0.25663375909371022</v>
          </cell>
          <cell r="J406">
            <v>0.25479243764667253</v>
          </cell>
          <cell r="K406">
            <v>1.0086793693410154E-2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I407">
            <v>0.3113530804720403</v>
          </cell>
          <cell r="J407">
            <v>0.29975783585738425</v>
          </cell>
          <cell r="K407">
            <v>1.1209584643775115E-2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I408">
            <v>0.3113530804720403</v>
          </cell>
          <cell r="J408">
            <v>0.29975783585738425</v>
          </cell>
          <cell r="K408">
            <v>1.1209584643775115E-2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I409">
            <v>1.9864956038606199E-3</v>
          </cell>
          <cell r="J409">
            <v>5.2181234527537597E-3</v>
          </cell>
          <cell r="K409">
            <v>3.40670267445253E-5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I410">
            <v>1.6464464160425928E-2</v>
          </cell>
          <cell r="J410">
            <v>1.625596320502375E-2</v>
          </cell>
          <cell r="K410">
            <v>4.6240580617425437E-3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I411">
            <v>1.625406140412665E-3</v>
          </cell>
          <cell r="J411">
            <v>1.7159491842617259E-3</v>
          </cell>
          <cell r="K411">
            <v>1.9156225202186376E-3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I412">
            <v>1.625406140412665E-3</v>
          </cell>
          <cell r="J412">
            <v>1.7159491842617259E-3</v>
          </cell>
          <cell r="K412">
            <v>1.9156225202186376E-3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I413">
            <v>1.62540614041266E-3</v>
          </cell>
          <cell r="J413">
            <v>1.71594918426173E-3</v>
          </cell>
          <cell r="K413">
            <v>1.9156225202186399E-3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I414">
            <v>3.6552243568401103E-5</v>
          </cell>
          <cell r="J414">
            <v>2.9176170504792698E-5</v>
          </cell>
          <cell r="K414">
            <v>4.9409423282072704E-4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I415">
            <v>4.6885588353901101E-4</v>
          </cell>
          <cell r="J415">
            <v>4.9505308934158303E-4</v>
          </cell>
          <cell r="K415">
            <v>5.5247903769531598E-4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I416">
            <v>2.62563566935528</v>
          </cell>
          <cell r="J416">
            <v>4.1247452599560921</v>
          </cell>
          <cell r="K416">
            <v>9.4567597122783592E-2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I417">
            <v>2.6280489374337281</v>
          </cell>
          <cell r="J417">
            <v>4.1247452599560797</v>
          </cell>
          <cell r="K417">
            <v>9.4567597122783523E-2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I418">
            <v>3.1855098098333778</v>
          </cell>
          <cell r="J418">
            <v>4.8526435091630855</v>
          </cell>
          <cell r="K418">
            <v>0.10507714436964169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I419">
            <v>3.1855098098333778</v>
          </cell>
          <cell r="J419">
            <v>4.8526435091630855</v>
          </cell>
          <cell r="K419">
            <v>0.10507714436964169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I420">
            <v>5.0169862683286298E-2</v>
          </cell>
          <cell r="J420">
            <v>0.132924068500756</v>
          </cell>
          <cell r="K420">
            <v>1.92896011656271E-5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I421">
            <v>0.16670968222528368</v>
          </cell>
          <cell r="J421">
            <v>0.2616766906563428</v>
          </cell>
          <cell r="K421">
            <v>5.6636310095045599E-2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I422">
            <v>1.2024463210919809E-3</v>
          </cell>
          <cell r="J422">
            <v>8.2261818099169093E-4</v>
          </cell>
          <cell r="K422">
            <v>3.2533323514242749E-3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I423">
            <v>44.289581733332156</v>
          </cell>
          <cell r="J423">
            <v>40.152384065152503</v>
          </cell>
          <cell r="K423">
            <v>32.162867057120643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I424">
            <v>44.290784179653279</v>
          </cell>
          <cell r="J424">
            <v>40.153195499820932</v>
          </cell>
          <cell r="K424">
            <v>32.16610581827014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I425">
            <v>9.4749627735701195E-8</v>
          </cell>
          <cell r="J425">
            <v>1.3664187095989899E-7</v>
          </cell>
          <cell r="K425">
            <v>2.33956925712229E-7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I426">
            <v>4.368389120188092</v>
          </cell>
          <cell r="J426">
            <v>4.3683892579118737</v>
          </cell>
          <cell r="K426">
            <v>4.3683895018818877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I427">
            <v>1.4151053086412435E-3</v>
          </cell>
          <cell r="J427">
            <v>3.4986127240750108E-3</v>
          </cell>
          <cell r="K427">
            <v>1.0904411042163265E-3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I428">
            <v>3.7007618022530018E-3</v>
          </cell>
          <cell r="J428">
            <v>9.1495185913514007E-3</v>
          </cell>
          <cell r="K428">
            <v>2.8517049306847268E-3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I429">
            <v>0.19359302607805692</v>
          </cell>
          <cell r="J429">
            <v>0.40406251654292363</v>
          </cell>
          <cell r="K429">
            <v>0.46986990512463783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I430">
            <v>7.5227190132570702E-5</v>
          </cell>
          <cell r="J430">
            <v>6.0217301173057301E-5</v>
          </cell>
          <cell r="K430">
            <v>1.57735648129922E-6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I431">
            <v>2.2659461772410981E-4</v>
          </cell>
          <cell r="J431">
            <v>2.4425101095455694E-4</v>
          </cell>
          <cell r="K431">
            <v>1.2089297137491669E-4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J432">
            <v>2.672291198927815E-3</v>
          </cell>
          <cell r="K432">
            <v>2.4157933144737173E-3</v>
          </cell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J433">
            <v>2.672291198927815E-3</v>
          </cell>
          <cell r="K433">
            <v>2.4157933144737173E-3</v>
          </cell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I434">
            <v>8.9661084398692697E-7</v>
          </cell>
          <cell r="J434">
            <v>4.2695655877047101E-4</v>
          </cell>
          <cell r="K434">
            <v>1.11406486477672E-4</v>
          </cell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I435">
            <v>8.9661084398692697E-7</v>
          </cell>
          <cell r="J435">
            <v>4.2711536820757499E-4</v>
          </cell>
          <cell r="K435">
            <v>2.57648179293408E-4</v>
          </cell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I436">
            <v>122.33485546342493</v>
          </cell>
          <cell r="J436">
            <v>116.12617397126795</v>
          </cell>
          <cell r="K436">
            <v>79.954975853187634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I437">
            <v>124.33364637799994</v>
          </cell>
          <cell r="J437">
            <v>117.60110541844435</v>
          </cell>
          <cell r="K437">
            <v>80.395009644073738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I438">
            <v>2.0174068595496901E-7</v>
          </cell>
          <cell r="J438">
            <v>3.0393203499005601E-7</v>
          </cell>
          <cell r="K438">
            <v>9.576173687706679E-7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I439">
            <v>15.305609540620603</v>
          </cell>
          <cell r="J439">
            <v>15.305609641578355</v>
          </cell>
          <cell r="K439">
            <v>15.305610237678014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I440">
            <v>12.260446752360291</v>
          </cell>
          <cell r="J440">
            <v>12.268379834798706</v>
          </cell>
          <cell r="K440">
            <v>12.284548318416627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I441">
            <v>12.260446752360291</v>
          </cell>
          <cell r="J441">
            <v>12.268379834798706</v>
          </cell>
          <cell r="K441">
            <v>12.284548318416627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I442">
            <v>0.89707999999999899</v>
          </cell>
          <cell r="J442">
            <v>0.89707999999999899</v>
          </cell>
          <cell r="K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I443">
            <v>3.3081084630717976E-3</v>
          </cell>
          <cell r="J443">
            <v>7.715254914236162E-3</v>
          </cell>
          <cell r="K443">
            <v>1.2735199457664722E-3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I444">
            <v>3.311149003938584E-3</v>
          </cell>
          <cell r="J444">
            <v>7.7152549142361316E-3</v>
          </cell>
          <cell r="K444">
            <v>1.2735199457664711E-3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I445">
            <v>4.0094602216222582E-3</v>
          </cell>
          <cell r="J445">
            <v>9.0787973486116686E-3</v>
          </cell>
          <cell r="K445">
            <v>1.4170546288202138E-3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I446">
            <v>4.0094602216222582E-3</v>
          </cell>
          <cell r="J446">
            <v>9.0787973486116686E-3</v>
          </cell>
          <cell r="K446">
            <v>1.4170546288202138E-3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I447">
            <v>1.62819613336422E-3</v>
          </cell>
          <cell r="J447">
            <v>1.4928116898935801E-4</v>
          </cell>
          <cell r="K447">
            <v>3.0519594862543398E-4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I448">
            <v>2.0593184250979318E-3</v>
          </cell>
          <cell r="J448">
            <v>1.7928962627991216E-3</v>
          </cell>
          <cell r="K448">
            <v>1.0911198826466515E-3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I449">
            <v>1.7650558046288664E-4</v>
          </cell>
          <cell r="J449">
            <v>1.4937889301927372E-5</v>
          </cell>
          <cell r="K449">
            <v>7.6415096788407075E-6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I450">
            <v>1.52242787636012E-2</v>
          </cell>
          <cell r="J450">
            <v>1.28844986246866E-3</v>
          </cell>
          <cell r="K450">
            <v>6.5910932232473597E-4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I451">
            <v>2.0657094658888981E-4</v>
          </cell>
          <cell r="J451">
            <v>1.7482359056562595E-5</v>
          </cell>
          <cell r="K451">
            <v>8.9431387018281658E-6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I452">
            <v>3.4586140749814101E-4</v>
          </cell>
          <cell r="J452">
            <v>2.7070551401970599E-5</v>
          </cell>
          <cell r="K452">
            <v>1.1044371492494999E-5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I453">
            <v>3.6797860160476859E-4</v>
          </cell>
          <cell r="J453">
            <v>3.8397386459864373E-4</v>
          </cell>
          <cell r="K453">
            <v>3.0982258639009839E-4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I454">
            <v>8.4331329875271491E-2</v>
          </cell>
          <cell r="J454">
            <v>0.32760364237247314</v>
          </cell>
          <cell r="K454">
            <v>0.7612879233011578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I455">
            <v>2.3347492534750809E-3</v>
          </cell>
          <cell r="J455">
            <v>3.18019580252546E-3</v>
          </cell>
          <cell r="K455">
            <v>7.9108959421162665E-4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I456">
            <v>1.7187986885115513E-3</v>
          </cell>
          <cell r="J456">
            <v>4.0603514066746343E-3</v>
          </cell>
          <cell r="K456">
            <v>9.814433696067749E-4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I457">
            <v>1.2970710448961977E-4</v>
          </cell>
          <cell r="J457">
            <v>1.491574732388493E-3</v>
          </cell>
          <cell r="K457">
            <v>6.0931287507033584E-4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I458">
            <v>1.5536236458854285E-4</v>
          </cell>
          <cell r="J458">
            <v>1.9494137472936764E-4</v>
          </cell>
          <cell r="K458">
            <v>2.138837679171245E-4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I459">
            <v>1.3595670917506157E-2</v>
          </cell>
          <cell r="J459">
            <v>9.4497110096389975E-3</v>
          </cell>
          <cell r="K459">
            <v>0.22119624301541377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I460">
            <v>8.4614346473498494E-3</v>
          </cell>
          <cell r="J460">
            <v>5.2279173075415061E-2</v>
          </cell>
          <cell r="K460">
            <v>0.16382484509381073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I461">
            <v>8.2475386671883345E-3</v>
          </cell>
          <cell r="J461">
            <v>5.1269259137793767E-2</v>
          </cell>
          <cell r="K461">
            <v>0.16309699716071943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I462">
            <v>8.2728490826529857E-3</v>
          </cell>
          <cell r="J462">
            <v>5.0643098588182223E-2</v>
          </cell>
          <cell r="K462">
            <v>0.15964412957173327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I463">
            <v>1.1084700671121995E-3</v>
          </cell>
          <cell r="J463">
            <v>1.2680730892278089E-3</v>
          </cell>
          <cell r="K463">
            <v>5.7875747947782827E-4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I464">
            <v>1.7555708164507285E-4</v>
          </cell>
          <cell r="J464">
            <v>1.8292024605179996E-4</v>
          </cell>
          <cell r="K464">
            <v>1.585561538579237E-2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I465">
            <v>2.1839247562576249E-2</v>
          </cell>
          <cell r="J465">
            <v>0.13612445819293373</v>
          </cell>
          <cell r="K465">
            <v>2.4698893556016001E-3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I466">
            <v>2.576726413139426E-3</v>
          </cell>
          <cell r="J466">
            <v>7.5840666460695507E-4</v>
          </cell>
          <cell r="K466">
            <v>4.5826063662599443E-4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I467">
            <v>9.341524742148957E-4</v>
          </cell>
          <cell r="J467">
            <v>1.7287551268162866E-3</v>
          </cell>
          <cell r="K467">
            <v>1.1250474941216252E-3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I468">
            <v>3.4750378124407811E-3</v>
          </cell>
          <cell r="J468">
            <v>2.9642434430973666E-3</v>
          </cell>
          <cell r="K468">
            <v>2.1363364011069614E-3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I469">
            <v>4.8367850416567524E-3</v>
          </cell>
          <cell r="J469">
            <v>4.8553738869227822E-3</v>
          </cell>
          <cell r="K469">
            <v>3.2220728451517054E-3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I470">
            <v>4.8366039383835142E-3</v>
          </cell>
          <cell r="J470">
            <v>5.4584595696164076E-3</v>
          </cell>
          <cell r="K470">
            <v>4.7747872275487177E-3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I471">
            <v>2.1229851754513501E-4</v>
          </cell>
          <cell r="J471">
            <v>1.4527132836072686E-4</v>
          </cell>
          <cell r="K471">
            <v>1.1694739125172891E-4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I472">
            <v>1.7769713190147243E-4</v>
          </cell>
          <cell r="J472">
            <v>1.3743778865989728E-4</v>
          </cell>
          <cell r="K472">
            <v>1.0200361676469831E-4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I473">
            <v>7.7398475157886378E-5</v>
          </cell>
          <cell r="J473">
            <v>6.8048011736966145E-5</v>
          </cell>
          <cell r="K473">
            <v>5.446329504917379E-5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I474">
            <v>1.7787154733038462E-4</v>
          </cell>
          <cell r="J474">
            <v>1.9767343891617951E-4</v>
          </cell>
          <cell r="K474">
            <v>1.4548411579712702E-4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I475">
            <v>4.4176676710152419E-4</v>
          </cell>
          <cell r="J475">
            <v>3.3741489554046103E-4</v>
          </cell>
          <cell r="K475">
            <v>2.1168887676456202E-4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I476">
            <v>6.2792166651782512E-4</v>
          </cell>
          <cell r="J476">
            <v>8.8718113267763365E-4</v>
          </cell>
          <cell r="K476">
            <v>1.9747839050480907E-2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I477">
            <v>0.42513079544389198</v>
          </cell>
          <cell r="J477">
            <v>1.26547762738207</v>
          </cell>
          <cell r="K477">
            <v>2.0274280279038899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I478">
            <v>0.42786950633230952</v>
          </cell>
          <cell r="J478">
            <v>1.6924699620588681</v>
          </cell>
          <cell r="K478">
            <v>3.1256495383518179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I479">
            <v>6.9022901477523657</v>
          </cell>
          <cell r="J479">
            <v>8.7697168241707626</v>
          </cell>
          <cell r="K479">
            <v>8.7697095985155187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I480">
            <v>6.9022901477523657</v>
          </cell>
          <cell r="J480">
            <v>8.7697168241707626</v>
          </cell>
          <cell r="K480">
            <v>8.7697095985155187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I481">
            <v>89.429597186714744</v>
          </cell>
          <cell r="J481">
            <v>123.6727016985238</v>
          </cell>
          <cell r="K481">
            <v>92.962757474471246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I482">
            <v>78.575966761137536</v>
          </cell>
          <cell r="J482">
            <v>38.103861168786764</v>
          </cell>
          <cell r="K482">
            <v>34.079041295862545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I483">
            <v>3.4683148158866097E-3</v>
          </cell>
          <cell r="J483">
            <v>2.9934136662732327E-2</v>
          </cell>
          <cell r="K483">
            <v>1.3704578969922974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I484">
            <v>173.44896163250513</v>
          </cell>
          <cell r="J484">
            <v>166.14554751146665</v>
          </cell>
          <cell r="K484">
            <v>130.45009952606969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I485">
            <v>2.6479582560316802E-7</v>
          </cell>
          <cell r="J485">
            <v>3.8942778265163702E-7</v>
          </cell>
          <cell r="K485">
            <v>1.1990607544233501E-6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I486">
            <v>13.91419064385668</v>
          </cell>
          <cell r="J486">
            <v>13.914190779846706</v>
          </cell>
          <cell r="K486">
            <v>13.914191544259882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I487">
            <v>5.2572387680415025</v>
          </cell>
          <cell r="J487">
            <v>6.6795939153310648</v>
          </cell>
          <cell r="K487">
            <v>6.6795884117961446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I488">
            <v>6.9022901477523657</v>
          </cell>
          <cell r="J488">
            <v>8.7697168241707626</v>
          </cell>
          <cell r="K488">
            <v>8.7697095985155187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I489">
            <v>0.231858829301403</v>
          </cell>
          <cell r="J489">
            <v>0.18043346077460601</v>
          </cell>
          <cell r="K489">
            <v>0.36895150145160099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I490">
            <v>0.6668253662777881</v>
          </cell>
          <cell r="J490">
            <v>0.84723655645881835</v>
          </cell>
          <cell r="K490">
            <v>0.84723282564766578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  <cell r="J491">
            <v>6.658449065471156E-5</v>
          </cell>
          <cell r="K491">
            <v>0.55974095810267177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  <cell r="J492">
            <v>8.4895225584757301E-5</v>
          </cell>
          <cell r="K492">
            <v>0.74165676948603987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  <cell r="J493">
            <v>9.3884131823143303E-3</v>
          </cell>
          <cell r="K493">
            <v>78.923475092476707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  <cell r="J494">
            <v>1.66461226636779E-4</v>
          </cell>
          <cell r="K494">
            <v>1.3993523952566798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  <cell r="J495">
            <v>2.2451176555884302E-5</v>
          </cell>
          <cell r="K495">
            <v>4.4076526612152202E-2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  <cell r="J496">
            <v>2.2451176555884302E-5</v>
          </cell>
          <cell r="K496">
            <v>4.4098903736951155E-2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I497">
            <v>100.37098460039213</v>
          </cell>
          <cell r="J497">
            <v>131.44206686592975</v>
          </cell>
          <cell r="K497">
            <v>112.87988925567696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I498">
            <v>2.14975927371349E-3</v>
          </cell>
          <cell r="J498">
            <v>1.1879169681597774E-3</v>
          </cell>
          <cell r="K498">
            <v>0.33695350021420567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I499">
            <v>104.13837249485012</v>
          </cell>
          <cell r="J499">
            <v>135.88591205517997</v>
          </cell>
          <cell r="K499">
            <v>116.21159917845625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I500">
            <v>9.8352233698018093E-7</v>
          </cell>
          <cell r="J500">
            <v>1.1579898301248901E-6</v>
          </cell>
          <cell r="K500">
            <v>2.9773431628359799E-6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I501">
            <v>12.649265945211461</v>
          </cell>
          <cell r="J501">
            <v>12.649266570045734</v>
          </cell>
          <cell r="K501">
            <v>12.649268919738414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I502">
            <v>785.477586579128</v>
          </cell>
          <cell r="J502">
            <v>425.92262134910999</v>
          </cell>
          <cell r="K502">
            <v>8.9547674674186905E-4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I503">
            <v>10.480357577188148</v>
          </cell>
          <cell r="J503">
            <v>5.6830397370087002</v>
          </cell>
          <cell r="K503">
            <v>0.19652032291797902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I504">
            <v>10.657769153041093</v>
          </cell>
          <cell r="J504">
            <v>5.7791400454424657</v>
          </cell>
          <cell r="K504">
            <v>1.2150295071124404E-5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I505">
            <v>5.9615389810423864E-4</v>
          </cell>
          <cell r="J505">
            <v>4.2594028988144343E-4</v>
          </cell>
          <cell r="K505">
            <v>0.19984829804393739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I509">
            <v>51.056598999844425</v>
          </cell>
          <cell r="J509">
            <v>49.956946921653731</v>
          </cell>
          <cell r="K509">
            <v>47.773726530889775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I510">
            <v>51.056598999844425</v>
          </cell>
          <cell r="J510">
            <v>49.956946921653731</v>
          </cell>
          <cell r="K510">
            <v>47.773726530889775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I511">
            <v>3.9647700000000001</v>
          </cell>
          <cell r="J511">
            <v>3.9647700000000001</v>
          </cell>
          <cell r="K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I512">
            <v>5.5112238615049067</v>
          </cell>
          <cell r="J512">
            <v>9.0124379370812466</v>
          </cell>
          <cell r="K512">
            <v>9.9553382030131239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I513">
            <v>1.9004220212085874</v>
          </cell>
          <cell r="J513">
            <v>3.1077372196831883</v>
          </cell>
          <cell r="K513">
            <v>3.432875242418318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I514">
            <v>11.022447723009799</v>
          </cell>
          <cell r="J514">
            <v>18.0248758741625</v>
          </cell>
          <cell r="K514">
            <v>19.910676406026202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I515">
            <v>1.6479015394043499E-2</v>
          </cell>
          <cell r="J515">
            <v>0.288924232829887</v>
          </cell>
          <cell r="K515">
            <v>0.26778762916818799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I516">
            <v>0.33935566993924554</v>
          </cell>
          <cell r="J516">
            <v>0.55493673653732334</v>
          </cell>
          <cell r="K516">
            <v>0.61299178612343974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I517">
            <v>6.4779592430017869</v>
          </cell>
          <cell r="J517">
            <v>6.477958778164628</v>
          </cell>
          <cell r="K517">
            <v>7.568982636265341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I518">
            <v>7.0284991684087625</v>
          </cell>
          <cell r="J518">
            <v>7.0238916250891634</v>
          </cell>
          <cell r="K518">
            <v>8.196117223609102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I519">
            <v>5.6506307507031102E-8</v>
          </cell>
          <cell r="J519">
            <v>7.32485201423137E-8</v>
          </cell>
          <cell r="K519">
            <v>1.22707423482034E-7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I520">
            <v>0.79547281422793603</v>
          </cell>
          <cell r="J520">
            <v>0.79547288747645695</v>
          </cell>
          <cell r="K520">
            <v>0.79547301018387995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  <cell r="I521">
            <v>0.60223301906411653</v>
          </cell>
          <cell r="J521">
            <v>0.73651276357120643</v>
          </cell>
          <cell r="K521">
            <v>0.87016138464167836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  <cell r="I522">
            <v>0.60682106388081125</v>
          </cell>
          <cell r="J522">
            <v>0.74212380358456198</v>
          </cell>
          <cell r="K522">
            <v>0.87679061170846651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I523">
            <v>2.1323783613128901E-2</v>
          </cell>
          <cell r="J523">
            <v>1.1514508177035801E-2</v>
          </cell>
          <cell r="K523">
            <v>1.7510938578804199E-2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I524">
            <v>2.1324430727808898E-2</v>
          </cell>
          <cell r="J524">
            <v>3.2838938904844697E-2</v>
          </cell>
          <cell r="K524">
            <v>5.0349877483648997E-2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I525">
            <v>2.0493591039454007</v>
          </cell>
          <cell r="J525">
            <v>2.1539065055548385</v>
          </cell>
          <cell r="K525">
            <v>2.3792663313171429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I526">
            <v>2.0493591039454007</v>
          </cell>
          <cell r="J526">
            <v>2.1539065055548385</v>
          </cell>
          <cell r="K526">
            <v>2.3792663313171429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I527">
            <v>2.0493591039454002</v>
          </cell>
          <cell r="J527">
            <v>2.1539065055548399</v>
          </cell>
          <cell r="K527">
            <v>2.3792663313171398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I528">
            <v>0.11712387984659201</v>
          </cell>
          <cell r="J528">
            <v>0.25512650619595401</v>
          </cell>
          <cell r="K528">
            <v>0.337415413734241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I529">
            <v>0.59077104525365698</v>
          </cell>
          <cell r="J529">
            <v>0.62090914054503099</v>
          </cell>
          <cell r="K529">
            <v>0.68587337627110001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I530">
            <v>0.64994009744731962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I531">
            <v>0.64994009744731962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I532">
            <v>8.85558611937695E-2</v>
          </cell>
          <cell r="J532">
            <v>1.56851844506808E-2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  <cell r="K533">
            <v>383.67323405523638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  <cell r="K534">
            <v>-383.673234055237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  <cell r="K535">
            <v>2.8441848693051166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  <cell r="K536">
            <v>1.3445237563987802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  <cell r="J537">
            <v>0.20568176945809963</v>
          </cell>
          <cell r="K537">
            <v>4.3132154211728801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  <cell r="K538">
            <v>8.27443562047155E-2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  <cell r="K539">
            <v>8.27443562047155E-2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I540">
            <v>1285.8104455763701</v>
          </cell>
          <cell r="J540">
            <v>631.83158368597196</v>
          </cell>
          <cell r="K540">
            <v>1.19409527670529E-3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I541">
            <v>17.155754755430198</v>
          </cell>
          <cell r="J541">
            <v>8.4302636255523851</v>
          </cell>
          <cell r="K541">
            <v>0.46396907058290354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I542">
            <v>17.446546072949452</v>
          </cell>
          <cell r="J542">
            <v>8.5730201314243235</v>
          </cell>
          <cell r="K542">
            <v>1.6202106875241365E-5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I543">
            <v>5.9643400168372615E-4</v>
          </cell>
          <cell r="J543">
            <v>4.3021620066440515E-4</v>
          </cell>
          <cell r="K543">
            <v>0.47184028979952436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I544">
            <v>44.738421591408716</v>
          </cell>
          <cell r="J544">
            <v>22.598604436650945</v>
          </cell>
          <cell r="K544">
            <v>16.028952437166694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I545">
            <v>44.738421591408716</v>
          </cell>
          <cell r="J545">
            <v>22.598604436650945</v>
          </cell>
          <cell r="K545">
            <v>16.028952437166694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I546">
            <v>8.4623330178609902E-7</v>
          </cell>
          <cell r="J546">
            <v>1.22604325732368E-6</v>
          </cell>
          <cell r="K546">
            <v>1.7920601348928699E-6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I547">
            <v>3.7499971595761128</v>
          </cell>
          <cell r="J547">
            <v>2.4000001309829573</v>
          </cell>
          <cell r="K547">
            <v>2.4000001667917723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  <cell r="K548">
            <v>580.48763398390668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  <cell r="K549">
            <v>-580.48763398390702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  <cell r="K550">
            <v>1.2865598942500456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  <cell r="J551">
            <v>0.39278914897505629</v>
          </cell>
          <cell r="K551">
            <v>5.3488792759771586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  <cell r="J552">
            <v>5.8344571130366396E-7</v>
          </cell>
          <cell r="K552">
            <v>6.7077166760804594E-2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  <cell r="J553">
            <v>2.8092269439183599E-7</v>
          </cell>
          <cell r="K553">
            <v>4.9635256115594259E-2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I554">
            <v>8.8490016260132204E-4</v>
          </cell>
          <cell r="J554">
            <v>6.3345900451771602E-5</v>
          </cell>
          <cell r="K554">
            <v>7.2930108776206163E-5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I555">
            <v>0.21885643904931101</v>
          </cell>
          <cell r="J555">
            <v>2.1579517040454702E-2</v>
          </cell>
          <cell r="K555">
            <v>1.76902464766284E-2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I556">
            <v>2.9695581960557816E-3</v>
          </cell>
          <cell r="J556">
            <v>2.9280213080671203E-4</v>
          </cell>
          <cell r="K556">
            <v>2.4003048136537903E-4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I557">
            <v>1.05093034334444E-3</v>
          </cell>
          <cell r="J557">
            <v>2.46658955932359E-6</v>
          </cell>
          <cell r="K557">
            <v>2.4897300222819399E-6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I558">
            <v>8.0904210434670672E-3</v>
          </cell>
          <cell r="J558">
            <v>8.0197289968400743E-3</v>
          </cell>
          <cell r="K558">
            <v>1.0597364171369208E-3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I559">
            <v>7.1978873887723083</v>
          </cell>
          <cell r="J559">
            <v>5.8246822141631549</v>
          </cell>
          <cell r="K559">
            <v>2.7318544738462536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I560">
            <v>7.1978873887723083</v>
          </cell>
          <cell r="J560">
            <v>5.8246822141631549</v>
          </cell>
          <cell r="K560">
            <v>2.7318544738462536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I561">
            <v>9.6329990057275464E-4</v>
          </cell>
          <cell r="J561">
            <v>1.2434266403888324E-3</v>
          </cell>
          <cell r="K561">
            <v>3.6141701369209786E-4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I562">
            <v>1.5063362637116157E-3</v>
          </cell>
          <cell r="J562">
            <v>1.9023147196383712E-3</v>
          </cell>
          <cell r="K562">
            <v>5.3119205611772168E-4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I563">
            <v>0.19360531719229263</v>
          </cell>
          <cell r="J563">
            <v>0.59628215661696349</v>
          </cell>
          <cell r="K563">
            <v>0.53235645096294948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I564">
            <v>5.7812904292221001E-5</v>
          </cell>
          <cell r="J564">
            <v>9.5060210600961398E-6</v>
          </cell>
          <cell r="K564">
            <v>1.50203019775329E-5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I565">
            <v>1.2123438880656312E-4</v>
          </cell>
          <cell r="J565">
            <v>1.1036084792423371E-4</v>
          </cell>
          <cell r="K565">
            <v>4.6256137252145256E-5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I566">
            <v>32.820797205261364</v>
          </cell>
          <cell r="J566">
            <v>32.820799848390337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I567">
            <v>98.945490981310485</v>
          </cell>
          <cell r="J567">
            <v>98.945498949602396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I568">
            <v>1.2199999394112349</v>
          </cell>
          <cell r="J568">
            <v>1.2199999899112022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I569">
            <v>1.7457193831403044E-4</v>
          </cell>
          <cell r="J569">
            <v>1.3149195893895536E-4</v>
          </cell>
          <cell r="K569">
            <v>9.3517933308712791E-5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I570">
            <v>1.7457193831403044E-4</v>
          </cell>
          <cell r="J570">
            <v>1.3149195893895536E-4</v>
          </cell>
          <cell r="K570">
            <v>9.3517933308712791E-5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I571">
            <v>4.0605963206934502E-5</v>
          </cell>
          <cell r="J571">
            <v>5.5278013470989198E-5</v>
          </cell>
          <cell r="K571">
            <v>2.2616859744482199E-5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I572">
            <v>7.8727063717429899E-5</v>
          </cell>
          <cell r="J572">
            <v>6.24702197700697E-5</v>
          </cell>
          <cell r="K572">
            <v>4.1550753836116E-5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I573">
            <v>2.1529267247359998E-3</v>
          </cell>
          <cell r="J573">
            <v>1.553555338642398E-4</v>
          </cell>
          <cell r="K573">
            <v>3.0569828504411648E-2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I574">
            <v>0.31989583795929999</v>
          </cell>
          <cell r="J574">
            <v>2.5976362235605701E-2</v>
          </cell>
          <cell r="K574">
            <v>4.0997850035933299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I575">
            <v>5.6719120205549643E-3</v>
          </cell>
          <cell r="J575">
            <v>4.6057379850364741E-4</v>
          </cell>
          <cell r="K575">
            <v>7.2691223467966748E-2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I576">
            <v>1.7380297495941381E-2</v>
          </cell>
          <cell r="J576">
            <v>1.738164650770898E-2</v>
          </cell>
          <cell r="K576">
            <v>2.4703637239929188E-2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I577">
            <v>2.4725167429022201E-6</v>
          </cell>
          <cell r="J577">
            <v>3.4186797039103598E-6</v>
          </cell>
          <cell r="K577">
            <v>1.3036583809328E-2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I578">
            <v>1.7380297495941343E-2</v>
          </cell>
          <cell r="J578">
            <v>1.7381646507709021E-2</v>
          </cell>
          <cell r="K578">
            <v>2.4703637239929237E-2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I579">
            <v>1.6353770969979809E-4</v>
          </cell>
          <cell r="J579">
            <v>1.2417728218414072E-4</v>
          </cell>
          <cell r="K579">
            <v>9.6054965943429815E-5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I580">
            <v>1.6478360342792384E-4</v>
          </cell>
          <cell r="J580">
            <v>1.2512331290288398E-4</v>
          </cell>
          <cell r="K580">
            <v>9.6786749945076489E-5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I581">
            <v>4.0545236736639498E-6</v>
          </cell>
          <cell r="J581">
            <v>8.9700471172946497E-7</v>
          </cell>
          <cell r="K581">
            <v>7.4330361698854402E-7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I582">
            <v>6.8879542759632095E-5</v>
          </cell>
          <cell r="J582">
            <v>6.9776547471361598E-5</v>
          </cell>
          <cell r="K582">
            <v>7.0519851088350098E-5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I583">
            <v>10.959443899710047</v>
          </cell>
          <cell r="J583">
            <v>10.701669272014122</v>
          </cell>
          <cell r="K583">
            <v>6.3971235428307462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I584">
            <v>10.959443899710047</v>
          </cell>
          <cell r="J584">
            <v>10.701669272014122</v>
          </cell>
          <cell r="K584">
            <v>6.3971235428307462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I585">
            <v>0.153818996620182</v>
          </cell>
          <cell r="J585">
            <v>0.18299897812471799</v>
          </cell>
          <cell r="K585">
            <v>3.7965854297032902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I586">
            <v>1.650008740340603E-3</v>
          </cell>
          <cell r="J586">
            <v>1.9792442669517387E-3</v>
          </cell>
          <cell r="K586">
            <v>4.1735513588936894E-2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I587">
            <v>4.9094522356036001E-4</v>
          </cell>
          <cell r="J587">
            <v>5.8403929188739908E-4</v>
          </cell>
          <cell r="K587">
            <v>1.2116762009691357E-2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I588">
            <v>2.7272871741166956E-3</v>
          </cell>
          <cell r="J588">
            <v>3.244662732707767E-3</v>
          </cell>
          <cell r="K588">
            <v>6.7315344498285384E-2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I589">
            <v>6.4446756382591501E-5</v>
          </cell>
          <cell r="J589">
            <v>2.9720762118641501E-5</v>
          </cell>
          <cell r="K589">
            <v>2.4004874625423102E-3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I590">
            <v>9.7239106420460384E-5</v>
          </cell>
          <cell r="J590">
            <v>1.1644865736897166E-4</v>
          </cell>
          <cell r="K590">
            <v>2.4492475626903005E-3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I591">
            <v>4.9030178929505353E-4</v>
          </cell>
          <cell r="J591">
            <v>1.8847386640304203E-5</v>
          </cell>
          <cell r="K591">
            <v>1.7049919762396842E-5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I592">
            <v>2.521552059231701E-3</v>
          </cell>
          <cell r="J592">
            <v>9.6929417007278704E-5</v>
          </cell>
          <cell r="K592">
            <v>8.7685301635183626E-5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I593">
            <v>0.34769955082110199</v>
          </cell>
          <cell r="J593">
            <v>2.0816909186696202E-2</v>
          </cell>
          <cell r="K593">
            <v>1.2956047828160301E-2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I594">
            <v>4.7177686678575572E-3</v>
          </cell>
          <cell r="J594">
            <v>2.8245467010442634E-4</v>
          </cell>
          <cell r="K594">
            <v>1.7579440743772511E-4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I595">
            <v>5.4943071468756003E-6</v>
          </cell>
          <cell r="J595">
            <v>1.4159307018748199E-5</v>
          </cell>
          <cell r="K595">
            <v>4.5337626614758301E-5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I596">
            <v>4.1585388275481531E-4</v>
          </cell>
          <cell r="J596">
            <v>1.293884209825801E-4</v>
          </cell>
          <cell r="K596">
            <v>6.3131573546243894E-5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  <cell r="J597">
            <v>0.16072307644271036</v>
          </cell>
          <cell r="K597">
            <v>0.16072457120977116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  <cell r="J598">
            <v>0.19516373568043346</v>
          </cell>
          <cell r="K598">
            <v>0.20281910176471085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  <cell r="J599">
            <v>0.38267399153026299</v>
          </cell>
          <cell r="K599">
            <v>0.38267755049945518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  <cell r="J600">
            <v>1.72022924508504E-2</v>
          </cell>
          <cell r="K600">
            <v>1.6463123317325501E-6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  <cell r="J601">
            <v>1.72022924508504E-2</v>
          </cell>
          <cell r="K601">
            <v>1.7203851846532149E-2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I602">
            <v>30.162073183025363</v>
          </cell>
          <cell r="J602">
            <v>40.847583550283822</v>
          </cell>
          <cell r="K602">
            <v>64.205023838781713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I603">
            <v>30.162073183025363</v>
          </cell>
          <cell r="J603">
            <v>40.847583550283822</v>
          </cell>
          <cell r="K603">
            <v>64.205023838781713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I604">
            <v>30.162073183025299</v>
          </cell>
          <cell r="J604">
            <v>40.847583550283801</v>
          </cell>
          <cell r="K604">
            <v>64.205023838781699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I605">
            <v>5.7149597605174796</v>
          </cell>
          <cell r="J605">
            <v>3.7927512922888802</v>
          </cell>
          <cell r="K605">
            <v>10.161660607809599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I606">
            <v>8.6948466143648702</v>
          </cell>
          <cell r="J606">
            <v>11.775167669715437</v>
          </cell>
          <cell r="K606">
            <v>18.5084364817783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I607">
            <v>0.405143394066179</v>
          </cell>
          <cell r="J607">
            <v>0.29839136495437302</v>
          </cell>
          <cell r="K607">
            <v>0.192142868662844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I608">
            <v>4.0209822645417758E-3</v>
          </cell>
          <cell r="J608">
            <v>3.2064269590040438E-3</v>
          </cell>
          <cell r="K608">
            <v>2.0526920606502752E-3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I609">
            <v>1.7747477030444338E-3</v>
          </cell>
          <cell r="J609">
            <v>1.4278620051814872E-3</v>
          </cell>
          <cell r="K609">
            <v>9.4488999617234825E-4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I610">
            <v>7.1833935118116926E-3</v>
          </cell>
          <cell r="J610">
            <v>5.290627038198094E-3</v>
          </cell>
          <cell r="K610">
            <v>3.4067884514688653E-3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I611">
            <v>3.3037933074542397E-5</v>
          </cell>
          <cell r="J611">
            <v>3.5814141983691198E-7</v>
          </cell>
          <cell r="K611">
            <v>5.7013085498108503E-5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I612">
            <v>1.5774216347223566E-4</v>
          </cell>
          <cell r="J612">
            <v>1.2731274465886097E-4</v>
          </cell>
          <cell r="K612">
            <v>8.3830685367107877E-5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I616">
            <v>7.4982074942767244E-3</v>
          </cell>
          <cell r="J616">
            <v>0.40708703035036409</v>
          </cell>
          <cell r="K616">
            <v>0.2927678305343015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I617">
            <v>2.8187705950706893E-3</v>
          </cell>
          <cell r="J617">
            <v>0.15303456881689603</v>
          </cell>
          <cell r="K617">
            <v>0.11005901777493185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I618">
            <v>0.13785191456774643</v>
          </cell>
          <cell r="J618">
            <v>0.94700513352209414</v>
          </cell>
          <cell r="K618">
            <v>0.85441130431952228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I619">
            <v>1.5061929701130599E-4</v>
          </cell>
          <cell r="J619">
            <v>1.11649231044258E-2</v>
          </cell>
          <cell r="K619">
            <v>3.2212092523295603E-7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I620">
            <v>2.096421187976104E-4</v>
          </cell>
          <cell r="J620">
            <v>1.1355774966658032E-2</v>
          </cell>
          <cell r="K620">
            <v>8.1666672662969505E-3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I621">
            <v>0.2603470986140512</v>
          </cell>
          <cell r="J621">
            <v>0.25966817444982354</v>
          </cell>
          <cell r="K621">
            <v>1.002161464165454E-2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I622">
            <v>0.26058638822674757</v>
          </cell>
          <cell r="J622">
            <v>0.25966817444982226</v>
          </cell>
          <cell r="K622">
            <v>1.002161464165453E-2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I623">
            <v>0.31585823503716626</v>
          </cell>
          <cell r="J623">
            <v>0.30549399680225975</v>
          </cell>
          <cell r="K623">
            <v>1.1137163474587986E-2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I624">
            <v>0.31585823503716626</v>
          </cell>
          <cell r="J624">
            <v>0.30549399680225975</v>
          </cell>
          <cell r="K624">
            <v>1.1137163474587986E-2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I625">
            <v>1.70548704081222E-3</v>
          </cell>
          <cell r="J625">
            <v>5.3206624359118503E-3</v>
          </cell>
          <cell r="K625">
            <v>3.4802035716614897E-5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I626">
            <v>1.6695321011246784E-2</v>
          </cell>
          <cell r="J626">
            <v>1.6566219819847818E-2</v>
          </cell>
          <cell r="K626">
            <v>4.5812788880810959E-3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I631">
            <v>-9.3989791141030343E-8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I632">
            <v>0.10410143203979495</v>
          </cell>
          <cell r="J632">
            <v>6.8094334204032936E-2</v>
          </cell>
          <cell r="K632">
            <v>7.2354227156507328E-2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I633">
            <v>0.10410143203979504</v>
          </cell>
          <cell r="J633">
            <v>6.8094334204033019E-2</v>
          </cell>
          <cell r="K633">
            <v>7.235422715650737E-2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I634">
            <v>0.11512407491406411</v>
          </cell>
          <cell r="J634">
            <v>7.5303837123380554E-2</v>
          </cell>
          <cell r="K634">
            <v>8.0014697011386485E-2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I635">
            <v>0.11512407491406411</v>
          </cell>
          <cell r="J635">
            <v>7.5303837123380554E-2</v>
          </cell>
          <cell r="K635">
            <v>8.0014697011386485E-2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I636">
            <v>3.7367716667255003E-2</v>
          </cell>
          <cell r="J636">
            <v>3.9575779977638399E-2</v>
          </cell>
          <cell r="K636">
            <v>6.8141525369305803E-2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I637">
            <v>7.0072738720653061E-2</v>
          </cell>
          <cell r="J637">
            <v>7.7011416593446222E-2</v>
          </cell>
          <cell r="K637">
            <v>9.454631656056417E-2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I638">
            <v>2.3267296531934446E-4</v>
          </cell>
          <cell r="J638">
            <v>2.1785875729965449E-4</v>
          </cell>
          <cell r="K638">
            <v>1.2655942407610631E-4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I639">
            <v>2.3267296531934446E-4</v>
          </cell>
          <cell r="J639">
            <v>2.1785875729965449E-4</v>
          </cell>
          <cell r="K639">
            <v>1.2655942407610631E-4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I640">
            <v>3.8522576635199101E-7</v>
          </cell>
          <cell r="J640">
            <v>6.3051287646252102E-7</v>
          </cell>
          <cell r="K640">
            <v>1.30237729728533E-6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I641">
            <v>4.7885427209926057E-4</v>
          </cell>
          <cell r="J641">
            <v>4.7704543712656644E-4</v>
          </cell>
          <cell r="K641">
            <v>4.7927237713252246E-4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I642">
            <v>24.856468559788258</v>
          </cell>
          <cell r="J642">
            <v>23.423353795966207</v>
          </cell>
          <cell r="K642">
            <v>14.056116800516966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I643">
            <v>24.856468559788258</v>
          </cell>
          <cell r="J643">
            <v>23.423353795966207</v>
          </cell>
          <cell r="K643">
            <v>14.056116800516966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I644">
            <v>1.14914232180098E-6</v>
          </cell>
          <cell r="J644">
            <v>1.64861870482196E-6</v>
          </cell>
          <cell r="K644">
            <v>2.42200808154815E-6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I645">
            <v>1.8994751224644806</v>
          </cell>
          <cell r="J645">
            <v>1.8994735748840945</v>
          </cell>
          <cell r="K645">
            <v>1.8994737233688122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I646">
            <v>4.033091999920582E-3</v>
          </cell>
          <cell r="J646">
            <v>2.9090790840325276E-2</v>
          </cell>
          <cell r="K646">
            <v>2.7616917513941541E-3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I647">
            <v>4.0367988859499136E-3</v>
          </cell>
          <cell r="J647">
            <v>2.9090790840325172E-2</v>
          </cell>
          <cell r="K647">
            <v>2.7616917513941515E-3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I648">
            <v>4.8890358361922985E-3</v>
          </cell>
          <cell r="J648">
            <v>3.4226486673414436E-2</v>
          </cell>
          <cell r="K648">
            <v>3.0705823625045326E-3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I649">
            <v>4.8890358361922985E-3</v>
          </cell>
          <cell r="J649">
            <v>3.4226486673414436E-2</v>
          </cell>
          <cell r="K649">
            <v>3.0705823625045326E-3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I650">
            <v>2.6296552546084301E-3</v>
          </cell>
          <cell r="J650">
            <v>2.7620660687869203E-4</v>
          </cell>
          <cell r="K650">
            <v>4.6380285087481801E-4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I651">
            <v>3.3132963322353584E-3</v>
          </cell>
          <cell r="J651">
            <v>2.9300917558048971E-3</v>
          </cell>
          <cell r="K651">
            <v>1.7588194446529436E-3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I652">
            <v>0.45044362688315398</v>
          </cell>
          <cell r="J652">
            <v>18.973277927734198</v>
          </cell>
          <cell r="K652">
            <v>121.709161748006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I653">
            <v>3.4342333255275867E-3</v>
          </cell>
          <cell r="J653">
            <v>0.1480184802872882</v>
          </cell>
          <cell r="K653">
            <v>0.97108373735110987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I654">
            <v>3.7433143248250715E-3</v>
          </cell>
          <cell r="J654">
            <v>0.15689958910452545</v>
          </cell>
          <cell r="K654">
            <v>0.97108373735110987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I655">
            <v>7.9865891291339263E-3</v>
          </cell>
          <cell r="J655">
            <v>0.33640563701656379</v>
          </cell>
          <cell r="K655">
            <v>2.1579638607802449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I656">
            <v>2.53753996042995E-4</v>
          </cell>
          <cell r="J656">
            <v>1.28522568001837E-2</v>
          </cell>
          <cell r="K656">
            <v>7.3252871625726801E-2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I657">
            <v>3.0551527891380743E-4</v>
          </cell>
          <cell r="J657">
            <v>1.3157692715590339E-2</v>
          </cell>
          <cell r="K657">
            <v>8.6320594572517978E-2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I658">
            <v>1.6336134054323094E-3</v>
          </cell>
          <cell r="J658">
            <v>2.8976911920727435E-3</v>
          </cell>
          <cell r="K658">
            <v>1.6643050561517621E-3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I659">
            <v>1.6336134054323094E-3</v>
          </cell>
          <cell r="J659">
            <v>2.8976911920727435E-3</v>
          </cell>
          <cell r="K659">
            <v>1.6643050561517621E-3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I660">
            <v>2.3732972745303899E-6</v>
          </cell>
          <cell r="J660">
            <v>3.53427248810849E-6</v>
          </cell>
          <cell r="K660">
            <v>5.5345456717327804E-6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I661">
            <v>1.8035218065211023E-3</v>
          </cell>
          <cell r="J661">
            <v>1.8031865316809892E-3</v>
          </cell>
          <cell r="K661">
            <v>1.8079564394710701E-3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I662">
            <v>4.1188903074894791E-2</v>
          </cell>
          <cell r="J662">
            <v>2.9397472970282956E-2</v>
          </cell>
          <cell r="K662">
            <v>2.5455682675095279E-2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I663">
            <v>4.1188903074894853E-2</v>
          </cell>
          <cell r="J663">
            <v>2.9397472970282962E-2</v>
          </cell>
          <cell r="K663">
            <v>2.5455682675095299E-2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I664">
            <v>4.555132388169221E-2</v>
          </cell>
          <cell r="J664">
            <v>3.2510340555284421E-2</v>
          </cell>
          <cell r="K664">
            <v>2.8151247672703161E-2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I665">
            <v>4.555132388169221E-2</v>
          </cell>
          <cell r="J665">
            <v>3.2510340555284421E-2</v>
          </cell>
          <cell r="K665">
            <v>2.8151247672703161E-2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I666">
            <v>1.3761504307485E-2</v>
          </cell>
          <cell r="J666">
            <v>1.07401835796879E-2</v>
          </cell>
          <cell r="K666">
            <v>2.1810726981140401E-2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I667">
            <v>2.3900695238982098E-2</v>
          </cell>
          <cell r="J667">
            <v>2.4599222198025614E-2</v>
          </cell>
          <cell r="K667">
            <v>2.9611691968737735E-2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I668">
            <v>4.7444133243423224E-3</v>
          </cell>
          <cell r="J668">
            <v>8.6866129280447121E-3</v>
          </cell>
          <cell r="K668">
            <v>3.0391976707595347E-4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I669">
            <v>8.0394235022385879E-4</v>
          </cell>
          <cell r="J669">
            <v>1.7150140489084497E-3</v>
          </cell>
          <cell r="K669">
            <v>8.9592456187399791E-5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I670">
            <v>1.2038512056167201</v>
          </cell>
          <cell r="J670">
            <v>2.5681216194832199</v>
          </cell>
          <cell r="K670">
            <v>0.134158856496777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I671">
            <v>1.2972534543283568E-2</v>
          </cell>
          <cell r="J671">
            <v>2.7673724347879489E-2</v>
          </cell>
          <cell r="K671">
            <v>1.4456773329394024E-3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I672">
            <v>3.9582407154940802E-7</v>
          </cell>
          <cell r="J672">
            <v>2.57629820964455E-7</v>
          </cell>
          <cell r="K672">
            <v>4.1511814011769002E-8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I673">
            <v>4.8487870671452896E-3</v>
          </cell>
          <cell r="J673">
            <v>4.848830399233164E-3</v>
          </cell>
          <cell r="K673">
            <v>4.4178878743059407E-5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I674">
            <v>4.4543619823522616E-3</v>
          </cell>
          <cell r="J674">
            <v>1.0061123137802535E-3</v>
          </cell>
          <cell r="K674">
            <v>2.2390049368016703E-2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I675">
            <v>4.4543619823522573E-3</v>
          </cell>
          <cell r="J675">
            <v>1.0061123137802524E-3</v>
          </cell>
          <cell r="K675">
            <v>2.2390049368016682E-2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I676">
            <v>6.3676531261003567E-3</v>
          </cell>
          <cell r="J676">
            <v>1.4420326200041556E-3</v>
          </cell>
          <cell r="K676">
            <v>3.1988331756569288E-2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I677">
            <v>6.3676531261003567E-3</v>
          </cell>
          <cell r="J677">
            <v>1.4420326200041556E-3</v>
          </cell>
          <cell r="K677">
            <v>3.1988331756569288E-2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I678">
            <v>4.4907043138030102E-7</v>
          </cell>
          <cell r="J678">
            <v>7.7410258043261696E-7</v>
          </cell>
          <cell r="K678">
            <v>6.4866821180886005E-7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I679">
            <v>9.9997803530491591E-2</v>
          </cell>
          <cell r="J679">
            <v>9.9998281506171335E-2</v>
          </cell>
          <cell r="K679">
            <v>9.999880191573586E-2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I680">
            <v>189.395214064084</v>
          </cell>
          <cell r="J680">
            <v>187.062179694203</v>
          </cell>
          <cell r="K680">
            <v>58.595051741313497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I681">
            <v>2.0671402867289177</v>
          </cell>
          <cell r="J681">
            <v>2.0396397513861282</v>
          </cell>
          <cell r="K681">
            <v>0.63302242259885133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I682">
            <v>1.0125446265294198</v>
          </cell>
          <cell r="J682">
            <v>1.011528657191495</v>
          </cell>
          <cell r="K682">
            <v>0.32169991968138351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I683">
            <v>3.3580711713489992</v>
          </cell>
          <cell r="J683">
            <v>3.3167053137269993</v>
          </cell>
          <cell r="K683">
            <v>1.0389193571154891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I684">
            <v>7.8259406623035106E-3</v>
          </cell>
          <cell r="J684">
            <v>3.3595837319294598E-7</v>
          </cell>
          <cell r="K684">
            <v>2.8167224079766101E-4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I685">
            <v>7.5134521983355809E-2</v>
          </cell>
          <cell r="J685">
            <v>7.5069062878769799E-2</v>
          </cell>
          <cell r="K685">
            <v>2.3871228875114638E-2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2.9932053853919531</v>
          </cell>
          <cell r="J686">
            <v>2.9495882868171659</v>
          </cell>
          <cell r="K686">
            <v>2.8713050619475862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2.9932053853919531</v>
          </cell>
          <cell r="J687">
            <v>2.9495882868171659</v>
          </cell>
          <cell r="K687">
            <v>2.8713050619475862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1.1649120755737985</v>
          </cell>
          <cell r="J688">
            <v>1.0059097369277676</v>
          </cell>
          <cell r="K688">
            <v>1.0058968597273901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1.1059406446865363</v>
          </cell>
          <cell r="J689">
            <v>1.1059412419774781</v>
          </cell>
          <cell r="K689">
            <v>1.1059270842191262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2.9932053853919531</v>
          </cell>
          <cell r="J690">
            <v>2.9495882868171659</v>
          </cell>
          <cell r="K690">
            <v>2.8713050619475862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4.4079641287108201E-2</v>
          </cell>
          <cell r="J691">
            <v>3.1153271918877401E-2</v>
          </cell>
          <cell r="K691">
            <v>4.3489035714553002E-2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8.4744793688871403E-2</v>
          </cell>
          <cell r="J692">
            <v>8.4744003515296873E-2</v>
          </cell>
          <cell r="K692">
            <v>8.4743308749398102E-2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2.2594237784707423E-3</v>
          </cell>
          <cell r="J693">
            <v>1.0321742170602685E-3</v>
          </cell>
          <cell r="K693">
            <v>1.9333457000836017E-2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1.5609377189063872E-3</v>
          </cell>
          <cell r="J694">
            <v>6.4968935833570004E-4</v>
          </cell>
          <cell r="K694">
            <v>1.0927033322439458E-2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4.4520665585630372E-3</v>
          </cell>
          <cell r="J695">
            <v>1.9114337352967915E-3</v>
          </cell>
          <cell r="K695">
            <v>3.3623403479714778E-2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1.17205064387393E-6</v>
          </cell>
          <cell r="J696">
            <v>5.4972467644634597E-7</v>
          </cell>
          <cell r="K696">
            <v>1.13642331126398E-3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1.4110078245191336E-4</v>
          </cell>
          <cell r="J697">
            <v>9.7228918778230429E-5</v>
          </cell>
          <cell r="K697">
            <v>1.137240184824676E-3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0.10638925499269732</v>
          </cell>
          <cell r="J698">
            <v>6.9056196563755057E-2</v>
          </cell>
          <cell r="K698">
            <v>7.4413610120000445E-2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0.10638925499269739</v>
          </cell>
          <cell r="J699">
            <v>6.905619656375514E-2</v>
          </cell>
          <cell r="K699">
            <v>7.4413610120000556E-2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0.11765409777798784</v>
          </cell>
          <cell r="J700">
            <v>7.636752684594704E-2</v>
          </cell>
          <cell r="K700">
            <v>8.2292096032120107E-2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0.11765409777798784</v>
          </cell>
          <cell r="J701">
            <v>7.636752684594704E-2</v>
          </cell>
          <cell r="K701">
            <v>8.2292096032120107E-2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3.8534814088683901E-2</v>
          </cell>
          <cell r="J702">
            <v>3.8768938718715798E-2</v>
          </cell>
          <cell r="K702">
            <v>7.1175805799621794E-2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7.1720965744051429E-2</v>
          </cell>
          <cell r="J703">
            <v>7.7370708554854395E-2</v>
          </cell>
          <cell r="K703">
            <v>9.7380774156249336E-2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701.47301832190306</v>
          </cell>
          <cell r="J704">
            <v>172.60513648563</v>
          </cell>
          <cell r="K704">
            <v>247.194687801068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0.38822065432579239</v>
          </cell>
          <cell r="J705">
            <v>0.16108203026876294</v>
          </cell>
          <cell r="K705">
            <v>8.496027375454164E-2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14.537464236527175</v>
          </cell>
          <cell r="J706">
            <v>5.1909235069216422</v>
          </cell>
          <cell r="K706">
            <v>6.5093575892425983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12.437464863863537</v>
          </cell>
          <cell r="J707">
            <v>3.0603747603835014</v>
          </cell>
          <cell r="K707">
            <v>4.3828845354799295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2.1478703625762869</v>
          </cell>
          <cell r="J708">
            <v>2.1478708421801302</v>
          </cell>
          <cell r="K708">
            <v>2.1478718475792662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0.38821731382451857</v>
          </cell>
          <cell r="J709">
            <v>0.16108117073175202</v>
          </cell>
          <cell r="K709">
            <v>8.4960273754536117E-2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1.1870693903119201E-6</v>
          </cell>
          <cell r="J710">
            <v>1.72478630228561E-6</v>
          </cell>
          <cell r="K710">
            <v>3.1888248727056601E-6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1.9844873454919529</v>
          </cell>
          <cell r="J711">
            <v>1.9844890702782554</v>
          </cell>
          <cell r="K711">
            <v>1.0954683262829479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0.89874172031194488</v>
          </cell>
          <cell r="J712">
            <v>1.2604981085284601</v>
          </cell>
          <cell r="K712">
            <v>6.1200031609470029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0.89874172031194488</v>
          </cell>
          <cell r="J713">
            <v>1.2604981085284601</v>
          </cell>
          <cell r="K713">
            <v>6.1200031609470029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9.5937717957529506E-2</v>
          </cell>
          <cell r="J714">
            <v>1.62142815435967E-6</v>
          </cell>
          <cell r="K714">
            <v>1.5071074266861699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0.14942493864482381</v>
          </cell>
          <cell r="J715">
            <v>0.20957063157869668</v>
          </cell>
          <cell r="K715">
            <v>1.01751003117479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I716">
            <v>0.21727667958185085</v>
          </cell>
          <cell r="J716">
            <v>0.16559164210401434</v>
          </cell>
          <cell r="K716">
            <v>7.2095855707456191E-2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I717">
            <v>0.21727667958185085</v>
          </cell>
          <cell r="J717">
            <v>0.16559164210401434</v>
          </cell>
          <cell r="K717">
            <v>7.2095855707456191E-2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I718">
            <v>4.6110691354854465</v>
          </cell>
          <cell r="J718">
            <v>4.8944568500342758</v>
          </cell>
          <cell r="K718">
            <v>5.5145513093464098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I719">
            <v>4.6110691354854465</v>
          </cell>
          <cell r="J719">
            <v>4.8944568500342758</v>
          </cell>
          <cell r="K719">
            <v>5.5145513093464098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I720">
            <v>4.6110691354854501</v>
          </cell>
          <cell r="J720">
            <v>4.8944568500342696</v>
          </cell>
          <cell r="K720">
            <v>5.5145513093464098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I721">
            <v>0.29984498564794199</v>
          </cell>
          <cell r="J721">
            <v>0.66479969942459305</v>
          </cell>
          <cell r="K721">
            <v>0.68595026475601395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I722">
            <v>1.3292370941551479</v>
          </cell>
          <cell r="J722">
            <v>1.4109295821446759</v>
          </cell>
          <cell r="K722">
            <v>1.58968457753021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  <cell r="K723">
            <v>1.2243972436423773E-2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  <cell r="K724">
            <v>-1.22439724364238E-2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  <cell r="K725">
            <v>7.8040270217730561E-5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  <cell r="K726">
            <v>1.1142014917145646E-5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  <cell r="J727">
            <v>1.09881083453379E-5</v>
          </cell>
          <cell r="K727">
            <v>1.81742438569465E-3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  <cell r="J728">
            <v>1.09881083453379E-5</v>
          </cell>
          <cell r="K728">
            <v>1.8227866339206157E-3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I729">
            <v>0.72655248717303844</v>
          </cell>
          <cell r="J729">
            <v>0.73681902878663907</v>
          </cell>
          <cell r="K729">
            <v>0.67042460295552342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I730">
            <v>0.72655248717303844</v>
          </cell>
          <cell r="J730">
            <v>0.73681902878663907</v>
          </cell>
          <cell r="K730">
            <v>0.67042460295552342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I731">
            <v>2.7519565634663998E-6</v>
          </cell>
          <cell r="J731">
            <v>3.5861324234649499E-7</v>
          </cell>
          <cell r="K731">
            <v>2.4374813689156199E-5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I732">
            <v>7.5292109020449305E-2</v>
          </cell>
          <cell r="J732">
            <v>7.5292467633691601E-2</v>
          </cell>
          <cell r="K732">
            <v>7.5316842447380794E-2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I733">
            <v>4.5403271531236633E-2</v>
          </cell>
          <cell r="J733">
            <v>1.8240241556785535E-2</v>
          </cell>
          <cell r="K733">
            <v>5.9975330739744107E-2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I734">
            <v>4.5403271531236619E-2</v>
          </cell>
          <cell r="J734">
            <v>1.8240241556785532E-2</v>
          </cell>
          <cell r="K734">
            <v>5.9975330739744072E-2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I735">
            <v>5.0773884747389038E-2</v>
          </cell>
          <cell r="J735">
            <v>2.0398925182411223E-2</v>
          </cell>
          <cell r="K735">
            <v>6.7066381029600913E-2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I736">
            <v>5.0773884747389038E-2</v>
          </cell>
          <cell r="J736">
            <v>2.0398925182411223E-2</v>
          </cell>
          <cell r="K736">
            <v>6.7066381029600913E-2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I737">
            <v>8.6951831681108104E-3</v>
          </cell>
          <cell r="J737">
            <v>1.1561621738744201E-2</v>
          </cell>
          <cell r="K737">
            <v>4.8913981344052899E-2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I738">
            <v>1.2728582762026732E-2</v>
          </cell>
          <cell r="J738">
            <v>2.0656219987952522E-2</v>
          </cell>
          <cell r="K738">
            <v>5.6237607590759381E-2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I739">
            <v>4.1199722247619759E-2</v>
          </cell>
          <cell r="J739">
            <v>2.9402083068626565E-2</v>
          </cell>
          <cell r="K739">
            <v>2.5452938242093406E-2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I740">
            <v>4.1199722247619808E-2</v>
          </cell>
          <cell r="J740">
            <v>2.9402083068626596E-2</v>
          </cell>
          <cell r="K740">
            <v>2.545293824209343E-2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I741">
            <v>4.5563288423934326E-2</v>
          </cell>
          <cell r="J741">
            <v>3.2515438700748155E-2</v>
          </cell>
          <cell r="K741">
            <v>2.8148212579928483E-2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I742">
            <v>4.5563288423934326E-2</v>
          </cell>
          <cell r="J742">
            <v>3.2515438700748155E-2</v>
          </cell>
          <cell r="K742">
            <v>2.8148212579928483E-2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I743">
            <v>1.37543733753483E-2</v>
          </cell>
          <cell r="J743">
            <v>1.07551835939947E-2</v>
          </cell>
          <cell r="K743">
            <v>2.1802015816908601E-2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I744">
            <v>2.3908740339805501E-2</v>
          </cell>
          <cell r="J744">
            <v>2.4606097494272318E-2</v>
          </cell>
          <cell r="K744">
            <v>2.9609251996178879E-2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I745">
            <v>2.1865662826758641E-3</v>
          </cell>
          <cell r="J745">
            <v>2.0051232464811516E-3</v>
          </cell>
          <cell r="K745">
            <v>1.9782305551180987E-3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I746">
            <v>2.1865662826758641E-3</v>
          </cell>
          <cell r="J746">
            <v>2.0051232464811516E-3</v>
          </cell>
          <cell r="K746">
            <v>1.9782305551180987E-3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I747">
            <v>2.7326166854350705E-3</v>
          </cell>
          <cell r="J747">
            <v>2.5058128899913723E-3</v>
          </cell>
          <cell r="K747">
            <v>2.4721708274479852E-3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I748">
            <v>2.7326166854350705E-3</v>
          </cell>
          <cell r="J748">
            <v>2.5058128899913723E-3</v>
          </cell>
          <cell r="K748">
            <v>2.4721708274479852E-3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I749">
            <v>3.4768757436378203E-8</v>
          </cell>
          <cell r="J749">
            <v>6.3340271254913401E-8</v>
          </cell>
          <cell r="K749">
            <v>2.5229866281006601E-7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I750">
            <v>1.89942711678941E-4</v>
          </cell>
          <cell r="J750">
            <v>1.8996591206509001E-4</v>
          </cell>
          <cell r="K750">
            <v>1.9009357758291201E-4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I751">
            <v>2240.45639329706</v>
          </cell>
          <cell r="J751">
            <v>2266.0985833966101</v>
          </cell>
          <cell r="K751">
            <v>2317.3900723263801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I752">
            <v>48.285710605786988</v>
          </cell>
          <cell r="J752">
            <v>48.838339902454415</v>
          </cell>
          <cell r="K752">
            <v>49.943751558758215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I753">
            <v>24.1428490657011</v>
          </cell>
          <cell r="J753">
            <v>24.419165769360003</v>
          </cell>
          <cell r="K753">
            <v>24.971875779379104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I754">
            <v>24.1428490657011</v>
          </cell>
          <cell r="J754">
            <v>24.419165769360003</v>
          </cell>
          <cell r="K754">
            <v>24.971875779379104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2187.494305169751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87.599890048278652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2063.2288085496602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351.85586502596573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1.4038991012897504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383.67323405523638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580.48763398390668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1031.8743723611476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1.2243972436423773E-2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6687.5624479145754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6687.5624479145754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6687.5624479145754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14.7279160035442</v>
          </cell>
          <cell r="I4">
            <v>22.919543551639102</v>
          </cell>
          <cell r="J4">
            <v>39.6383798376147</v>
          </cell>
        </row>
        <row r="5">
          <cell r="A5" t="str">
            <v>EXPELC_DE</v>
          </cell>
          <cell r="C5" t="str">
            <v>ELC_E-DE</v>
          </cell>
          <cell r="H5">
            <v>1.6822733845647802E-3</v>
          </cell>
          <cell r="I5">
            <v>1.7522673387733499E-3</v>
          </cell>
          <cell r="J5">
            <v>5.3791668772208993E-4</v>
          </cell>
        </row>
        <row r="6">
          <cell r="A6" t="str">
            <v>IMPDSL</v>
          </cell>
          <cell r="C6" t="str">
            <v>DSL</v>
          </cell>
          <cell r="H6">
            <v>41.946884728285006</v>
          </cell>
          <cell r="I6">
            <v>35.754841001015464</v>
          </cell>
        </row>
        <row r="7">
          <cell r="A7" t="str">
            <v>IMPELC_AT</v>
          </cell>
          <cell r="C7" t="str">
            <v>ELC_I-AT</v>
          </cell>
          <cell r="H7">
            <v>4.5431616319854946</v>
          </cell>
          <cell r="I7">
            <v>4.9034766707922186</v>
          </cell>
          <cell r="J7">
            <v>5.6239967988496229</v>
          </cell>
        </row>
        <row r="8">
          <cell r="A8" t="str">
            <v>IMPELC_AT</v>
          </cell>
          <cell r="C8" t="str">
            <v>ELCS</v>
          </cell>
          <cell r="H8">
            <v>4.5431616319854946</v>
          </cell>
          <cell r="I8">
            <v>4.9034766707922186</v>
          </cell>
          <cell r="J8">
            <v>5.6239967988496229</v>
          </cell>
        </row>
        <row r="9">
          <cell r="A9" t="str">
            <v>IMPELC_FR</v>
          </cell>
          <cell r="C9" t="str">
            <v>ELC_I-FR</v>
          </cell>
          <cell r="H9">
            <v>15.342141607336327</v>
          </cell>
          <cell r="I9">
            <v>10.108879112090387</v>
          </cell>
          <cell r="J9">
            <v>9.8316816836399266</v>
          </cell>
        </row>
        <row r="10">
          <cell r="A10" t="str">
            <v>IMPELC_FR</v>
          </cell>
          <cell r="C10" t="str">
            <v>ELCS</v>
          </cell>
          <cell r="H10">
            <v>15.342141607336327</v>
          </cell>
          <cell r="I10">
            <v>10.108879112090387</v>
          </cell>
          <cell r="J10">
            <v>9.8316816836399266</v>
          </cell>
        </row>
        <row r="11">
          <cell r="A11" t="str">
            <v>RNWHYDR1</v>
          </cell>
          <cell r="C11" t="str">
            <v>HYDR</v>
          </cell>
          <cell r="H11">
            <v>63.39556043363163</v>
          </cell>
          <cell r="I11">
            <v>63.395476922177942</v>
          </cell>
          <cell r="J11">
            <v>67.134131454673863</v>
          </cell>
        </row>
        <row r="12">
          <cell r="A12" t="str">
            <v>EXPELC_IT</v>
          </cell>
          <cell r="C12" t="str">
            <v>ELC_E-IT</v>
          </cell>
          <cell r="H12">
            <v>44.738421591408716</v>
          </cell>
          <cell r="I12">
            <v>22.598604436650945</v>
          </cell>
          <cell r="J12">
            <v>16.028952437166694</v>
          </cell>
        </row>
        <row r="13">
          <cell r="A13" t="str">
            <v>IMPLNG</v>
          </cell>
          <cell r="C13" t="str">
            <v>LBIO</v>
          </cell>
          <cell r="H13">
            <v>2.0273916048728093</v>
          </cell>
          <cell r="I13">
            <v>2.1352905182302724</v>
          </cell>
          <cell r="J13">
            <v>2.1354188743308811</v>
          </cell>
        </row>
        <row r="14">
          <cell r="A14" t="str">
            <v>IMPLNG</v>
          </cell>
          <cell r="C14" t="str">
            <v>LNGA</v>
          </cell>
          <cell r="H14">
            <v>3.2712024023017297E-3</v>
          </cell>
          <cell r="I14">
            <v>4.1490437813499371E-4</v>
          </cell>
          <cell r="J14">
            <v>2.8898901978069333E-4</v>
          </cell>
        </row>
        <row r="15">
          <cell r="A15" t="str">
            <v>IMPURN1</v>
          </cell>
          <cell r="C15" t="str">
            <v>URN</v>
          </cell>
          <cell r="H15">
            <v>167.58983873975652</v>
          </cell>
          <cell r="I15">
            <v>98.945498949602396</v>
          </cell>
        </row>
        <row r="16">
          <cell r="A16" t="str">
            <v>EXPELC_AT</v>
          </cell>
          <cell r="C16" t="str">
            <v>ELC_E-AT</v>
          </cell>
          <cell r="H16">
            <v>2.3267296531934446E-4</v>
          </cell>
          <cell r="I16">
            <v>2.1785875729965449E-4</v>
          </cell>
          <cell r="J16">
            <v>1.2655942407610631E-4</v>
          </cell>
        </row>
        <row r="17">
          <cell r="A17" t="str">
            <v>EXPELC_FR</v>
          </cell>
          <cell r="C17" t="str">
            <v>ELC_E-FR</v>
          </cell>
          <cell r="H17">
            <v>1.6336134054323094E-3</v>
          </cell>
          <cell r="I17">
            <v>2.8976911920727435E-3</v>
          </cell>
          <cell r="J17">
            <v>1.6643050561517621E-3</v>
          </cell>
        </row>
        <row r="18">
          <cell r="A18" t="str">
            <v>RNWWND1</v>
          </cell>
          <cell r="C18" t="str">
            <v>WND</v>
          </cell>
          <cell r="H18">
            <v>0.87512602436581366</v>
          </cell>
          <cell r="I18">
            <v>0.87512786223048433</v>
          </cell>
          <cell r="J18">
            <v>0.87513046383599002</v>
          </cell>
        </row>
        <row r="19">
          <cell r="A19" t="str">
            <v>RNWWND2</v>
          </cell>
          <cell r="C19" t="str">
            <v>WND</v>
          </cell>
          <cell r="H19">
            <v>1.9285123153538444E-2</v>
          </cell>
          <cell r="I19">
            <v>0.38031127162446515</v>
          </cell>
          <cell r="J19">
            <v>2.30707159382708</v>
          </cell>
        </row>
        <row r="20">
          <cell r="A20" t="str">
            <v>RNWMNR1</v>
          </cell>
          <cell r="C20" t="str">
            <v>MNR</v>
          </cell>
          <cell r="H20">
            <v>12.540439764054344</v>
          </cell>
          <cell r="I20">
            <v>12.540429329201464</v>
          </cell>
          <cell r="J20">
            <v>12.540427490051959</v>
          </cell>
        </row>
        <row r="21">
          <cell r="A21" t="str">
            <v>RNWWND3</v>
          </cell>
          <cell r="C21" t="str">
            <v>WND</v>
          </cell>
          <cell r="H21">
            <v>2.7250796007921808E-3</v>
          </cell>
          <cell r="I21">
            <v>3.544193578357468E-3</v>
          </cell>
          <cell r="J21">
            <v>2.9363980003594974</v>
          </cell>
        </row>
        <row r="22">
          <cell r="A22" t="str">
            <v>RNWMNR2</v>
          </cell>
          <cell r="C22" t="str">
            <v>MNR</v>
          </cell>
          <cell r="I22">
            <v>2.0900725244805685</v>
          </cell>
          <cell r="J22">
            <v>6.2702125397526762</v>
          </cell>
        </row>
        <row r="23">
          <cell r="A23" t="str">
            <v>RNWWND4</v>
          </cell>
          <cell r="C23" t="str">
            <v>WND</v>
          </cell>
          <cell r="H23">
            <v>1.0323813950418388E-3</v>
          </cell>
          <cell r="I23">
            <v>9.9399088351959661E-4</v>
          </cell>
          <cell r="J23">
            <v>9.7348916359095634E-4</v>
          </cell>
        </row>
        <row r="24">
          <cell r="A24" t="str">
            <v>RNWMNR3</v>
          </cell>
          <cell r="C24" t="str">
            <v>MNR</v>
          </cell>
          <cell r="I24">
            <v>2.7102413353415171</v>
          </cell>
          <cell r="J24">
            <v>6.9797377682395507E-3</v>
          </cell>
        </row>
        <row r="25">
          <cell r="A25" t="str">
            <v>IMPLFO1</v>
          </cell>
          <cell r="C25" t="str">
            <v>LFO</v>
          </cell>
          <cell r="H25">
            <v>32.128133668454581</v>
          </cell>
          <cell r="I25">
            <v>15.933756587011155</v>
          </cell>
        </row>
        <row r="26">
          <cell r="A26" t="str">
            <v>RNWWND5</v>
          </cell>
          <cell r="C26" t="str">
            <v>WND</v>
          </cell>
          <cell r="H26">
            <v>5.8817269105912017E-4</v>
          </cell>
          <cell r="I26">
            <v>5.3183268849565045E-4</v>
          </cell>
          <cell r="J26">
            <v>4.4111109312262137E-4</v>
          </cell>
        </row>
        <row r="27">
          <cell r="A27" t="str">
            <v>IMPBNGA</v>
          </cell>
          <cell r="C27" t="str">
            <v>BIO</v>
          </cell>
          <cell r="H27">
            <v>2.1044690276023648</v>
          </cell>
          <cell r="I27">
            <v>2.0211971856798854E-4</v>
          </cell>
          <cell r="J27">
            <v>2.8775835886223026E-5</v>
          </cell>
        </row>
        <row r="28">
          <cell r="A28" t="str">
            <v>IMPKERintl</v>
          </cell>
          <cell r="C28" t="str">
            <v>KERintl</v>
          </cell>
          <cell r="H28">
            <v>58.911660604430601</v>
          </cell>
          <cell r="I28">
            <v>44.490877371115801</v>
          </cell>
          <cell r="J28">
            <v>16.987878184949398</v>
          </cell>
        </row>
        <row r="29">
          <cell r="A29" t="str">
            <v>IMPGSL</v>
          </cell>
          <cell r="C29" t="str">
            <v>GSL</v>
          </cell>
          <cell r="H29">
            <v>26.839362587428859</v>
          </cell>
          <cell r="I29">
            <v>11.252674666685399</v>
          </cell>
        </row>
        <row r="30">
          <cell r="A30" t="str">
            <v>RNWWOD1</v>
          </cell>
          <cell r="C30" t="str">
            <v>WOD</v>
          </cell>
          <cell r="H30">
            <v>15.849138175695124</v>
          </cell>
          <cell r="I30">
            <v>16.266395941422516</v>
          </cell>
          <cell r="J30">
            <v>16.956995157064963</v>
          </cell>
        </row>
        <row r="31">
          <cell r="A31" t="str">
            <v>RNWWOD2</v>
          </cell>
          <cell r="C31" t="str">
            <v>WOD</v>
          </cell>
          <cell r="H31">
            <v>7.6690265501132178</v>
          </cell>
          <cell r="I31">
            <v>7.669027187139303</v>
          </cell>
          <cell r="J31">
            <v>7.6690282974269133</v>
          </cell>
        </row>
        <row r="32">
          <cell r="A32" t="str">
            <v>RNWWOD3</v>
          </cell>
          <cell r="C32" t="str">
            <v>WOD</v>
          </cell>
          <cell r="H32">
            <v>4.8053852250804079</v>
          </cell>
          <cell r="I32">
            <v>4.8053860671323712</v>
          </cell>
          <cell r="J32">
            <v>4.8053873982383113</v>
          </cell>
        </row>
        <row r="33">
          <cell r="A33" t="str">
            <v>RNWWOD4</v>
          </cell>
          <cell r="C33" t="str">
            <v>WOD</v>
          </cell>
          <cell r="H33">
            <v>19.385113225169125</v>
          </cell>
          <cell r="I33">
            <v>18.96823185616913</v>
          </cell>
          <cell r="J33">
            <v>18.278069677001735</v>
          </cell>
        </row>
        <row r="34">
          <cell r="A34" t="str">
            <v>RNWWOD5</v>
          </cell>
          <cell r="C34" t="str">
            <v>WOD</v>
          </cell>
          <cell r="H34">
            <v>1.3455157679963213E-3</v>
          </cell>
          <cell r="I34">
            <v>9.6670356987437573E-4</v>
          </cell>
          <cell r="J34">
            <v>5.2848991141334208E-4</v>
          </cell>
        </row>
        <row r="35">
          <cell r="A35" t="str">
            <v>RNNWWST1</v>
          </cell>
          <cell r="C35" t="str">
            <v>WSTNREN</v>
          </cell>
          <cell r="H35">
            <v>34.937625607428217</v>
          </cell>
          <cell r="I35">
            <v>35.159448602772798</v>
          </cell>
          <cell r="J35">
            <v>35.603172318866278</v>
          </cell>
        </row>
        <row r="36">
          <cell r="A36" t="str">
            <v>RNWSOL1</v>
          </cell>
          <cell r="C36" t="str">
            <v>SOL</v>
          </cell>
          <cell r="H36">
            <v>53.498778935266721</v>
          </cell>
          <cell r="I36">
            <v>66.901117800748807</v>
          </cell>
          <cell r="J36">
            <v>93.270178245808395</v>
          </cell>
        </row>
        <row r="37">
          <cell r="A37" t="str">
            <v>IMPHFO1</v>
          </cell>
          <cell r="C37" t="str">
            <v>HFO</v>
          </cell>
          <cell r="H37">
            <v>8.2772186167840659E-4</v>
          </cell>
          <cell r="I37">
            <v>1.0971463725550391E-5</v>
          </cell>
        </row>
        <row r="38">
          <cell r="A38" t="str">
            <v>RNWHYDD1</v>
          </cell>
          <cell r="C38" t="str">
            <v>HYDD</v>
          </cell>
          <cell r="H38">
            <v>72.140161012133504</v>
          </cell>
          <cell r="I38">
            <v>72.14024948790248</v>
          </cell>
          <cell r="J38">
            <v>68.852279035736188</v>
          </cell>
        </row>
        <row r="39">
          <cell r="A39" t="str">
            <v>IMPKER</v>
          </cell>
          <cell r="C39" t="str">
            <v>KER</v>
          </cell>
          <cell r="H39">
            <v>1.3798614901468527</v>
          </cell>
          <cell r="I39">
            <v>0.34068496686191629</v>
          </cell>
        </row>
        <row r="40">
          <cell r="A40" t="str">
            <v>IMPBDS</v>
          </cell>
          <cell r="C40" t="str">
            <v>BDS</v>
          </cell>
          <cell r="H40">
            <v>4.0723920956059292</v>
          </cell>
          <cell r="I40">
            <v>4.0718304189965373</v>
          </cell>
          <cell r="J40">
            <v>8.8234695044977016</v>
          </cell>
        </row>
        <row r="41">
          <cell r="A41" t="str">
            <v>IMPCOA1</v>
          </cell>
          <cell r="C41" t="str">
            <v>COA</v>
          </cell>
          <cell r="H41">
            <v>6.5223481045317019E-4</v>
          </cell>
          <cell r="I41">
            <v>1.0314463043315799E-5</v>
          </cell>
          <cell r="J41">
            <v>1.9389330020492987E-4</v>
          </cell>
        </row>
        <row r="42">
          <cell r="A42" t="str">
            <v>IMPETH</v>
          </cell>
          <cell r="C42" t="str">
            <v>ETH</v>
          </cell>
          <cell r="H42">
            <v>1.6191882685465451</v>
          </cell>
          <cell r="I42">
            <v>3.7240174580641714</v>
          </cell>
        </row>
        <row r="43">
          <cell r="A43" t="str">
            <v>IMPELC_DE</v>
          </cell>
          <cell r="C43" t="str">
            <v>ELC_I-DE</v>
          </cell>
          <cell r="H43">
            <v>24.856468559788258</v>
          </cell>
          <cell r="I43">
            <v>23.423353795966207</v>
          </cell>
          <cell r="J43">
            <v>14.056116800516966</v>
          </cell>
        </row>
        <row r="44">
          <cell r="A44" t="str">
            <v>IMPELC_DE</v>
          </cell>
          <cell r="C44" t="str">
            <v>ELCS</v>
          </cell>
          <cell r="H44">
            <v>24.856468559788258</v>
          </cell>
          <cell r="I44">
            <v>23.423353795966207</v>
          </cell>
          <cell r="J44">
            <v>14.056116800516966</v>
          </cell>
        </row>
        <row r="45">
          <cell r="A45" t="str">
            <v>RNWWST1</v>
          </cell>
          <cell r="C45" t="str">
            <v>WSTREN</v>
          </cell>
          <cell r="H45">
            <v>37.453355347083587</v>
          </cell>
          <cell r="I45">
            <v>39.020773274459103</v>
          </cell>
          <cell r="J45">
            <v>42.04856125285351</v>
          </cell>
        </row>
        <row r="46">
          <cell r="A46" t="str">
            <v>IMPNGA1</v>
          </cell>
          <cell r="C46" t="str">
            <v>NGA</v>
          </cell>
          <cell r="H46">
            <v>59.13375171720385</v>
          </cell>
          <cell r="I46">
            <v>34.698666579411544</v>
          </cell>
          <cell r="J46">
            <v>23.412482687667751</v>
          </cell>
        </row>
        <row r="47">
          <cell r="A47" t="str">
            <v>IMPELC_IT</v>
          </cell>
          <cell r="C47" t="str">
            <v>ELC_I-IT</v>
          </cell>
          <cell r="H47">
            <v>2.3456114022760003E-4</v>
          </cell>
          <cell r="I47">
            <v>2.0290569840288554E-4</v>
          </cell>
          <cell r="J47">
            <v>1.6748749048138217E-4</v>
          </cell>
        </row>
        <row r="48">
          <cell r="A48" t="str">
            <v>IMPELC_IT</v>
          </cell>
          <cell r="C48" t="str">
            <v>ELCS</v>
          </cell>
          <cell r="H48">
            <v>2.3456114022760003E-4</v>
          </cell>
          <cell r="I48">
            <v>2.0290569840288554E-4</v>
          </cell>
          <cell r="J48">
            <v>1.6748749048138217E-4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0.23841995035473484</v>
          </cell>
          <cell r="I4">
            <v>0.18616125755238866</v>
          </cell>
          <cell r="J4">
            <v>8.8916645254849547E-2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0.23841995035473484</v>
          </cell>
          <cell r="I5">
            <v>0.18616125755238866</v>
          </cell>
          <cell r="J5">
            <v>8.8916645254849547E-2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2.5369015120649203E-4</v>
          </cell>
          <cell r="I6">
            <v>1.6462821259242863E-4</v>
          </cell>
          <cell r="J6">
            <v>1.7700663633985028E-4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2.5394384135769864E-4</v>
          </cell>
          <cell r="I7">
            <v>1.6479284080502104E-4</v>
          </cell>
          <cell r="J7">
            <v>1.7718364297619022E-4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2.523872946315065E-4</v>
          </cell>
          <cell r="I8">
            <v>1.6481119312423883E-4</v>
          </cell>
          <cell r="J8">
            <v>1.80924848742535E-4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6.6159319026304705E-7</v>
          </cell>
          <cell r="I9">
            <v>2.16974392033118E-5</v>
          </cell>
          <cell r="J9">
            <v>2.7769059373753399E-5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1.4456650368806299E-4</v>
          </cell>
          <cell r="I10">
            <v>4.0964736582186801E-5</v>
          </cell>
          <cell r="J10">
            <v>4.3795468766698801E-5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9.3499334588834007</v>
          </cell>
          <cell r="I11">
            <v>7.6745043627566796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0.12049910977393394</v>
          </cell>
          <cell r="I12">
            <v>9.8906687168957896E-2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0.12686476877725106</v>
          </cell>
          <cell r="I13">
            <v>0.10413167385015851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4.3370919520170491E-2</v>
          </cell>
          <cell r="I15">
            <v>7.6810976264128899E-3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20.172921069154398</v>
          </cell>
          <cell r="I16">
            <v>24.215043720352401</v>
          </cell>
          <cell r="J16">
            <v>27.207837072653199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0.72498719412395751</v>
          </cell>
          <cell r="I17">
            <v>0.88062215662111298</v>
          </cell>
          <cell r="J17">
            <v>1.0364096851701949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0.35767590548146144</v>
          </cell>
          <cell r="I18">
            <v>0.42934474681475959</v>
          </cell>
          <cell r="J18">
            <v>0.48240845873498672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0.72498719412395751</v>
          </cell>
          <cell r="I19">
            <v>0.88062215662111298</v>
          </cell>
          <cell r="J19">
            <v>1.0364096851701949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1.6402855573502E-2</v>
          </cell>
          <cell r="I20">
            <v>3.0643493280412201E-2</v>
          </cell>
          <cell r="J20">
            <v>4.6336433301138603E-2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5.2853405853958597E-2</v>
          </cell>
          <cell r="I21">
            <v>6.4937869650691135E-2</v>
          </cell>
          <cell r="J21">
            <v>7.5513644144003036E-2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0.54484771097716256</v>
          </cell>
          <cell r="I22">
            <v>0.5448471101989778</v>
          </cell>
          <cell r="J22">
            <v>0.54485533785231732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0.54484771097716256</v>
          </cell>
          <cell r="I23">
            <v>0.5448471101989778</v>
          </cell>
          <cell r="J23">
            <v>0.54485533785231732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0.7325683508936639</v>
          </cell>
          <cell r="I24">
            <v>0.73052126507125614</v>
          </cell>
          <cell r="J24">
            <v>0.72647378380308969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2.1290701890237001E-2</v>
          </cell>
          <cell r="I25">
            <v>1.7111279123658001E-2</v>
          </cell>
          <cell r="J25">
            <v>1.32672305496456E-2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3.3207953957333836E-2</v>
          </cell>
          <cell r="I26">
            <v>3.8401354406876885E-2</v>
          </cell>
          <cell r="J26">
            <v>3.4679595364331711E-2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7.1839070410493512E-4</v>
          </cell>
          <cell r="I27">
            <v>1.1828314231688299E-3</v>
          </cell>
          <cell r="J27">
            <v>5.9668761295688115E-4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4.6031554957015277E-4</v>
          </cell>
          <cell r="I28">
            <v>5.3607904151610139E-4</v>
          </cell>
          <cell r="J28">
            <v>2.8760854792795595E-4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1.1668247544449394E-3</v>
          </cell>
          <cell r="I29">
            <v>1.7117967403040496E-3</v>
          </cell>
          <cell r="J29">
            <v>8.7807356811134567E-4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0.78047032844862441</v>
          </cell>
          <cell r="I30">
            <v>0.64249554954117383</v>
          </cell>
          <cell r="J30">
            <v>0.35933626489893511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1.7400495879147782</v>
          </cell>
          <cell r="I31">
            <v>1.4065296292963236</v>
          </cell>
          <cell r="J31">
            <v>0.74900895694257108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1.4777416710661099E-2</v>
          </cell>
          <cell r="I32">
            <v>2.4415413242809599E-2</v>
          </cell>
          <cell r="J32">
            <v>5.9847572129264302E-4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5.3363035606075665E-2</v>
          </cell>
          <cell r="I33">
            <v>4.3939822567680552E-2</v>
          </cell>
          <cell r="J33">
            <v>2.456810119337698E-2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3.2025324295550437</v>
          </cell>
          <cell r="I34">
            <v>2.4200476382487333</v>
          </cell>
          <cell r="J34">
            <v>1.1725534699703226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4.4054732797699874</v>
          </cell>
          <cell r="I35">
            <v>3.3239243350772418</v>
          </cell>
          <cell r="J35">
            <v>1.5718194788714901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0.14231409954598501</v>
          </cell>
          <cell r="I36">
            <v>5.3213645341371102E-2</v>
          </cell>
          <cell r="J36">
            <v>1.54895367191232E-7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0.26091946588336734</v>
          </cell>
          <cell r="I37">
            <v>0.19552797674892028</v>
          </cell>
          <cell r="J37">
            <v>9.7897819940849604E-2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0.30514275273012731</v>
          </cell>
          <cell r="J38">
            <v>0.32816237253350977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0.30822500275770431</v>
          </cell>
          <cell r="J39">
            <v>0.33147714397324213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1.65209535160402E-6</v>
          </cell>
          <cell r="I40">
            <v>4.0671195722878299E-2</v>
          </cell>
          <cell r="J40">
            <v>5.9228785005706503E-6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2.3604616842871099E-6</v>
          </cell>
          <cell r="I41">
            <v>4.0673556184562601E-2</v>
          </cell>
          <cell r="J41">
            <v>4.0679479063063198E-2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4.7183730986471666</v>
          </cell>
          <cell r="I42">
            <v>3.522065777531759</v>
          </cell>
          <cell r="J42">
            <v>1.5074362900560641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7.0042820715800165</v>
          </cell>
          <cell r="I43">
            <v>5.2284000575461871</v>
          </cell>
          <cell r="J43">
            <v>2.199505284268005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0.21065763173871899</v>
          </cell>
          <cell r="I44">
            <v>6.2873072532519697E-2</v>
          </cell>
          <cell r="J44">
            <v>1.26696739804579E-6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0.36568657949320493</v>
          </cell>
          <cell r="I45">
            <v>0.2735309152164177</v>
          </cell>
          <cell r="J45">
            <v>0.13473656552990235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8.4709113065879098</v>
          </cell>
          <cell r="I46">
            <v>8.4263673442840155</v>
          </cell>
          <cell r="J46">
            <v>11.077826729670953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8.4709113065879098</v>
          </cell>
          <cell r="I47">
            <v>8.4263673442840155</v>
          </cell>
          <cell r="J47">
            <v>11.077826729670953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9.0180640776468568</v>
          </cell>
          <cell r="I48">
            <v>8.9236154706217601</v>
          </cell>
          <cell r="J48">
            <v>11.660870241758897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0.26178513681779603</v>
          </cell>
          <cell r="I49">
            <v>0.15807263749131001</v>
          </cell>
          <cell r="J49">
            <v>0.58457905619508999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0.48989102170231902</v>
          </cell>
          <cell r="I50">
            <v>0.47006070259311805</v>
          </cell>
          <cell r="J50">
            <v>0.77755839727542408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0.15996859900201643</v>
          </cell>
          <cell r="I51">
            <v>0.20933408103731499</v>
          </cell>
          <cell r="J51">
            <v>0.33073542456646693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0.16012856760101835</v>
          </cell>
          <cell r="I52">
            <v>0.20954341511835242</v>
          </cell>
          <cell r="J52">
            <v>0.33106615999103345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0.15997273717782753</v>
          </cell>
          <cell r="I53">
            <v>0.20933594867009769</v>
          </cell>
          <cell r="J53">
            <v>0.33073903274393113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9.3861867998968201E-3</v>
          </cell>
          <cell r="I54">
            <v>3.0118623661931701E-2</v>
          </cell>
          <cell r="J54">
            <v>3.7722426098211997E-2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4.1331743273350534E-2</v>
          </cell>
          <cell r="I55">
            <v>5.3536372319269436E-2</v>
          </cell>
          <cell r="J55">
            <v>6.3504592145059588E-2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0.28060284624975063</v>
          </cell>
          <cell r="I56">
            <v>0.30760310865513302</v>
          </cell>
          <cell r="J56">
            <v>0.34324460804104745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7.6718702275228781</v>
          </cell>
          <cell r="I57">
            <v>8.4790297051451855</v>
          </cell>
          <cell r="J57">
            <v>7.6218948602970427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3.561600992118124</v>
          </cell>
          <cell r="I58">
            <v>3.9569929420346877</v>
          </cell>
          <cell r="J58">
            <v>3.6828396098818139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0.50912076105193049</v>
          </cell>
          <cell r="I59">
            <v>0.44637640084132851</v>
          </cell>
          <cell r="J59">
            <v>1.4736870762328778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0.44972784192304011</v>
          </cell>
          <cell r="I60">
            <v>0.53141925785988853</v>
          </cell>
          <cell r="J60">
            <v>0.6403379840453618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13.655281718050253</v>
          </cell>
          <cell r="I61">
            <v>14.967116144501363</v>
          </cell>
          <cell r="J61">
            <v>14.902209796816077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1.7550767360890399E-2</v>
          </cell>
          <cell r="I62">
            <v>8.7886496682457904E-2</v>
          </cell>
          <cell r="J62">
            <v>1.7200231981737001E-7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0.79940018203984498</v>
          </cell>
          <cell r="I63">
            <v>0.88728667872230305</v>
          </cell>
          <cell r="J63">
            <v>0.88728685072462299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1.5026186034428814E-3</v>
          </cell>
          <cell r="I64">
            <v>9.4624123947597563E-4</v>
          </cell>
          <cell r="J64">
            <v>6.9990460333439026E-4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1.0144891198135313</v>
          </cell>
          <cell r="I65">
            <v>1.1589040096562115</v>
          </cell>
          <cell r="J65">
            <v>1.2798254315969571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1.0159917384169745</v>
          </cell>
          <cell r="I66">
            <v>1.1598502508956858</v>
          </cell>
          <cell r="J66">
            <v>1.2805253362002893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58.865800575966894</v>
          </cell>
          <cell r="I67">
            <v>57.54569319299911</v>
          </cell>
          <cell r="J67">
            <v>54.912035205767346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7.6927356214072038</v>
          </cell>
          <cell r="I68">
            <v>9.8181228020163083</v>
          </cell>
          <cell r="J68">
            <v>14.927980182384129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4.7183730986471666</v>
          </cell>
          <cell r="I69">
            <v>3.522065777531759</v>
          </cell>
          <cell r="J69">
            <v>1.5074362900560641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8.4262428147802453</v>
          </cell>
          <cell r="I70">
            <v>9.5855467987898244</v>
          </cell>
          <cell r="J70">
            <v>9.2189732031636247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0.27534265708440114</v>
          </cell>
          <cell r="I71">
            <v>0.22972440374484052</v>
          </cell>
          <cell r="J71">
            <v>0.1527888925071571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15.077669139887114</v>
          </cell>
          <cell r="I73">
            <v>19.124769041246132</v>
          </cell>
          <cell r="J73">
            <v>21.060823510204507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0.14229245920779984</v>
          </cell>
          <cell r="I74">
            <v>0.10844441301562592</v>
          </cell>
          <cell r="J74">
            <v>4.727144390738057E-2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0.84669602052988291</v>
          </cell>
          <cell r="I76">
            <v>0.98087546563786088</v>
          </cell>
          <cell r="J76">
            <v>1.1131124356325426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8.6791026369599003</v>
          </cell>
          <cell r="I77">
            <v>4.1126448018538388</v>
          </cell>
          <cell r="J77">
            <v>1.1005978556965068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4.426233705935803</v>
          </cell>
          <cell r="I78">
            <v>5.4103375694441587</v>
          </cell>
          <cell r="J78">
            <v>5.6210478767642993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8.5811124215273793</v>
          </cell>
          <cell r="I80">
            <v>4.6531621197187301</v>
          </cell>
          <cell r="J80">
            <v>0.16200351545111555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5.4742635211149345E-4</v>
          </cell>
          <cell r="I81">
            <v>3.1700682137518802E-4</v>
          </cell>
          <cell r="J81">
            <v>1.5486333806474855E-3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6.2451496817930046E-4</v>
          </cell>
          <cell r="I82">
            <v>3.6474671001182309E-4</v>
          </cell>
          <cell r="J82">
            <v>1.7216481187660021E-3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4.2069296896257199E-5</v>
          </cell>
          <cell r="I83">
            <v>3.9172615397633003E-5</v>
          </cell>
          <cell r="J83">
            <v>2.1144115025134602E-3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6.8882227850518003E-5</v>
          </cell>
          <cell r="I84">
            <v>2.3844250195703603E-5</v>
          </cell>
          <cell r="J84">
            <v>2.11808622072235E-3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2.3985965495655966E-2</v>
          </cell>
          <cell r="I85">
            <v>2.4279259511656538E-2</v>
          </cell>
          <cell r="J85">
            <v>4.6194611646094431E-2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2.3988387348560056E-2</v>
          </cell>
          <cell r="I86">
            <v>2.4281149137533018E-2</v>
          </cell>
          <cell r="J86">
            <v>4.6196663427882111E-2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1.04047175549946E-5</v>
          </cell>
          <cell r="I87">
            <v>4.3203983568887802E-4</v>
          </cell>
          <cell r="J87">
            <v>1.25150278226202E-3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9.0426065666370068E-4</v>
          </cell>
          <cell r="I88">
            <v>9.1260135480781906E-4</v>
          </cell>
          <cell r="J88">
            <v>1.6912259821637856E-3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4.3387528898918325E-3</v>
          </cell>
          <cell r="I89">
            <v>2.4128211537431648E-3</v>
          </cell>
          <cell r="J89">
            <v>2.2347483469991468E-3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4.8939213218331946E-6</v>
          </cell>
          <cell r="I90">
            <v>3.1346758942814147E-6</v>
          </cell>
          <cell r="J90">
            <v>4.6374289465401712E-6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1.0665002293086404E-3</v>
          </cell>
          <cell r="I91"/>
          <cell r="J91">
            <v>1.2077951955387468E-4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5.4104987035170716E-3</v>
          </cell>
          <cell r="I92">
            <v>2.4164722066254548E-3</v>
          </cell>
          <cell r="J92">
            <v>2.3605180977196E-3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6.5223481045317019E-4</v>
          </cell>
          <cell r="I93">
            <v>1.0314463043315799E-5</v>
          </cell>
          <cell r="J93">
            <v>1.9389330020492987E-4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6.0462166929008902E-2</v>
          </cell>
          <cell r="I94">
            <v>9.5615072411537499E-4</v>
          </cell>
          <cell r="J94">
            <v>1.7973908928997001E-2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6.5223481045317019E-4</v>
          </cell>
          <cell r="I95">
            <v>1.0314463043315799E-5</v>
          </cell>
          <cell r="J95">
            <v>1.9389330020492987E-4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4.2470196702570036</v>
          </cell>
          <cell r="I96">
            <v>4.2470400695192199</v>
          </cell>
          <cell r="J96">
            <v>4.2470464267085024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4.2470196702570036</v>
          </cell>
          <cell r="I97">
            <v>4.2470400695192199</v>
          </cell>
          <cell r="J97">
            <v>4.2470464267085024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0.11826560237054699</v>
          </cell>
          <cell r="I98">
            <v>3.4986872670489701E-6</v>
          </cell>
          <cell r="J98">
            <v>2.5354844512362099E-2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0.29990236439262385</v>
          </cell>
          <cell r="I99">
            <v>0.29990584766960771</v>
          </cell>
          <cell r="J99">
            <v>0.29990209149572272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5.5448152001237611E-3</v>
          </cell>
          <cell r="I100">
            <v>4.025449196147687E-3</v>
          </cell>
          <cell r="J100">
            <v>2.6049309825311845E-3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5.9823512810768097E-3</v>
          </cell>
          <cell r="I101">
            <v>4.3430935543074941E-3</v>
          </cell>
          <cell r="J101">
            <v>2.7725823323931998E-3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2.5164556659160701E-4</v>
          </cell>
          <cell r="I102">
            <v>2.2759737215579E-4</v>
          </cell>
          <cell r="J102">
            <v>1.5678933626762599E-5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5.7735127998122249E-4</v>
          </cell>
          <cell r="I103">
            <v>4.786846228769539E-4</v>
          </cell>
          <cell r="J103">
            <v>2.865689899120774E-4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3.5027996844484599E-2</v>
          </cell>
          <cell r="I107">
            <v>1.9623339998915999E-2</v>
          </cell>
          <cell r="J107">
            <v>1.4473231401066799E-2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5.9557752317980203E-2</v>
          </cell>
          <cell r="I108">
            <v>5.40868110444159E-2</v>
          </cell>
          <cell r="J108">
            <v>2.8328748562921901E-2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2.6334838326365593</v>
          </cell>
          <cell r="I109">
            <v>4.8243678352544501</v>
          </cell>
          <cell r="J109">
            <v>6.6148500458153316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2.6334838326365593</v>
          </cell>
          <cell r="I110">
            <v>4.8243678352544501</v>
          </cell>
          <cell r="J110">
            <v>6.6148500458153316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0.100128027035759</v>
          </cell>
          <cell r="I111">
            <v>0.15470744882632401</v>
          </cell>
          <cell r="J111">
            <v>0.16592515922873499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0.18596457645301925</v>
          </cell>
          <cell r="I112">
            <v>0.34067201547694931</v>
          </cell>
          <cell r="J112">
            <v>0.46710083477234488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4.9734714255101301E-2</v>
          </cell>
          <cell r="I113">
            <v>1.6503468754372568</v>
          </cell>
          <cell r="J113">
            <v>0.71069698778099466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0.18265475808463844</v>
          </cell>
          <cell r="J114">
            <v>4.490378786785737E-2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5.5980285732250444E-3</v>
          </cell>
          <cell r="I115"/>
          <cell r="J115">
            <v>0.14166981649714999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/>
          <cell r="J116">
            <v>1.8887174807627545E-4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/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4.3070185452567578E-2</v>
          </cell>
          <cell r="I118">
            <v>1.4676921173526183</v>
          </cell>
          <cell r="J118">
            <v>0.17235294597064021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>
            <v>0.35146078617771714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1.0665002293086404E-3</v>
          </cell>
          <cell r="I120"/>
          <cell r="J120">
            <v>1.2077951955387468E-4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/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4.0600296128970098E-4</v>
          </cell>
          <cell r="I122">
            <v>1.37117398336257E-2</v>
          </cell>
          <cell r="J122">
            <v>7.56254111998555E-3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4.7082911192472369E-4</v>
          </cell>
          <cell r="I123">
            <v>1.3996819900333125E-2</v>
          </cell>
          <cell r="J123">
            <v>1.2349643171917179E-2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0.18265475808463844</v>
          </cell>
          <cell r="J124">
            <v>4.490378786785737E-2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6.6389028825516736E-3</v>
          </cell>
          <cell r="I125">
            <v>0.21947172414415306</v>
          </cell>
          <cell r="J125">
            <v>0.24780273460029892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5.9920013198812952E-6</v>
          </cell>
          <cell r="I126">
            <v>4.9400712049657884E-4</v>
          </cell>
          <cell r="J126">
            <v>2.6020437721873909E-4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6.6452835825880161E-3</v>
          </cell>
          <cell r="I127">
            <v>0.40262048934928779</v>
          </cell>
          <cell r="J127">
            <v>0.29296672684537506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3.2055879715167661</v>
          </cell>
          <cell r="I128">
            <v>3.5521564552514775</v>
          </cell>
          <cell r="J128">
            <v>3.2942466452840269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3.2055879715167661</v>
          </cell>
          <cell r="I129">
            <v>3.5521564552514775</v>
          </cell>
          <cell r="J129">
            <v>3.2942466452840269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3.561600992118124</v>
          </cell>
          <cell r="I130">
            <v>3.9569929420346877</v>
          </cell>
          <cell r="J130">
            <v>3.6828396098818139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4.3100337607553801E-2</v>
          </cell>
          <cell r="I131">
            <v>6.7690865647746706E-2</v>
          </cell>
          <cell r="J131">
            <v>4.9649158255891203E-2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0.26146497081714304</v>
          </cell>
          <cell r="I132">
            <v>0.28843779763313004</v>
          </cell>
          <cell r="J132">
            <v>0.28773563440670302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0.97658141845898283</v>
          </cell>
          <cell r="I133">
            <v>1.3132319282686826</v>
          </cell>
          <cell r="J133">
            <v>3.3946312288753298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0.97658141845898283</v>
          </cell>
          <cell r="I134">
            <v>1.3132319282686826</v>
          </cell>
          <cell r="J134">
            <v>3.3946312288753298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1.7852054557574201E-7</v>
          </cell>
          <cell r="I135">
            <v>2.3773617419032701E-2</v>
          </cell>
          <cell r="J135">
            <v>0.17870608303900301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6.8963756485341116E-2</v>
          </cell>
          <cell r="I136">
            <v>9.2737367116491679E-2</v>
          </cell>
          <cell r="J136">
            <v>0.23970671977569261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52.170486999130453</v>
          </cell>
          <cell r="I137">
            <v>49.409603074904226</v>
          </cell>
          <cell r="J137">
            <v>42.949821412027354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12.745109162443001</v>
          </cell>
          <cell r="I138">
            <v>11.858506224331524</v>
          </cell>
          <cell r="J138">
            <v>9.9168232702746089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12.597477762853226</v>
          </cell>
          <cell r="I139">
            <v>12.127769165578918</v>
          </cell>
          <cell r="J139">
            <v>10.920292995629932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14.520789195035281</v>
          </cell>
          <cell r="I140">
            <v>13.928026662934158</v>
          </cell>
          <cell r="J140">
            <v>12.249819136741479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12.307110878798944</v>
          </cell>
          <cell r="I141">
            <v>11.495301022059584</v>
          </cell>
          <cell r="J141">
            <v>9.8628860093812989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8.4262428147802453</v>
          </cell>
          <cell r="I142">
            <v>9.5855467987898244</v>
          </cell>
          <cell r="J142">
            <v>9.2189732031636247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8.4262428147802453</v>
          </cell>
          <cell r="I143">
            <v>9.5855467987898244</v>
          </cell>
          <cell r="J143">
            <v>9.2189732031636247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10.163673717630314</v>
          </cell>
          <cell r="I144">
            <v>11.562017877895238</v>
          </cell>
          <cell r="J144">
            <v>11.119859432982157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0.48319345857104501</v>
          </cell>
          <cell r="I145">
            <v>0.24599521498812199</v>
          </cell>
          <cell r="J145">
            <v>0.49841694040766399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0.84969911006662113</v>
          </cell>
          <cell r="I146">
            <v>0.84969936879119867</v>
          </cell>
          <cell r="J146">
            <v>0.84969995266209308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1.2006872709771467E-3</v>
          </cell>
          <cell r="I147">
            <v>0.14454050284674649</v>
          </cell>
          <cell r="J147">
            <v>0.29063849998836555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1.4929464239952339E-3</v>
          </cell>
          <cell r="I148">
            <v>0.17009221314776013</v>
          </cell>
          <cell r="J148">
            <v>0.32296834705880018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9.8394346362844803E-2</v>
          </cell>
          <cell r="I149">
            <v>0.11271410088780801</v>
          </cell>
          <cell r="J149">
            <v>8.1343623145871E-2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0.18944054637477864</v>
          </cell>
          <cell r="I150">
            <v>0.21121089721401162</v>
          </cell>
          <cell r="J150">
            <v>0.20476046285078811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7.3841064413121297E-3</v>
          </cell>
          <cell r="I151">
            <v>4.9749094862700738E-2</v>
          </cell>
          <cell r="J151">
            <v>6.0099080864663486E-2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11.278111739591735</v>
          </cell>
          <cell r="I152">
            <v>12.528970690649707</v>
          </cell>
          <cell r="J152">
            <v>13.696751867393596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11.285495846033042</v>
          </cell>
          <cell r="I153">
            <v>12.57871978551241</v>
          </cell>
          <cell r="J153">
            <v>13.756850948258252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295.94027507520502</v>
          </cell>
          <cell r="I154">
            <v>116.414863877375</v>
          </cell>
          <cell r="J154">
            <v>1.0857214523245201E-3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4.9838562933527903</v>
          </cell>
          <cell r="I155">
            <v>2.5886459660811445</v>
          </cell>
          <cell r="J155">
            <v>1.0354546840074064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4.0154718463392811</v>
          </cell>
          <cell r="I156">
            <v>1.579577528865336</v>
          </cell>
          <cell r="J156">
            <v>1.4731634359898557E-5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1.0530344082795635</v>
          </cell>
          <cell r="I157">
            <v>1.0530361537513337</v>
          </cell>
          <cell r="J157">
            <v>1.0530366142105771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0.38461581197641792</v>
          </cell>
          <cell r="I158">
            <v>0.45024037041781501</v>
          </cell>
          <cell r="J158">
            <v>0.39230104796131382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0.3842315803960214</v>
          </cell>
          <cell r="I159">
            <v>0.44979057983797727</v>
          </cell>
          <cell r="J159">
            <v>0.39190913882249145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0.38425119010260539</v>
          </cell>
          <cell r="I160">
            <v>0.44980223165063388</v>
          </cell>
          <cell r="J160">
            <v>0.39192464170662145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3.5397199998933801E-3</v>
          </cell>
          <cell r="I161">
            <v>5.0869923880295403E-2</v>
          </cell>
          <cell r="J161">
            <v>3.52732178748607E-2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6.4972568049785892E-2</v>
          </cell>
          <cell r="I162">
            <v>7.8719678701399343E-2</v>
          </cell>
          <cell r="J162">
            <v>7.3637471644474511E-2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1.0737389155008095</v>
          </cell>
          <cell r="I163">
            <v>1.0737192222868446</v>
          </cell>
          <cell r="J163">
            <v>3.3623089816573861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1.0737389155008095</v>
          </cell>
          <cell r="I164">
            <v>1.0737192222868446</v>
          </cell>
          <cell r="J164">
            <v>3.3623089816573861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4.6039496381129898E-8</v>
          </cell>
          <cell r="I165">
            <v>6.0083935276410806E-8</v>
          </cell>
          <cell r="J165">
            <v>0.19649356885588501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7.5824124123712491E-2</v>
          </cell>
          <cell r="I166">
            <v>7.5824180625210832E-2</v>
          </cell>
          <cell r="J166">
            <v>0.23742410032708469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1.2658329645498124E-3</v>
          </cell>
          <cell r="I167">
            <v>7.4851064519105334E-3</v>
          </cell>
          <cell r="J167">
            <v>7.4249831587900987E-3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1.2658329645498124E-3</v>
          </cell>
          <cell r="I168">
            <v>7.4851064519105334E-3</v>
          </cell>
          <cell r="J168">
            <v>7.4249831587900987E-3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1.7046885946227901E-7</v>
          </cell>
          <cell r="I169">
            <v>4.8219151987763398E-4</v>
          </cell>
          <cell r="J169">
            <v>3.1041828564387998E-8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9.3529613497362712E-5</v>
          </cell>
          <cell r="I170">
            <v>5.7573815906183598E-4</v>
          </cell>
          <cell r="J170">
            <v>5.7582765955089502E-4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0.73761153567667159</v>
          </cell>
          <cell r="I171">
            <v>0.73759149302504756</v>
          </cell>
          <cell r="J171">
            <v>0.41559083609447123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0.73761153567667159</v>
          </cell>
          <cell r="I172">
            <v>0.73759149302504756</v>
          </cell>
          <cell r="J172">
            <v>0.41559083609447123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4.1325041720621602E-8</v>
          </cell>
          <cell r="I173">
            <v>5.1026973667722702E-8</v>
          </cell>
          <cell r="J173">
            <v>7.8904318362565605E-7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5.2088829710269659E-2</v>
          </cell>
          <cell r="I174">
            <v>5.2088877316264687E-2</v>
          </cell>
          <cell r="J174">
            <v>2.9345752651443315E-2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11.746597252467803</v>
          </cell>
          <cell r="I175">
            <v>4.200830445322401</v>
          </cell>
          <cell r="J175">
            <v>2.4234268470358988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817.62049695003395</v>
          </cell>
          <cell r="I176">
            <v>291.76400819784197</v>
          </cell>
          <cell r="J176">
            <v>167.589322427935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14.496817321809104</v>
          </cell>
          <cell r="I177">
            <v>5.1731207127277088</v>
          </cell>
          <cell r="J177">
            <v>2.9714418870201293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0.261854520498294</v>
          </cell>
          <cell r="I178">
            <v>5.2549958528328496E-3</v>
          </cell>
          <cell r="J178">
            <v>3.1983130663492502E-2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0.66546354175610767</v>
          </cell>
          <cell r="I179">
            <v>0.26709803319404152</v>
          </cell>
          <cell r="J179">
            <v>0.14652648442056329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2.0305338944425597E-4</v>
          </cell>
          <cell r="I180">
            <v>2.2433659869702029E-4</v>
          </cell>
          <cell r="J180">
            <v>4.0491575837816576E-4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2.0305338944425597E-4</v>
          </cell>
          <cell r="I181">
            <v>2.2433659869702029E-4</v>
          </cell>
          <cell r="J181">
            <v>4.0491575837816576E-4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4.0190461188333602E-5</v>
          </cell>
          <cell r="I182">
            <v>1.41707229122706E-4</v>
          </cell>
          <cell r="J182">
            <v>2.2816311173421801E-5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7.0408321174365808E-4</v>
          </cell>
          <cell r="I183">
            <v>1.8704213697427033E-4</v>
          </cell>
          <cell r="J183">
            <v>1.4236502208225205E-4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0.11188181210996491</v>
          </cell>
          <cell r="I184">
            <v>8.5821332880075804E-2</v>
          </cell>
          <cell r="J184">
            <v>3.8875709314659716E-2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0.11188181210996491</v>
          </cell>
          <cell r="I185">
            <v>8.5821332880075804E-2</v>
          </cell>
          <cell r="J185">
            <v>3.8875709314659716E-2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0.15376146582728362</v>
          </cell>
          <cell r="I186">
            <v>0.11794601547856409</v>
          </cell>
          <cell r="J186">
            <v>5.3427683522164406E-2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5.2172129309001098E-4</v>
          </cell>
          <cell r="I187">
            <v>5.5560088991347097E-3</v>
          </cell>
          <cell r="J187">
            <v>8.2547393274352199E-8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8.0835746339315562E-3</v>
          </cell>
          <cell r="I188">
            <v>6.0778438489430949E-3</v>
          </cell>
          <cell r="J188">
            <v>4.2487469595792202E-3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3.464720637878472E-3</v>
          </cell>
          <cell r="I189">
            <v>3.4456043768865702E-3</v>
          </cell>
          <cell r="J189">
            <v>2.0344918225081673E-3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3.464720637878472E-3</v>
          </cell>
          <cell r="I190">
            <v>3.4456043768865702E-3</v>
          </cell>
          <cell r="J190">
            <v>2.0344918225081673E-3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3.1567321518308103E-8</v>
          </cell>
          <cell r="I191">
            <v>3.5390940050800897E-8</v>
          </cell>
          <cell r="J191">
            <v>2.06228827498626E-7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2.4669246903589743E-4</v>
          </cell>
          <cell r="I192">
            <v>2.467122661941615E-4</v>
          </cell>
          <cell r="J192">
            <v>1.4289888580140193E-4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3.0628342414417223E-4</v>
          </cell>
          <cell r="I193">
            <v>2.918715756228117E-4</v>
          </cell>
          <cell r="J193">
            <v>1.9062419686612176E-4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3.0628342414417223E-4</v>
          </cell>
          <cell r="I194">
            <v>2.918715756228117E-4</v>
          </cell>
          <cell r="J194">
            <v>1.9062419686612176E-4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2.30527783659066E-8</v>
          </cell>
          <cell r="I195">
            <v>2.6062594613798001E-8</v>
          </cell>
          <cell r="J195">
            <v>1.50673348568E-7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2.0078561561759153E-5</v>
          </cell>
          <cell r="I196">
            <v>2.0088709864364323E-5</v>
          </cell>
          <cell r="J196">
            <v>1.1823917243375431E-5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6.2625806135014283E-5</v>
          </cell>
          <cell r="I197">
            <v>4.8985803738895723E-5</v>
          </cell>
          <cell r="J197">
            <v>3.5768345531369264E-5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6.2625806135014283E-5</v>
          </cell>
          <cell r="I198">
            <v>4.8985803738895723E-5</v>
          </cell>
          <cell r="J198">
            <v>3.5768345531369264E-5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1.30391893992728E-8</v>
          </cell>
          <cell r="I199">
            <v>1.47279984656003E-8</v>
          </cell>
          <cell r="J199">
            <v>3.0157321851177198E-8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1.5330125704091141E-7</v>
          </cell>
          <cell r="I200">
            <v>1.6225675033901841E-7</v>
          </cell>
          <cell r="J200">
            <v>1.6725180879104199E-7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27.009267261793177</v>
          </cell>
          <cell r="I201">
            <v>28.806053813626338</v>
          </cell>
          <cell r="J201">
            <v>27.122550821287362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8.1433890495137664</v>
          </cell>
          <cell r="I202">
            <v>8.2120001195135703</v>
          </cell>
          <cell r="J202">
            <v>6.9554014288550388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27.009267261793177</v>
          </cell>
          <cell r="I203">
            <v>28.806053813626338</v>
          </cell>
          <cell r="J203">
            <v>27.122550821287362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0.55414468206767598</v>
          </cell>
          <cell r="I204">
            <v>1.25310109338862</v>
          </cell>
          <cell r="J204">
            <v>1.04735298463031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2.1820254935676329</v>
          </cell>
          <cell r="I205">
            <v>2.3271938724289933</v>
          </cell>
          <cell r="J205">
            <v>2.1911705914131474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10.068300593357579</v>
          </cell>
          <cell r="I206">
            <v>12.42658005453811</v>
          </cell>
          <cell r="J206">
            <v>14.870333129980176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4.5088150991462728</v>
          </cell>
          <cell r="I207">
            <v>5.2089319523159672</v>
          </cell>
          <cell r="J207">
            <v>5.5861771899588595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0.24755379418415899</v>
          </cell>
          <cell r="I208">
            <v>0.40340938146321897</v>
          </cell>
          <cell r="J208">
            <v>0.60923419528821499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0.68817341917300845</v>
          </cell>
          <cell r="I209">
            <v>0.84935387000751106</v>
          </cell>
          <cell r="J209">
            <v>1.0067156744135284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9.0180640776468568</v>
          </cell>
          <cell r="I210">
            <v>8.9236154706217601</v>
          </cell>
          <cell r="J210">
            <v>11.660870241758897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1.6324531183118669E-2</v>
          </cell>
          <cell r="I211">
            <v>2.2349402715326483E-2</v>
          </cell>
          <cell r="J211">
            <v>1.931832330699534E-3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9.0343886088299747</v>
          </cell>
          <cell r="I212">
            <v>8.9459648733370827</v>
          </cell>
          <cell r="J212">
            <v>11.662802074089601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6.0176415753512734E-5</v>
          </cell>
          <cell r="I213">
            <v>4.6178036727064062E-5</v>
          </cell>
          <cell r="J213">
            <v>3.3564314315960113E-5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6.0176415753512734E-5</v>
          </cell>
          <cell r="I214">
            <v>4.6178036727064062E-5</v>
          </cell>
          <cell r="J214">
            <v>3.3564314315960113E-5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>
            <v>-5.1478075213406702E-8</v>
          </cell>
          <cell r="I215">
            <v>-5.7832883013505899E-8</v>
          </cell>
          <cell r="J215">
            <v>-1.6638345550022099E-8</v>
          </cell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15.077685441911941</v>
          </cell>
          <cell r="I216">
            <v>19.124787592482232</v>
          </cell>
          <cell r="J216">
            <v>21.060837463112581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15.077685441911941</v>
          </cell>
          <cell r="I217">
            <v>19.124787592482232</v>
          </cell>
          <cell r="J217">
            <v>21.060837463112581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4.518622599427764</v>
          </cell>
          <cell r="I218">
            <v>5.4561966086735865</v>
          </cell>
          <cell r="J218">
            <v>5.6156239426111965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0.39192584125153201</v>
          </cell>
          <cell r="I219">
            <v>0.67024088461629305</v>
          </cell>
          <cell r="J219">
            <v>0.97576741923812305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1.1655220654727552</v>
          </cell>
          <cell r="I220">
            <v>1.4788967235780672</v>
          </cell>
          <cell r="J220">
            <v>1.6279660048098656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0.16495957456134644</v>
          </cell>
          <cell r="I221">
            <v>7.9845040767852275E-5</v>
          </cell>
          <cell r="J221">
            <v>0.16439260063477867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5.2272847007863877E-3</v>
          </cell>
          <cell r="I222">
            <v>7.7271012595119771E-5</v>
          </cell>
          <cell r="J222">
            <v>7.0885144248158385E-3</v>
          </cell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0.17016664727762049</v>
          </cell>
          <cell r="I223">
            <v>1.3478717028624846E-4</v>
          </cell>
          <cell r="J223">
            <v>0.17146888652392098</v>
          </cell>
        </row>
        <row r="224">
          <cell r="A224" t="str">
            <v>RHSA-WHCONBR1</v>
          </cell>
          <cell r="B224" t="str">
            <v>VAR_ncap</v>
          </cell>
          <cell r="C224" t="str">
            <v>-</v>
          </cell>
          <cell r="H224">
            <v>2.5504182689223001</v>
          </cell>
          <cell r="I224"/>
          <cell r="J224"/>
        </row>
        <row r="225">
          <cell r="A225" t="str">
            <v>RHSA-WHCONBR1</v>
          </cell>
          <cell r="B225" t="str">
            <v>VAR_cap</v>
          </cell>
          <cell r="C225" t="str">
            <v>-</v>
          </cell>
          <cell r="H225">
            <v>6.4054701302060266</v>
          </cell>
          <cell r="I225">
            <v>3.7080905999339961</v>
          </cell>
          <cell r="J225">
            <v>1.6660851201820037</v>
          </cell>
        </row>
        <row r="226">
          <cell r="A226" t="str">
            <v>RHNS-SHELCBR</v>
          </cell>
          <cell r="B226" t="str">
            <v>VAR_fout</v>
          </cell>
          <cell r="C226" t="str">
            <v>RHNS-SHAELCB</v>
          </cell>
          <cell r="H226">
            <v>1.2008311703593922E-2</v>
          </cell>
          <cell r="I226">
            <v>1.1761045978627255E-2</v>
          </cell>
          <cell r="J226">
            <v>8.933444777236281E-3</v>
          </cell>
        </row>
        <row r="227">
          <cell r="A227" t="str">
            <v>RHNS-SHELCBR</v>
          </cell>
          <cell r="B227" t="str">
            <v>VAR_fin</v>
          </cell>
          <cell r="C227" t="str">
            <v>RHNS_ELC</v>
          </cell>
          <cell r="H227">
            <v>1.2640328109046231E-2</v>
          </cell>
          <cell r="I227">
            <v>1.238004839855501E-2</v>
          </cell>
          <cell r="J227">
            <v>9.4036260813013493E-3</v>
          </cell>
        </row>
        <row r="228">
          <cell r="A228" t="str">
            <v>RHNS-SHELCBR</v>
          </cell>
          <cell r="B228" t="str">
            <v>VAR_ncap</v>
          </cell>
          <cell r="C228" t="str">
            <v>-</v>
          </cell>
          <cell r="H228">
            <v>1.8225825328798801E-3</v>
          </cell>
          <cell r="I228"/>
          <cell r="J228"/>
        </row>
        <row r="229">
          <cell r="A229" t="str">
            <v>RHNS-SHELCBR</v>
          </cell>
          <cell r="B229" t="str">
            <v>VAR_cap</v>
          </cell>
          <cell r="C229" t="str">
            <v>-</v>
          </cell>
          <cell r="H229">
            <v>4.4424373223387499E-3</v>
          </cell>
          <cell r="I229">
            <v>1.8224129932839931E-3</v>
          </cell>
          <cell r="J229">
            <v>7.7055741971262723E-4</v>
          </cell>
        </row>
        <row r="230">
          <cell r="A230" t="str">
            <v>RHSA-WHCONBR2</v>
          </cell>
          <cell r="B230" t="str">
            <v>VAR_ncap</v>
          </cell>
          <cell r="C230" t="str">
            <v>-</v>
          </cell>
          <cell r="H230">
            <v>2.5504182689228001</v>
          </cell>
          <cell r="I230"/>
          <cell r="J230"/>
        </row>
        <row r="231">
          <cell r="A231" t="str">
            <v>RHSA-WHCONBR2</v>
          </cell>
          <cell r="B231" t="str">
            <v>VAR_cap</v>
          </cell>
          <cell r="C231" t="str">
            <v>-</v>
          </cell>
          <cell r="H231">
            <v>6.4054701302050034</v>
          </cell>
          <cell r="I231">
            <v>3.708090599932973</v>
          </cell>
          <cell r="J231">
            <v>1.6660851201820037</v>
          </cell>
        </row>
        <row r="232">
          <cell r="A232" t="str">
            <v>ITOT-SWHSTG-SOL</v>
          </cell>
          <cell r="B232" t="str">
            <v>VAR_fout</v>
          </cell>
          <cell r="C232" t="str">
            <v>ITOT-SWHASOL</v>
          </cell>
          <cell r="H232">
            <v>4.1157959084323238E-4</v>
          </cell>
          <cell r="I232">
            <v>1.6881821152521994E-3</v>
          </cell>
          <cell r="J232">
            <v>2.1484492901262847E-3</v>
          </cell>
        </row>
        <row r="233">
          <cell r="A233" t="str">
            <v>ITOT-SWHSTG-SOL</v>
          </cell>
          <cell r="B233" t="str">
            <v>VAR_fin</v>
          </cell>
          <cell r="C233" t="str">
            <v>ITOT-SWHASOL</v>
          </cell>
          <cell r="H233">
            <v>4.3544100464733732E-4</v>
          </cell>
          <cell r="I233">
            <v>1.9527328490905646E-3</v>
          </cell>
          <cell r="J233">
            <v>2.3443035353880259E-3</v>
          </cell>
        </row>
        <row r="234">
          <cell r="A234" t="str">
            <v>ITOT-SWHSTG-SOL</v>
          </cell>
          <cell r="B234" t="str">
            <v>VAR_ncap</v>
          </cell>
          <cell r="C234" t="str">
            <v>-</v>
          </cell>
          <cell r="H234">
            <v>2.83691118495498E-5</v>
          </cell>
          <cell r="I234">
            <v>5.6180246274829104E-3</v>
          </cell>
          <cell r="J234">
            <v>1.1952568778616999E-7</v>
          </cell>
        </row>
        <row r="235">
          <cell r="A235" t="str">
            <v>ITOT-SWHSTG-SOL</v>
          </cell>
          <cell r="B235" t="str">
            <v>VAR_cap</v>
          </cell>
          <cell r="C235" t="str">
            <v>-</v>
          </cell>
          <cell r="H235">
            <v>5.1568167648889303E-5</v>
          </cell>
          <cell r="I235">
            <v>5.6529962787126402E-3</v>
          </cell>
          <cell r="J235">
            <v>4.0893083183873302E-3</v>
          </cell>
        </row>
        <row r="236">
          <cell r="A236" t="str">
            <v>RHES-SHLTHCHPNGA</v>
          </cell>
          <cell r="B236" t="str">
            <v>VAR_fout</v>
          </cell>
          <cell r="C236" t="str">
            <v>RHES-SHLTHC-NGA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RHESLTHCHPC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RHES_LTH_CHPNGA_ON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VAR_ncap</v>
          </cell>
          <cell r="C239" t="str">
            <v>-</v>
          </cell>
          <cell r="H239">
            <v>3.3804014825223201E-4</v>
          </cell>
          <cell r="I239">
            <v>1.38322164826044E-4</v>
          </cell>
          <cell r="J239">
            <v>1.03082052612953E-4</v>
          </cell>
        </row>
        <row r="240">
          <cell r="A240" t="str">
            <v>RHES-SHLTHCHPNGA</v>
          </cell>
          <cell r="B240" t="str">
            <v>VAR_cap</v>
          </cell>
          <cell r="C240" t="str">
            <v>-</v>
          </cell>
          <cell r="H240">
            <v>5.6226342592835023E-4</v>
          </cell>
          <cell r="I240">
            <v>2.7525407176897201E-4</v>
          </cell>
          <cell r="J240">
            <v>1.6066883116958199E-4</v>
          </cell>
        </row>
        <row r="241">
          <cell r="A241" t="str">
            <v>RHSA-WHSTG-ELC</v>
          </cell>
          <cell r="B241" t="str">
            <v>VAR_fout</v>
          </cell>
          <cell r="C241" t="str">
            <v>RHSA-WHAELCB</v>
          </cell>
          <cell r="H241">
            <v>0.32805521825950229</v>
          </cell>
          <cell r="I241">
            <v>0.32708908667265507</v>
          </cell>
          <cell r="J241">
            <v>0.22636275484026425</v>
          </cell>
        </row>
        <row r="242">
          <cell r="A242" t="str">
            <v>RHSA-WHSTG-ELC</v>
          </cell>
          <cell r="B242" t="str">
            <v>VAR_fout</v>
          </cell>
          <cell r="C242" t="str">
            <v>AUX_RHSA-WHSTG-ELC_OUT</v>
          </cell>
          <cell r="H242">
            <v>0.32838327347776197</v>
          </cell>
          <cell r="I242">
            <v>0.32741617575932797</v>
          </cell>
          <cell r="J242">
            <v>0.22658911759510458</v>
          </cell>
        </row>
        <row r="243">
          <cell r="A243" t="str">
            <v>RHSA-WHSTG-ELC</v>
          </cell>
          <cell r="B243" t="str">
            <v>VAR_fin</v>
          </cell>
          <cell r="C243" t="str">
            <v>RHSA-WHAELCB</v>
          </cell>
          <cell r="H243">
            <v>0.32805656988537779</v>
          </cell>
          <cell r="I243">
            <v>0.32709110686966797</v>
          </cell>
          <cell r="J243">
            <v>0.22636308893128196</v>
          </cell>
        </row>
        <row r="244">
          <cell r="A244" t="str">
            <v>RHSA-WHSTG-ELC</v>
          </cell>
          <cell r="B244" t="str">
            <v>VAR_ncap</v>
          </cell>
          <cell r="C244" t="str">
            <v>-</v>
          </cell>
          <cell r="H244">
            <v>1.6069474300050499E-2</v>
          </cell>
          <cell r="I244">
            <v>1.28962877807151E-2</v>
          </cell>
          <cell r="J244">
            <v>9.4788422531020301E-3</v>
          </cell>
        </row>
        <row r="245">
          <cell r="A245" t="str">
            <v>RHSA-WHSTG-ELC</v>
          </cell>
          <cell r="B245" t="str">
            <v>VAR_cap</v>
          </cell>
          <cell r="C245" t="str">
            <v>-</v>
          </cell>
          <cell r="H245">
            <v>3.1218568273000426E-2</v>
          </cell>
          <cell r="I245">
            <v>2.8952261219023587E-2</v>
          </cell>
          <cell r="J245">
            <v>2.5587896262940401E-2</v>
          </cell>
        </row>
        <row r="246">
          <cell r="A246" t="str">
            <v>ITOT-SWHLFOBR</v>
          </cell>
          <cell r="B246" t="str">
            <v>VAR_fout</v>
          </cell>
          <cell r="C246" t="str">
            <v>ITOT-SWH</v>
          </cell>
          <cell r="H246">
            <v>3.4121898215883646</v>
          </cell>
          <cell r="I246">
            <v>2.0446112945859456</v>
          </cell>
          <cell r="J246">
            <v>0.30588020076598849</v>
          </cell>
        </row>
        <row r="247">
          <cell r="A247" t="str">
            <v>ITOT-SWHLFOBR</v>
          </cell>
          <cell r="B247" t="str">
            <v>VAR_fout</v>
          </cell>
          <cell r="C247" t="str">
            <v>CO2_I</v>
          </cell>
          <cell r="H247">
            <v>319.58304408765702</v>
          </cell>
          <cell r="I247">
            <v>190.73454009797101</v>
          </cell>
          <cell r="J247">
            <v>28.309137100898599</v>
          </cell>
        </row>
        <row r="248">
          <cell r="A248" t="str">
            <v>ITOT-SWHLFOBR</v>
          </cell>
          <cell r="B248" t="str">
            <v>VAR_fin</v>
          </cell>
          <cell r="C248" t="str">
            <v>ILFO</v>
          </cell>
          <cell r="H248">
            <v>4.336269254920718</v>
          </cell>
          <cell r="I248">
            <v>2.5879856186970307</v>
          </cell>
          <cell r="J248">
            <v>0.38411312212888216</v>
          </cell>
        </row>
        <row r="249">
          <cell r="A249" t="str">
            <v>ITOT-SWHLFOBR</v>
          </cell>
          <cell r="B249" t="str">
            <v>VAR_ncap</v>
          </cell>
          <cell r="C249" t="str">
            <v>-</v>
          </cell>
          <cell r="H249">
            <v>0.140387178282526</v>
          </cell>
          <cell r="I249">
            <v>2.3771927333569699E-4</v>
          </cell>
          <cell r="J249">
            <v>9.3912783926820696E-6</v>
          </cell>
        </row>
        <row r="250">
          <cell r="A250" t="str">
            <v>ITOT-SWHLFOBR</v>
          </cell>
          <cell r="B250" t="str">
            <v>VAR_cap</v>
          </cell>
          <cell r="C250" t="str">
            <v>-</v>
          </cell>
          <cell r="H250">
            <v>0.24076072516261424</v>
          </cell>
          <cell r="I250">
            <v>0.14060975732892383</v>
          </cell>
          <cell r="J250">
            <v>2.1778493519865598E-2</v>
          </cell>
        </row>
        <row r="251">
          <cell r="A251" t="str">
            <v>D-SCOM_LTH_CHPNGA</v>
          </cell>
          <cell r="B251" t="str">
            <v>VAR_fout</v>
          </cell>
          <cell r="C251" t="str">
            <v>LTH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VAR_fout</v>
          </cell>
          <cell r="C252" t="str">
            <v>SCOM_LTH_CHPNGA_ON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VAR_fin</v>
          </cell>
          <cell r="C253" t="str">
            <v>SCOM_LTH_CHPNGA</v>
          </cell>
          <cell r="H253"/>
          <cell r="I253"/>
          <cell r="J253"/>
        </row>
        <row r="254">
          <cell r="A254" t="str">
            <v>RHSA-WHCONBR3</v>
          </cell>
          <cell r="B254" t="str">
            <v>VAR_ncap</v>
          </cell>
          <cell r="C254" t="str">
            <v>-</v>
          </cell>
          <cell r="H254">
            <v>2.5504182689223001</v>
          </cell>
          <cell r="I254"/>
          <cell r="J254"/>
        </row>
        <row r="255">
          <cell r="A255" t="str">
            <v>RHSA-WHCONBR3</v>
          </cell>
          <cell r="B255" t="str">
            <v>VAR_cap</v>
          </cell>
          <cell r="C255" t="str">
            <v>-</v>
          </cell>
          <cell r="H255">
            <v>6.4054701302060266</v>
          </cell>
          <cell r="I255">
            <v>3.7080905999339961</v>
          </cell>
          <cell r="J255">
            <v>1.6660851201820037</v>
          </cell>
        </row>
        <row r="256">
          <cell r="A256" t="str">
            <v>D-IWOD</v>
          </cell>
          <cell r="B256" t="str">
            <v>VAR_fout</v>
          </cell>
          <cell r="C256" t="str">
            <v>IWOD</v>
          </cell>
          <cell r="H256">
            <v>22.151029594684264</v>
          </cell>
          <cell r="I256">
            <v>22.668449664840793</v>
          </cell>
          <cell r="J256">
            <v>23.978085952597766</v>
          </cell>
        </row>
        <row r="257">
          <cell r="A257" t="str">
            <v>D-IWOD</v>
          </cell>
          <cell r="B257" t="str">
            <v>VAR_fin</v>
          </cell>
          <cell r="C257" t="str">
            <v>WOD</v>
          </cell>
          <cell r="H257">
            <v>22.151029594684264</v>
          </cell>
          <cell r="I257">
            <v>22.668449664840793</v>
          </cell>
          <cell r="J257">
            <v>23.978085952597766</v>
          </cell>
        </row>
        <row r="258">
          <cell r="A258" t="str">
            <v>RHSA-WHCONBR4</v>
          </cell>
          <cell r="B258" t="str">
            <v>VAR_ncap</v>
          </cell>
          <cell r="C258" t="str">
            <v>-</v>
          </cell>
          <cell r="H258">
            <v>2.5504182689228001</v>
          </cell>
          <cell r="I258"/>
          <cell r="J258"/>
        </row>
        <row r="259">
          <cell r="A259" t="str">
            <v>RHSA-WHCONBR4</v>
          </cell>
          <cell r="B259" t="str">
            <v>VAR_cap</v>
          </cell>
          <cell r="C259" t="str">
            <v>-</v>
          </cell>
          <cell r="H259">
            <v>6.4054701302050034</v>
          </cell>
          <cell r="I259">
            <v>3.708090599932973</v>
          </cell>
          <cell r="J259">
            <v>1.6660851201820037</v>
          </cell>
        </row>
        <row r="260">
          <cell r="A260" t="str">
            <v>SCOM-ELCSPEC</v>
          </cell>
          <cell r="B260" t="str">
            <v>VAR_fout</v>
          </cell>
          <cell r="C260" t="str">
            <v>SCOM-ELS</v>
          </cell>
          <cell r="H260">
            <v>30.554980830813637</v>
          </cell>
          <cell r="I260">
            <v>24.109679145298099</v>
          </cell>
          <cell r="J260">
            <v>14.610258159403006</v>
          </cell>
        </row>
        <row r="261">
          <cell r="A261" t="str">
            <v>SCOM-ELCSPEC</v>
          </cell>
          <cell r="B261" t="str">
            <v>VAR_fin</v>
          </cell>
          <cell r="C261" t="str">
            <v>SCOM_ELC</v>
          </cell>
          <cell r="H261">
            <v>30.554980830813637</v>
          </cell>
          <cell r="I261">
            <v>24.109679145298099</v>
          </cell>
          <cell r="J261">
            <v>14.610258159403006</v>
          </cell>
        </row>
        <row r="262">
          <cell r="A262" t="str">
            <v>SCOM-ELCSPEC</v>
          </cell>
          <cell r="B262" t="str">
            <v>VAR_ncap</v>
          </cell>
          <cell r="C262" t="str">
            <v>-</v>
          </cell>
          <cell r="H262">
            <v>1.89005407254066E-6</v>
          </cell>
          <cell r="I262">
            <v>1.84058807763811E-6</v>
          </cell>
          <cell r="J262">
            <v>1.31792625054749</v>
          </cell>
        </row>
        <row r="263">
          <cell r="A263" t="str">
            <v>SCOM-ELCSPEC</v>
          </cell>
          <cell r="B263" t="str">
            <v>VAR_cap</v>
          </cell>
          <cell r="C263" t="str">
            <v>-</v>
          </cell>
          <cell r="H263">
            <v>3.2296438251995929</v>
          </cell>
          <cell r="I263">
            <v>2.5483799564599003</v>
          </cell>
          <cell r="J263">
            <v>1.544294584873551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ITOT_ELC</v>
          </cell>
          <cell r="H264">
            <v>4.3670795050412082E-4</v>
          </cell>
          <cell r="I264">
            <v>9.6543848535929507E-4</v>
          </cell>
          <cell r="J264">
            <v>0.23440599942240689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ELC5</v>
          </cell>
          <cell r="H265">
            <v>3.8670447829570201E-4</v>
          </cell>
          <cell r="I265">
            <v>7.7366914693029925E-4</v>
          </cell>
          <cell r="J265">
            <v>5.7390266530629334E-2</v>
          </cell>
        </row>
        <row r="266">
          <cell r="A266" t="str">
            <v>D-ITOT_KEV_WST_ELC_CHP</v>
          </cell>
          <cell r="B266" t="str">
            <v>VAR_fin</v>
          </cell>
          <cell r="C266" t="str">
            <v>ITOT_KEV_WST_ELC_CHP</v>
          </cell>
          <cell r="H266">
            <v>8.0394235022385879E-4</v>
          </cell>
          <cell r="I266">
            <v>1.7150140489084497E-3</v>
          </cell>
          <cell r="J266">
            <v>0.2917962659530362</v>
          </cell>
        </row>
        <row r="267">
          <cell r="A267" t="str">
            <v>RHSA-WHCONBR5</v>
          </cell>
          <cell r="B267" t="str">
            <v>VAR_ncap</v>
          </cell>
          <cell r="C267" t="str">
            <v>-</v>
          </cell>
          <cell r="H267">
            <v>2.5504182689223001</v>
          </cell>
          <cell r="I267"/>
          <cell r="J267"/>
        </row>
        <row r="268">
          <cell r="A268" t="str">
            <v>RHSA-WHCONBR5</v>
          </cell>
          <cell r="B268" t="str">
            <v>VAR_cap</v>
          </cell>
          <cell r="C268" t="str">
            <v>-</v>
          </cell>
          <cell r="H268">
            <v>6.4054701302060266</v>
          </cell>
          <cell r="I268">
            <v>3.7080905999339961</v>
          </cell>
          <cell r="J268">
            <v>1.6660851201820037</v>
          </cell>
        </row>
        <row r="269">
          <cell r="A269" t="str">
            <v>D-RHNM_SOLELC</v>
          </cell>
          <cell r="B269" t="str">
            <v>VAR_fout</v>
          </cell>
          <cell r="C269" t="str">
            <v>ELC5</v>
          </cell>
          <cell r="H269">
            <v>9.3882544198627225E-4</v>
          </cell>
          <cell r="I269">
            <v>7.3365187885890285E-4</v>
          </cell>
          <cell r="J269">
            <v>4.52101255298901E-4</v>
          </cell>
        </row>
        <row r="270">
          <cell r="A270" t="str">
            <v>D-RHNM_SOLELC</v>
          </cell>
          <cell r="B270" t="str">
            <v>VAR_fout</v>
          </cell>
          <cell r="C270" t="str">
            <v>RHNM_ELC</v>
          </cell>
          <cell r="H270">
            <v>1.9656953349442476</v>
          </cell>
          <cell r="I270">
            <v>2.0663716876023033</v>
          </cell>
          <cell r="J270">
            <v>2.2829063630498405</v>
          </cell>
        </row>
        <row r="271">
          <cell r="A271" t="str">
            <v>D-RHNM_SOLELC</v>
          </cell>
          <cell r="B271" t="str">
            <v>VAR_fin</v>
          </cell>
          <cell r="C271" t="str">
            <v>RHNM_SOL_ELC</v>
          </cell>
          <cell r="H271">
            <v>1.9666341603862334</v>
          </cell>
          <cell r="I271">
            <v>2.0671053394811647</v>
          </cell>
          <cell r="J271">
            <v>2.283358464305139</v>
          </cell>
        </row>
        <row r="272">
          <cell r="A272" t="str">
            <v>RHNM-SHSTG-ELCHP</v>
          </cell>
          <cell r="B272" t="str">
            <v>VAR_fout</v>
          </cell>
          <cell r="C272" t="str">
            <v>AUX_RHNM-SHSTG-ELCHP_OUT</v>
          </cell>
          <cell r="H272">
            <v>0.2585444712589306</v>
          </cell>
          <cell r="I272">
            <v>0.35221072654358554</v>
          </cell>
          <cell r="J272">
            <v>0.3352518746704275</v>
          </cell>
        </row>
        <row r="273">
          <cell r="A273" t="str">
            <v>RHNM-SHSTG-ELCHP</v>
          </cell>
          <cell r="B273" t="str">
            <v>VAR_fout</v>
          </cell>
          <cell r="C273" t="str">
            <v>RHNM-SHAELCH</v>
          </cell>
          <cell r="H273">
            <v>0.25828618507385664</v>
          </cell>
          <cell r="I273">
            <v>0.35185886767590935</v>
          </cell>
          <cell r="J273">
            <v>0.33491695771271524</v>
          </cell>
        </row>
        <row r="274">
          <cell r="A274" t="str">
            <v>RHNM-SHSTG-ELCHP</v>
          </cell>
          <cell r="B274" t="str">
            <v>VAR_fin</v>
          </cell>
          <cell r="C274" t="str">
            <v>RHNM-SHAELCH</v>
          </cell>
          <cell r="H274">
            <v>0.25830048533971683</v>
          </cell>
          <cell r="I274">
            <v>0.35187472334482689</v>
          </cell>
          <cell r="J274">
            <v>0.33493186816824827</v>
          </cell>
        </row>
        <row r="275">
          <cell r="A275" t="str">
            <v>RHNM-SHSTG-ELCHP</v>
          </cell>
          <cell r="B275" t="str">
            <v>VAR_ncap</v>
          </cell>
          <cell r="C275" t="str">
            <v>-</v>
          </cell>
          <cell r="H275">
            <v>6.4977784221849503E-3</v>
          </cell>
          <cell r="I275">
            <v>2.3748562241396199E-2</v>
          </cell>
          <cell r="J275">
            <v>2.6668755503184299E-2</v>
          </cell>
        </row>
        <row r="276">
          <cell r="A276" t="str">
            <v>RHNM-SHSTG-ELCHP</v>
          </cell>
          <cell r="B276" t="str">
            <v>VAR_cap</v>
          </cell>
          <cell r="C276" t="str">
            <v>-</v>
          </cell>
          <cell r="H276">
            <v>3.5555184194911396E-2</v>
          </cell>
          <cell r="I276">
            <v>4.0710485756501179E-2</v>
          </cell>
          <cell r="J276">
            <v>4.6600189210939356E-2</v>
          </cell>
        </row>
        <row r="277">
          <cell r="A277" t="str">
            <v>D-SCOM_LTH</v>
          </cell>
          <cell r="B277" t="str">
            <v>VAR_fout</v>
          </cell>
          <cell r="C277" t="str">
            <v>SCOM_LTH_DH</v>
          </cell>
          <cell r="H277">
            <v>10.163673717630314</v>
          </cell>
          <cell r="I277">
            <v>11.562017877895238</v>
          </cell>
          <cell r="J277">
            <v>11.119859432982157</v>
          </cell>
        </row>
        <row r="278">
          <cell r="A278" t="str">
            <v>D-SCOM_LTH</v>
          </cell>
          <cell r="B278" t="str">
            <v>VAR_fin</v>
          </cell>
          <cell r="C278" t="str">
            <v>LTH</v>
          </cell>
          <cell r="H278">
            <v>11.02745009541624</v>
          </cell>
          <cell r="I278">
            <v>12.536412058597337</v>
          </cell>
          <cell r="J278">
            <v>12.041204981247938</v>
          </cell>
        </row>
        <row r="279">
          <cell r="A279" t="str">
            <v>D-SCOM_LTH</v>
          </cell>
          <cell r="B279" t="str">
            <v>VAR_ncap</v>
          </cell>
          <cell r="C279" t="str">
            <v>-</v>
          </cell>
          <cell r="H279">
            <v>1.05655921866266E-7</v>
          </cell>
          <cell r="I279">
            <v>1.5032123285007899E-7</v>
          </cell>
          <cell r="J279">
            <v>1.7413432336818899E-7</v>
          </cell>
        </row>
        <row r="280">
          <cell r="A280" t="str">
            <v>D-SCOM_LTH</v>
          </cell>
          <cell r="B280" t="str">
            <v>VAR_cap</v>
          </cell>
          <cell r="C280" t="str">
            <v>-</v>
          </cell>
          <cell r="H280">
            <v>0.84970058475542798</v>
          </cell>
          <cell r="I280">
            <v>0.84970073507666</v>
          </cell>
          <cell r="J280">
            <v>0.84970090921098396</v>
          </cell>
        </row>
        <row r="281">
          <cell r="A281" t="str">
            <v>ITOT-SWHBIOBR</v>
          </cell>
          <cell r="B281" t="str">
            <v>VAR_fout</v>
          </cell>
          <cell r="C281" t="str">
            <v>ITOT-SWH</v>
          </cell>
          <cell r="H281">
            <v>1.0956188635052864</v>
          </cell>
          <cell r="I281">
            <v>1.0956173151188444</v>
          </cell>
          <cell r="J281">
            <v>1.1094849538301048</v>
          </cell>
        </row>
        <row r="282">
          <cell r="A282" t="str">
            <v>ITOT-SWHBIOBR</v>
          </cell>
          <cell r="B282" t="str">
            <v>VAR_fin</v>
          </cell>
          <cell r="C282" t="str">
            <v>IBIO</v>
          </cell>
          <cell r="H282">
            <v>1.540954800991962</v>
          </cell>
          <cell r="I282">
            <v>1.5409526232332564</v>
          </cell>
          <cell r="J282">
            <v>1.5409513247640361</v>
          </cell>
        </row>
        <row r="283">
          <cell r="A283" t="str">
            <v>ITOT-SWHBIOBR</v>
          </cell>
          <cell r="B283" t="str">
            <v>VAR_ncap</v>
          </cell>
          <cell r="C283" t="str">
            <v>-</v>
          </cell>
          <cell r="H283">
            <v>2.67127385902532E-2</v>
          </cell>
          <cell r="I283">
            <v>3.7291785514487599E-2</v>
          </cell>
          <cell r="J283">
            <v>2.57772276084458E-2</v>
          </cell>
        </row>
        <row r="284">
          <cell r="A284" t="str">
            <v>ITOT-SWHBIOBR</v>
          </cell>
          <cell r="B284" t="str">
            <v>VAR_cap</v>
          </cell>
          <cell r="C284" t="str">
            <v>-</v>
          </cell>
          <cell r="H284">
            <v>6.7264627971296148E-2</v>
          </cell>
          <cell r="I284">
            <v>6.8888075074551386E-2</v>
          </cell>
          <cell r="J284">
            <v>6.411367466071631E-2</v>
          </cell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H285">
            <v>6.5656456074964099E-8</v>
          </cell>
          <cell r="I285">
            <v>6.9094463641452395E-8</v>
          </cell>
          <cell r="J285">
            <v>7.4220595907300599E-8</v>
          </cell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H286">
            <v>-9.8254103921740394E-7</v>
          </cell>
          <cell r="I286">
            <v>-5.3213587808203903E-7</v>
          </cell>
          <cell r="J286">
            <v>-4.6394229721590698E-7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ELC5</v>
          </cell>
          <cell r="H287">
            <v>8.1828676640634083E-4</v>
          </cell>
          <cell r="I287">
            <v>1.0683051961953133E-3</v>
          </cell>
          <cell r="J287">
            <v>6.1016439822708147E-4</v>
          </cell>
        </row>
        <row r="288">
          <cell r="A288" t="str">
            <v>D-RHNM_KEV_WOD_ELC_CHP</v>
          </cell>
          <cell r="B288" t="str">
            <v>VAR_fout</v>
          </cell>
          <cell r="C288" t="str">
            <v>RHNM_ELC</v>
          </cell>
          <cell r="H288">
            <v>2.0153548099423059E-3</v>
          </cell>
          <cell r="I288">
            <v>0.15197465909297297</v>
          </cell>
          <cell r="J288">
            <v>0.10945500245987681</v>
          </cell>
        </row>
        <row r="289">
          <cell r="A289" t="str">
            <v>D-RHNM_KEV_WOD_ELC_CHP</v>
          </cell>
          <cell r="B289" t="str">
            <v>VAR_fin</v>
          </cell>
          <cell r="C289" t="str">
            <v>RHNM_KEV_WOD_ELC_CHP</v>
          </cell>
          <cell r="H289">
            <v>2.8187705950706893E-3</v>
          </cell>
          <cell r="I289">
            <v>0.15303456881689603</v>
          </cell>
          <cell r="J289">
            <v>0.11005901777493185</v>
          </cell>
        </row>
        <row r="290">
          <cell r="A290" t="str">
            <v>SCOM-SHLTHCHPNGA</v>
          </cell>
          <cell r="B290" t="str">
            <v>VAR_fout</v>
          </cell>
          <cell r="C290" t="str">
            <v>SCOM-SHLTHC-NGA</v>
          </cell>
          <cell r="H290"/>
          <cell r="I290"/>
          <cell r="J290"/>
        </row>
        <row r="291">
          <cell r="A291" t="str">
            <v>SCOM-SHLTHCHPNGA</v>
          </cell>
          <cell r="B291" t="str">
            <v>VAR_fin</v>
          </cell>
          <cell r="C291" t="str">
            <v>SCOMLTHCHPC</v>
          </cell>
          <cell r="H291"/>
          <cell r="I291"/>
          <cell r="J291"/>
        </row>
        <row r="292">
          <cell r="A292" t="str">
            <v>SCOM-SHLTHCHPNGA</v>
          </cell>
          <cell r="B292" t="str">
            <v>VAR_fin</v>
          </cell>
          <cell r="C292" t="str">
            <v>SCOM_LTH_CHPNGA_ON</v>
          </cell>
          <cell r="H292"/>
          <cell r="I292"/>
          <cell r="J292"/>
        </row>
        <row r="293">
          <cell r="A293" t="str">
            <v>SCOM-SHLTHCHPNGA</v>
          </cell>
          <cell r="B293" t="str">
            <v>VAR_ncap</v>
          </cell>
          <cell r="C293" t="str">
            <v>-</v>
          </cell>
          <cell r="H293">
            <v>5.7577936262552705E-4</v>
          </cell>
          <cell r="I293">
            <v>2.7296126113784898E-4</v>
          </cell>
          <cell r="J293">
            <v>6.5926757307379095E-4</v>
          </cell>
        </row>
        <row r="294">
          <cell r="A294" t="str">
            <v>SCOM-SHLTHCHPNGA</v>
          </cell>
          <cell r="B294" t="str">
            <v>VAR_cap</v>
          </cell>
          <cell r="C294" t="str">
            <v>-</v>
          </cell>
          <cell r="H294">
            <v>8.3973436264259821E-4</v>
          </cell>
          <cell r="I294">
            <v>4.5356933247724985E-4</v>
          </cell>
          <cell r="J294">
            <v>7.7072945783159203E-4</v>
          </cell>
        </row>
        <row r="295">
          <cell r="A295" t="str">
            <v>ITOT-PROCESSCO2</v>
          </cell>
          <cell r="B295" t="str">
            <v>VAR_fout</v>
          </cell>
          <cell r="C295" t="str">
            <v>CO2</v>
          </cell>
          <cell r="H295">
            <v>2085.53564638222</v>
          </cell>
          <cell r="I295">
            <v>2077.41390488364</v>
          </cell>
          <cell r="J295">
            <v>2063.7561380877501</v>
          </cell>
        </row>
        <row r="296">
          <cell r="A296" t="str">
            <v>ITOT-PROCESSCO2</v>
          </cell>
          <cell r="B296" t="str">
            <v>VAR_fout</v>
          </cell>
          <cell r="C296" t="str">
            <v>CO2P</v>
          </cell>
          <cell r="H296">
            <v>2085.5356463822168</v>
          </cell>
          <cell r="I296">
            <v>2077.4139048836373</v>
          </cell>
          <cell r="J296">
            <v>2063.7561380877546</v>
          </cell>
        </row>
        <row r="297">
          <cell r="A297" t="str">
            <v>RHNM-SHWODBR</v>
          </cell>
          <cell r="B297" t="str">
            <v>VAR_fout</v>
          </cell>
          <cell r="C297" t="str">
            <v>RHNM-SHWOD</v>
          </cell>
          <cell r="H297"/>
          <cell r="I297"/>
          <cell r="J297"/>
        </row>
        <row r="298">
          <cell r="A298" t="str">
            <v>RHNM-SHWODBR</v>
          </cell>
          <cell r="B298" t="str">
            <v>VAR_fin</v>
          </cell>
          <cell r="C298" t="str">
            <v>RHNMWODBRC</v>
          </cell>
          <cell r="H298"/>
          <cell r="I298"/>
          <cell r="J298"/>
        </row>
        <row r="299">
          <cell r="A299" t="str">
            <v>RHNM-SHWODBR</v>
          </cell>
          <cell r="B299" t="str">
            <v>VAR_fin</v>
          </cell>
          <cell r="C299" t="str">
            <v>RWOD</v>
          </cell>
          <cell r="H299"/>
          <cell r="I299"/>
          <cell r="J299"/>
        </row>
        <row r="300">
          <cell r="A300" t="str">
            <v>RHNM-SHWODBR</v>
          </cell>
          <cell r="B300" t="str">
            <v>VAR_ncap</v>
          </cell>
          <cell r="C300" t="str">
            <v>-</v>
          </cell>
          <cell r="H300">
            <v>3.34028506721667E-7</v>
          </cell>
          <cell r="I300"/>
          <cell r="J300"/>
        </row>
        <row r="301">
          <cell r="A301" t="str">
            <v>RHNM-SHWODBR</v>
          </cell>
          <cell r="B301" t="str">
            <v>VAR_cap</v>
          </cell>
          <cell r="C301" t="str">
            <v>-</v>
          </cell>
          <cell r="H301">
            <v>3.0858276588540193E-5</v>
          </cell>
          <cell r="I301">
            <v>6.5758814698052994E-8</v>
          </cell>
          <cell r="J301">
            <v>7.0708961448092505E-8</v>
          </cell>
        </row>
        <row r="302">
          <cell r="A302" t="str">
            <v>RHNS-SHDEM</v>
          </cell>
          <cell r="B302" t="str">
            <v>VAR_fout</v>
          </cell>
          <cell r="C302" t="str">
            <v>RHNS-SHD</v>
          </cell>
          <cell r="H302">
            <v>3.2642244831179825</v>
          </cell>
          <cell r="I302">
            <v>3.7651521430269019</v>
          </cell>
          <cell r="J302">
            <v>4.3431760244823403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RHNS-SHLTHC-WOD</v>
          </cell>
          <cell r="H303">
            <v>4.3386335545443137E-5</v>
          </cell>
          <cell r="I303">
            <v>1.596277752215901E-5</v>
          </cell>
          <cell r="J303"/>
        </row>
        <row r="304">
          <cell r="A304" t="str">
            <v>RHNS-SHDEM</v>
          </cell>
          <cell r="B304" t="str">
            <v>VAR_fin</v>
          </cell>
          <cell r="C304" t="str">
            <v>RHNS-SHLFO</v>
          </cell>
          <cell r="H304">
            <v>3.8641114102824906E-2</v>
          </cell>
          <cell r="I304">
            <v>3.3277730491183356E-2</v>
          </cell>
          <cell r="J304"/>
        </row>
        <row r="305">
          <cell r="A305" t="str">
            <v>RHNS-SHDEM</v>
          </cell>
          <cell r="B305" t="str">
            <v>VAR_fin</v>
          </cell>
          <cell r="C305" t="str">
            <v>RHNS-SHNGAH</v>
          </cell>
          <cell r="H305">
            <v>0.7246514962320032</v>
          </cell>
          <cell r="I305">
            <v>0.87990241744412989</v>
          </cell>
          <cell r="J305">
            <v>1.0360583145787254</v>
          </cell>
        </row>
        <row r="306">
          <cell r="A306" t="str">
            <v>RHNS-SHDEM</v>
          </cell>
          <cell r="B306" t="str">
            <v>VAR_fin</v>
          </cell>
          <cell r="C306" t="str">
            <v>RHNS-SHCON</v>
          </cell>
          <cell r="H306">
            <v>1.1078885548090091E-3</v>
          </cell>
          <cell r="I306">
            <v>3.6006822237663631E-3</v>
          </cell>
          <cell r="J306">
            <v>3.5673952673922465E-3</v>
          </cell>
        </row>
        <row r="307">
          <cell r="A307" t="str">
            <v>RHNS-SHDEM</v>
          </cell>
          <cell r="B307" t="str">
            <v>VAR_fin</v>
          </cell>
          <cell r="C307" t="str">
            <v>RHNS-SHWOD</v>
          </cell>
          <cell r="H307">
            <v>6.8289483326984138E-6</v>
          </cell>
          <cell r="I307">
            <v>2.9890184336771179E-5</v>
          </cell>
          <cell r="J307">
            <v>1.4739229896185136E-4</v>
          </cell>
        </row>
        <row r="308">
          <cell r="A308" t="str">
            <v>RHNS-SHDEM</v>
          </cell>
          <cell r="B308" t="str">
            <v>VAR_fin</v>
          </cell>
          <cell r="C308" t="str">
            <v>RHNS-SHNST</v>
          </cell>
          <cell r="H308">
            <v>1.5028369585600511E-4</v>
          </cell>
          <cell r="I308"/>
          <cell r="J308">
            <v>8.4226034900121498E-7</v>
          </cell>
        </row>
        <row r="309">
          <cell r="A309" t="str">
            <v>RHNS-SHDEM</v>
          </cell>
          <cell r="B309" t="str">
            <v>VAR_fin</v>
          </cell>
          <cell r="C309" t="str">
            <v>RHNS-SHPLT</v>
          </cell>
          <cell r="H309"/>
          <cell r="I309"/>
          <cell r="J309">
            <v>6.9423894571808112E-5</v>
          </cell>
        </row>
        <row r="310">
          <cell r="A310" t="str">
            <v>RHNS-SHDEM</v>
          </cell>
          <cell r="B310" t="str">
            <v>VAR_fin</v>
          </cell>
          <cell r="C310" t="str">
            <v>RHNS-SHLTHD</v>
          </cell>
          <cell r="H310">
            <v>0.25504532410088826</v>
          </cell>
          <cell r="I310">
            <v>0.2794789786829957</v>
          </cell>
          <cell r="J310">
            <v>0.31241552403780481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RHNS-SHELCB</v>
          </cell>
          <cell r="H311">
            <v>1.1931128739560027E-2</v>
          </cell>
          <cell r="I311">
            <v>1.1950603180674427E-2</v>
          </cell>
          <cell r="J311">
            <v>8.9074223924423684E-3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RHNS-SHELCH</v>
          </cell>
          <cell r="H312">
            <v>2.1864784189986533</v>
          </cell>
          <cell r="I312">
            <v>2.5071835201687191</v>
          </cell>
          <cell r="J312">
            <v>2.936631842762822</v>
          </cell>
        </row>
        <row r="313">
          <cell r="A313" t="str">
            <v>RHNS-SHDEM</v>
          </cell>
          <cell r="B313" t="str">
            <v>VAR_fin</v>
          </cell>
          <cell r="C313" t="str">
            <v>RHNS-SHSOL</v>
          </cell>
          <cell r="H313">
            <v>9.4097957454878517E-4</v>
          </cell>
          <cell r="I313">
            <v>1.4375951047299949E-3</v>
          </cell>
          <cell r="J313">
            <v>1.5808853232745362E-3</v>
          </cell>
        </row>
        <row r="314">
          <cell r="A314" t="str">
            <v>RHNS-SHDEM</v>
          </cell>
          <cell r="B314" t="str">
            <v>VAR_fin</v>
          </cell>
          <cell r="C314" t="str">
            <v>RHNS-SHLTHC-NGA</v>
          </cell>
          <cell r="H314">
            <v>2.8719201688114232E-5</v>
          </cell>
          <cell r="I314">
            <v>3.4973490396939709E-4</v>
          </cell>
          <cell r="J314"/>
        </row>
        <row r="315">
          <cell r="A315" t="str">
            <v>RHNS-SHDEM</v>
          </cell>
          <cell r="B315" t="str">
            <v>VAR_fin</v>
          </cell>
          <cell r="C315" t="str">
            <v>RHNS-SHNGA</v>
          </cell>
          <cell r="H315">
            <v>4.5384478998359269E-2</v>
          </cell>
          <cell r="I315">
            <v>4.8067254182489763E-2</v>
          </cell>
          <cell r="J315">
            <v>4.3907429367077935E-2</v>
          </cell>
        </row>
        <row r="316">
          <cell r="A316" t="str">
            <v>RES-ELCSPEC</v>
          </cell>
          <cell r="B316" t="str">
            <v>VAR_fout</v>
          </cell>
          <cell r="C316" t="str">
            <v>RHSA-ELS</v>
          </cell>
          <cell r="H316">
            <v>30.3305659613094</v>
          </cell>
          <cell r="I316">
            <v>21.063924907820766</v>
          </cell>
          <cell r="J316">
            <v>3.2041276922204935</v>
          </cell>
        </row>
        <row r="317">
          <cell r="A317" t="str">
            <v>RES-ELCSPEC</v>
          </cell>
          <cell r="B317" t="str">
            <v>VAR_fin</v>
          </cell>
          <cell r="C317" t="str">
            <v>RHSA_ELC</v>
          </cell>
          <cell r="H317">
            <v>30.3305659613094</v>
          </cell>
          <cell r="I317">
            <v>21.063924907820766</v>
          </cell>
          <cell r="J317">
            <v>3.2041276922204935</v>
          </cell>
          <cell r="L317"/>
          <cell r="M317"/>
          <cell r="N317"/>
        </row>
        <row r="318">
          <cell r="A318" t="str">
            <v>RES-ELCSPEC</v>
          </cell>
          <cell r="B318" t="str">
            <v>VAR_ncap</v>
          </cell>
          <cell r="C318" t="str">
            <v>-</v>
          </cell>
          <cell r="H318">
            <v>2.44386531917479E-6</v>
          </cell>
          <cell r="I318">
            <v>1.3250441518490601E-6</v>
          </cell>
          <cell r="J318">
            <v>4.2664876319416498E-2</v>
          </cell>
        </row>
        <row r="319">
          <cell r="A319" t="str">
            <v>RES-ELCSPEC</v>
          </cell>
          <cell r="B319" t="str">
            <v>VAR_cap</v>
          </cell>
          <cell r="C319" t="str">
            <v>-</v>
          </cell>
          <cell r="H319">
            <v>3.2059320861109764</v>
          </cell>
          <cell r="I319">
            <v>2.2264636541608982</v>
          </cell>
          <cell r="J319">
            <v>0.40756168878030491</v>
          </cell>
        </row>
        <row r="320">
          <cell r="A320" t="str">
            <v>SCOM-SHCONBR1</v>
          </cell>
          <cell r="B320" t="str">
            <v>VAR_fout</v>
          </cell>
          <cell r="C320" t="str">
            <v>SCOM-SHCON</v>
          </cell>
          <cell r="H320">
            <v>2.186454458054246</v>
          </cell>
          <cell r="I320">
            <v>2.617795120000995</v>
          </cell>
          <cell r="J320">
            <v>2.6177980128567579</v>
          </cell>
        </row>
        <row r="321">
          <cell r="A321" t="str">
            <v>SCOM-SHCONBR1</v>
          </cell>
          <cell r="B321" t="str">
            <v>VAR_fin</v>
          </cell>
          <cell r="C321" t="str">
            <v>CON</v>
          </cell>
          <cell r="H321">
            <v>2.186454458054246</v>
          </cell>
          <cell r="I321">
            <v>2.617795120000995</v>
          </cell>
          <cell r="J321">
            <v>2.6177980128567579</v>
          </cell>
        </row>
        <row r="322">
          <cell r="A322" t="str">
            <v>SCOM-SHCONBR1</v>
          </cell>
          <cell r="B322" t="str">
            <v>VAR_ncap</v>
          </cell>
          <cell r="C322" t="str">
            <v>-</v>
          </cell>
          <cell r="H322">
            <v>1.77354672720291E-7</v>
          </cell>
          <cell r="I322">
            <v>6.0474907615949503E-3</v>
          </cell>
          <cell r="J322">
            <v>8.6956813561216498E-2</v>
          </cell>
        </row>
        <row r="323">
          <cell r="A323" t="str">
            <v>SCOM-SHCONBR1</v>
          </cell>
          <cell r="B323" t="str">
            <v>VAR_cap</v>
          </cell>
          <cell r="C323" t="str">
            <v>-</v>
          </cell>
          <cell r="H323">
            <v>0.2022917047090356</v>
          </cell>
          <cell r="I323">
            <v>0.20833981952079345</v>
          </cell>
          <cell r="J323">
            <v>0.20994986656283923</v>
          </cell>
        </row>
        <row r="324">
          <cell r="A324" t="str">
            <v>RHSA-WHSTG-SOL</v>
          </cell>
          <cell r="B324" t="str">
            <v>VAR_fout</v>
          </cell>
          <cell r="C324" t="str">
            <v>RHSA-WHASOL</v>
          </cell>
          <cell r="H324">
            <v>0.5883666043608623</v>
          </cell>
          <cell r="I324">
            <v>0.69676381932171882</v>
          </cell>
          <cell r="J324">
            <v>0.86193380913404716</v>
          </cell>
        </row>
        <row r="325">
          <cell r="A325" t="str">
            <v>RHSA-WHSTG-SOL</v>
          </cell>
          <cell r="B325" t="str">
            <v>VAR_fout</v>
          </cell>
          <cell r="C325" t="str">
            <v>AUX_RHSA-WHSTG-SOL_OUT</v>
          </cell>
          <cell r="H325">
            <v>0.58895497096522265</v>
          </cell>
          <cell r="I325">
            <v>0.6974605831410402</v>
          </cell>
          <cell r="J325">
            <v>0.86279574294318095</v>
          </cell>
        </row>
        <row r="326">
          <cell r="A326" t="str">
            <v>RHSA-WHSTG-SOL</v>
          </cell>
          <cell r="B326" t="str">
            <v>VAR_fin</v>
          </cell>
          <cell r="C326" t="str">
            <v>RHSA-WHASOL</v>
          </cell>
          <cell r="H326">
            <v>0.58837526514252991</v>
          </cell>
          <cell r="I326">
            <v>0.6967710417747276</v>
          </cell>
          <cell r="J326">
            <v>0.86194334905965497</v>
          </cell>
        </row>
        <row r="327">
          <cell r="A327" t="str">
            <v>RHSA-WHSTG-SOL</v>
          </cell>
          <cell r="B327" t="str">
            <v>VAR_ncap</v>
          </cell>
          <cell r="C327" t="str">
            <v>-</v>
          </cell>
          <cell r="H327">
            <v>6.2511476072719105E-2</v>
          </cell>
          <cell r="I327">
            <v>4.63312426880799E-2</v>
          </cell>
          <cell r="J327">
            <v>7.5336005961095701E-2</v>
          </cell>
        </row>
        <row r="328">
          <cell r="A328" t="str">
            <v>RHSA-WHSTG-SOL</v>
          </cell>
          <cell r="B328" t="str">
            <v>VAR_cap</v>
          </cell>
          <cell r="C328" t="str">
            <v>-</v>
          </cell>
          <cell r="H328">
            <v>9.3070843238636264E-2</v>
          </cell>
          <cell r="I328">
            <v>0.115774572444149</v>
          </cell>
          <cell r="J328">
            <v>0.13540216200899799</v>
          </cell>
        </row>
        <row r="329">
          <cell r="A329" t="str">
            <v>SCOM-SHCONBR2</v>
          </cell>
          <cell r="B329" t="str">
            <v>VAR_fout</v>
          </cell>
          <cell r="C329" t="str">
            <v>SCOM-SHCON</v>
          </cell>
          <cell r="H329">
            <v>3.474230409199619</v>
          </cell>
          <cell r="I329">
            <v>4.0772699164703505</v>
          </cell>
          <cell r="J329">
            <v>4.0772737350857309</v>
          </cell>
        </row>
        <row r="330">
          <cell r="A330" t="str">
            <v>SCOM-SHCONBR2</v>
          </cell>
          <cell r="B330" t="str">
            <v>VAR_fin</v>
          </cell>
          <cell r="C330" t="str">
            <v>CON</v>
          </cell>
          <cell r="H330">
            <v>3.474230409199619</v>
          </cell>
          <cell r="I330">
            <v>4.0772699164703505</v>
          </cell>
          <cell r="J330">
            <v>4.0772737350857309</v>
          </cell>
        </row>
        <row r="331">
          <cell r="A331" t="str">
            <v>SCOM-SHCONBR2</v>
          </cell>
          <cell r="B331" t="str">
            <v>VAR_ncap</v>
          </cell>
          <cell r="C331" t="str">
            <v>-</v>
          </cell>
          <cell r="H331">
            <v>1.7489782464176601E-7</v>
          </cell>
          <cell r="I331">
            <v>2.1204781727522698E-3</v>
          </cell>
          <cell r="J331">
            <v>0.13964022829374501</v>
          </cell>
        </row>
        <row r="332">
          <cell r="A332" t="str">
            <v>SCOM-SHCONBR2</v>
          </cell>
          <cell r="B332" t="str">
            <v>VAR_cap</v>
          </cell>
          <cell r="C332" t="str">
            <v>-</v>
          </cell>
          <cell r="H332">
            <v>0.31506547391175471</v>
          </cell>
          <cell r="I332">
            <v>0.31718659642129232</v>
          </cell>
          <cell r="J332">
            <v>0.32390092524489061</v>
          </cell>
        </row>
        <row r="333">
          <cell r="A333" t="str">
            <v>SCOM-SHCONBR3</v>
          </cell>
          <cell r="B333" t="str">
            <v>VAR_fout</v>
          </cell>
          <cell r="C333" t="str">
            <v>SCOM-SHCON</v>
          </cell>
          <cell r="H333">
            <v>2.0289735485851237</v>
          </cell>
          <cell r="I333">
            <v>3.117917281394476</v>
          </cell>
          <cell r="J333">
            <v>3.2762372928577199</v>
          </cell>
        </row>
        <row r="334">
          <cell r="A334" t="str">
            <v>SCOM-SHCONBR3</v>
          </cell>
          <cell r="B334" t="str">
            <v>VAR_fin</v>
          </cell>
          <cell r="C334" t="str">
            <v>CON</v>
          </cell>
          <cell r="H334">
            <v>2.0289735485851237</v>
          </cell>
          <cell r="I334">
            <v>3.117917281394476</v>
          </cell>
          <cell r="J334">
            <v>3.2762372928577199</v>
          </cell>
        </row>
        <row r="335">
          <cell r="A335" t="str">
            <v>SCOM-SHCONBR3</v>
          </cell>
          <cell r="B335" t="str">
            <v>VAR_ncap</v>
          </cell>
          <cell r="C335" t="str">
            <v>-</v>
          </cell>
          <cell r="H335">
            <v>1.11935945233217E-7</v>
          </cell>
          <cell r="I335">
            <v>5.41881041213099E-2</v>
          </cell>
          <cell r="J335">
            <v>9.1018616118060502E-2</v>
          </cell>
        </row>
        <row r="336">
          <cell r="A336" t="str">
            <v>SCOM-SHCONBR3</v>
          </cell>
          <cell r="B336" t="str">
            <v>VAR_cap</v>
          </cell>
          <cell r="C336" t="str">
            <v>-</v>
          </cell>
          <cell r="H336">
            <v>0.18674984701109895</v>
          </cell>
          <cell r="I336">
            <v>0.24093863241016047</v>
          </cell>
          <cell r="J336">
            <v>0.25316750449966735</v>
          </cell>
        </row>
        <row r="337">
          <cell r="A337" t="str">
            <v>SCOM-SHCONBR4</v>
          </cell>
          <cell r="B337" t="str">
            <v>VAR_fout</v>
          </cell>
          <cell r="C337" t="str">
            <v>SCOM-SHCON</v>
          </cell>
          <cell r="H337">
            <v>1.2528458749961151E-3</v>
          </cell>
          <cell r="I337">
            <v>2.1481322406494254E-3</v>
          </cell>
          <cell r="J337">
            <v>3.2691123393448644</v>
          </cell>
        </row>
        <row r="338">
          <cell r="A338" t="str">
            <v>SCOM-SHCONBR4</v>
          </cell>
          <cell r="B338" t="str">
            <v>VAR_fin</v>
          </cell>
          <cell r="C338" t="str">
            <v>CON</v>
          </cell>
          <cell r="H338">
            <v>1.2528458749961151E-3</v>
          </cell>
          <cell r="I338">
            <v>2.1481322406494254E-3</v>
          </cell>
          <cell r="J338">
            <v>3.2691123393448644</v>
          </cell>
        </row>
        <row r="339">
          <cell r="A339" t="str">
            <v>SCOM-SHCONBR4</v>
          </cell>
          <cell r="B339" t="str">
            <v>VAR_ncap</v>
          </cell>
          <cell r="C339" t="str">
            <v>-</v>
          </cell>
          <cell r="H339">
            <v>8.8148145943155199E-8</v>
          </cell>
          <cell r="I339">
            <v>8.58005316075805E-7</v>
          </cell>
          <cell r="J339">
            <v>0.252509959222744</v>
          </cell>
        </row>
        <row r="340">
          <cell r="A340" t="str">
            <v>SCOM-SHCONBR4</v>
          </cell>
          <cell r="B340" t="str">
            <v>VAR_cap</v>
          </cell>
          <cell r="C340" t="str">
            <v>-</v>
          </cell>
          <cell r="H340">
            <v>1.7640105803441082E-4</v>
          </cell>
          <cell r="I340">
            <v>1.7768752404788429E-4</v>
          </cell>
          <cell r="J340">
            <v>0.25261315082356339</v>
          </cell>
        </row>
        <row r="341">
          <cell r="A341" t="str">
            <v>RHEM-SHNGABR</v>
          </cell>
          <cell r="B341" t="str">
            <v>VAR_fout</v>
          </cell>
          <cell r="C341" t="str">
            <v>CO2_R</v>
          </cell>
          <cell r="H341">
            <v>607.45029063770903</v>
          </cell>
          <cell r="I341">
            <v>265.999648575815</v>
          </cell>
          <cell r="J341">
            <v>57.913015452156301</v>
          </cell>
        </row>
        <row r="342">
          <cell r="A342" t="str">
            <v>RHEM-SHNGABR</v>
          </cell>
          <cell r="B342" t="str">
            <v>VAR_fout</v>
          </cell>
          <cell r="C342" t="str">
            <v>RHEM-SHNGA</v>
          </cell>
          <cell r="H342">
            <v>10.154765127974628</v>
          </cell>
          <cell r="I342">
            <v>4.4467242785833045</v>
          </cell>
          <cell r="J342">
            <v>0.96813365444607002</v>
          </cell>
        </row>
        <row r="343">
          <cell r="A343" t="str">
            <v>RHEM-SHNGABR</v>
          </cell>
          <cell r="B343" t="str">
            <v>VAR_fin</v>
          </cell>
          <cell r="C343" t="str">
            <v>RNGA</v>
          </cell>
          <cell r="H343">
            <v>10.77039522407288</v>
          </cell>
          <cell r="I343">
            <v>4.7163058258123129</v>
          </cell>
          <cell r="J343">
            <v>1.0268265151091547</v>
          </cell>
        </row>
        <row r="344">
          <cell r="A344" t="str">
            <v>RHEM-SHNGABR</v>
          </cell>
          <cell r="B344" t="str">
            <v>VAR_ncap</v>
          </cell>
          <cell r="C344" t="str">
            <v>-</v>
          </cell>
          <cell r="H344">
            <v>0.26024570161108801</v>
          </cell>
          <cell r="I344">
            <v>5.4664059743543297E-2</v>
          </cell>
          <cell r="J344">
            <v>2.0140921625574499E-7</v>
          </cell>
        </row>
        <row r="345">
          <cell r="A345" t="str">
            <v>RHEM-SHNGABR</v>
          </cell>
          <cell r="B345" t="str">
            <v>VAR_cap</v>
          </cell>
          <cell r="C345" t="str">
            <v>-</v>
          </cell>
          <cell r="H345">
            <v>0.72734382606643977</v>
          </cell>
          <cell r="I345">
            <v>0.33477375570253143</v>
          </cell>
          <cell r="J345">
            <v>7.3588935724019311E-2</v>
          </cell>
        </row>
        <row r="346">
          <cell r="A346" t="str">
            <v>RHNS-SHCONBR1</v>
          </cell>
          <cell r="B346" t="str">
            <v>VAR_ncap</v>
          </cell>
          <cell r="C346" t="str">
            <v>-</v>
          </cell>
          <cell r="H346">
            <v>2.5504182689228001</v>
          </cell>
          <cell r="I346"/>
          <cell r="J346"/>
        </row>
        <row r="347">
          <cell r="A347" t="str">
            <v>RHNS-SHCONBR1</v>
          </cell>
          <cell r="B347" t="str">
            <v>VAR_cap</v>
          </cell>
          <cell r="C347" t="str">
            <v>-</v>
          </cell>
          <cell r="H347">
            <v>6.4054701302050034</v>
          </cell>
          <cell r="I347">
            <v>3.708090599932973</v>
          </cell>
          <cell r="J347">
            <v>1.6660851201820037</v>
          </cell>
        </row>
        <row r="348">
          <cell r="A348" t="str">
            <v>SCOM-SHCONBR5</v>
          </cell>
          <cell r="B348" t="str">
            <v>VAR_fout</v>
          </cell>
          <cell r="C348" t="str">
            <v>SCOM-SHCON</v>
          </cell>
          <cell r="H348">
            <v>8.7757626909927664E-4</v>
          </cell>
          <cell r="I348">
            <v>1.4974765100028511E-3</v>
          </cell>
          <cell r="J348">
            <v>1.686563589101298</v>
          </cell>
        </row>
        <row r="349">
          <cell r="A349" t="str">
            <v>SCOM-SHCONBR5</v>
          </cell>
          <cell r="B349" t="str">
            <v>VAR_fin</v>
          </cell>
          <cell r="C349" t="str">
            <v>CON</v>
          </cell>
          <cell r="H349">
            <v>8.7757626909927664E-4</v>
          </cell>
          <cell r="I349">
            <v>1.4974765100028511E-3</v>
          </cell>
          <cell r="J349">
            <v>1.686563589101298</v>
          </cell>
        </row>
        <row r="350">
          <cell r="A350" t="str">
            <v>SCOM-SHCONBR5</v>
          </cell>
          <cell r="B350" t="str">
            <v>VAR_ncap</v>
          </cell>
          <cell r="C350" t="str">
            <v>-</v>
          </cell>
          <cell r="H350">
            <v>7.8266336111435994E-8</v>
          </cell>
          <cell r="I350">
            <v>2.74337173313664E-7</v>
          </cell>
          <cell r="J350">
            <v>0.13025531895367401</v>
          </cell>
        </row>
        <row r="351">
          <cell r="A351" t="str">
            <v>SCOM-SHCONBR5</v>
          </cell>
          <cell r="B351" t="str">
            <v>VAR_cap</v>
          </cell>
          <cell r="C351" t="str">
            <v>-</v>
          </cell>
          <cell r="H351">
            <v>1.2588381139508556E-4</v>
          </cell>
          <cell r="I351">
            <v>1.2650841789493621E-4</v>
          </cell>
          <cell r="J351">
            <v>0.13032866993378051</v>
          </cell>
        </row>
        <row r="352">
          <cell r="A352" t="str">
            <v>RHNS-SHCONBR2</v>
          </cell>
          <cell r="B352" t="str">
            <v>VAR_ncap</v>
          </cell>
          <cell r="C352" t="str">
            <v>-</v>
          </cell>
          <cell r="H352">
            <v>2.5504182689223001</v>
          </cell>
          <cell r="I352"/>
          <cell r="J352"/>
        </row>
        <row r="353">
          <cell r="A353" t="str">
            <v>RHNS-SHCONBR2</v>
          </cell>
          <cell r="B353" t="str">
            <v>VAR_cap</v>
          </cell>
          <cell r="C353" t="str">
            <v>-</v>
          </cell>
          <cell r="H353">
            <v>6.4054701302060266</v>
          </cell>
          <cell r="I353">
            <v>3.7080905999339961</v>
          </cell>
          <cell r="J353">
            <v>1.6660851201820037</v>
          </cell>
        </row>
        <row r="354">
          <cell r="A354" t="str">
            <v>RHES-SHSTG-ELCHP</v>
          </cell>
          <cell r="B354" t="str">
            <v>VAR_fout</v>
          </cell>
          <cell r="C354" t="str">
            <v>RHES-SHAELCH</v>
          </cell>
          <cell r="H354">
            <v>3.7576270015121485</v>
          </cell>
          <cell r="I354">
            <v>4.7154129809020739</v>
          </cell>
          <cell r="J354">
            <v>3.7496819408940554</v>
          </cell>
        </row>
        <row r="355">
          <cell r="A355" t="str">
            <v>RHES-SHSTG-ELCHP</v>
          </cell>
          <cell r="B355" t="str">
            <v>VAR_fout</v>
          </cell>
          <cell r="C355" t="str">
            <v>AUX_RHES-SHSTG-ELCHP_OUT</v>
          </cell>
          <cell r="H355">
            <v>3.7613846285136603</v>
          </cell>
          <cell r="I355">
            <v>4.7201283938829777</v>
          </cell>
          <cell r="J355">
            <v>3.7534316228349476</v>
          </cell>
        </row>
        <row r="356">
          <cell r="A356" t="str">
            <v>RHES-SHSTG-ELCHP</v>
          </cell>
          <cell r="B356" t="str">
            <v>VAR_fin</v>
          </cell>
          <cell r="C356" t="str">
            <v>RHES-SHAELCH</v>
          </cell>
          <cell r="H356">
            <v>3.757639607848303</v>
          </cell>
          <cell r="I356">
            <v>4.7154246438428</v>
          </cell>
          <cell r="J356">
            <v>3.749696015714489</v>
          </cell>
        </row>
        <row r="357">
          <cell r="A357" t="str">
            <v>RHES-SHSTG-ELCHP</v>
          </cell>
          <cell r="B357" t="str">
            <v>VAR_ncap</v>
          </cell>
          <cell r="C357" t="str">
            <v>-</v>
          </cell>
          <cell r="H357">
            <v>9.1411654840716505E-2</v>
          </cell>
          <cell r="I357">
            <v>0.22755904334080501</v>
          </cell>
          <cell r="J357">
            <v>0.18290073666263201</v>
          </cell>
        </row>
        <row r="358">
          <cell r="A358" t="str">
            <v>RHES-SHSTG-ELCHP</v>
          </cell>
          <cell r="B358" t="str">
            <v>VAR_cap</v>
          </cell>
          <cell r="C358" t="str">
            <v>-</v>
          </cell>
          <cell r="H358">
            <v>0.38506443763144665</v>
          </cell>
          <cell r="I358">
            <v>0.41068587719131544</v>
          </cell>
          <cell r="J358">
            <v>0.38667843187482154</v>
          </cell>
        </row>
        <row r="359">
          <cell r="A359" t="str">
            <v>SCOM-SHCONBR6</v>
          </cell>
          <cell r="B359" t="str">
            <v>VAR_fout</v>
          </cell>
          <cell r="C359" t="str">
            <v>SCOM-SHCON</v>
          </cell>
          <cell r="H359">
            <v>5.0896479112058721E-4</v>
          </cell>
          <cell r="I359">
            <v>8.4872524902800713E-4</v>
          </cell>
          <cell r="J359">
            <v>5.9240649569864291E-4</v>
          </cell>
        </row>
        <row r="360">
          <cell r="A360" t="str">
            <v>SCOM-SHCONBR6</v>
          </cell>
          <cell r="B360" t="str">
            <v>VAR_fin</v>
          </cell>
          <cell r="C360" t="str">
            <v>CON</v>
          </cell>
          <cell r="H360">
            <v>5.0896479112058721E-4</v>
          </cell>
          <cell r="I360">
            <v>8.4872524902800713E-4</v>
          </cell>
          <cell r="J360">
            <v>5.9240649569864291E-4</v>
          </cell>
        </row>
        <row r="361">
          <cell r="A361" t="str">
            <v>SCOM-SHCONBR6</v>
          </cell>
          <cell r="B361" t="str">
            <v>VAR_ncap</v>
          </cell>
          <cell r="C361" t="str">
            <v>-</v>
          </cell>
          <cell r="H361">
            <v>6.4767532173330004E-8</v>
          </cell>
          <cell r="I361">
            <v>1.6181581285836901E-7</v>
          </cell>
          <cell r="J361">
            <v>6.95787903755502E-6</v>
          </cell>
        </row>
        <row r="362">
          <cell r="A362" t="str">
            <v>SCOM-SHCONBR6</v>
          </cell>
          <cell r="B362" t="str">
            <v>VAR_cap</v>
          </cell>
          <cell r="C362" t="str">
            <v>-</v>
          </cell>
          <cell r="H362">
            <v>7.4226825904955094E-5</v>
          </cell>
          <cell r="I362">
            <v>7.4602196724680222E-5</v>
          </cell>
          <cell r="J362">
            <v>5.0250301700251148E-5</v>
          </cell>
        </row>
        <row r="363">
          <cell r="A363" t="str">
            <v>RHNM-SHDEM</v>
          </cell>
          <cell r="B363" t="str">
            <v>VAR_fout</v>
          </cell>
          <cell r="C363" t="str">
            <v>RHNM-SHD</v>
          </cell>
          <cell r="H363">
            <v>3.3755078769407376</v>
          </cell>
          <cell r="I363">
            <v>3.84723136236707</v>
          </cell>
          <cell r="J363">
            <v>4.3658936047718315</v>
          </cell>
        </row>
        <row r="364">
          <cell r="A364" t="str">
            <v>RHNM-SHDEM</v>
          </cell>
          <cell r="B364" t="str">
            <v>VAR_fin</v>
          </cell>
          <cell r="C364" t="str">
            <v>RHNM-SHLFO</v>
          </cell>
          <cell r="H364">
            <v>0.12020735171808536</v>
          </cell>
          <cell r="I364">
            <v>9.6128405809288595E-2</v>
          </cell>
          <cell r="J364"/>
        </row>
        <row r="365">
          <cell r="A365" t="str">
            <v>RHNM-SHDEM</v>
          </cell>
          <cell r="B365" t="str">
            <v>VAR_fin</v>
          </cell>
          <cell r="C365" t="str">
            <v>RHNM-SHLTHD</v>
          </cell>
          <cell r="H365">
            <v>0.40864073860995653</v>
          </cell>
          <cell r="I365">
            <v>0.48032528601497015</v>
          </cell>
          <cell r="J365">
            <v>0.58239323842331825</v>
          </cell>
        </row>
        <row r="366">
          <cell r="A366" t="str">
            <v>RHNM-SHDEM</v>
          </cell>
          <cell r="B366" t="str">
            <v>VAR_fin</v>
          </cell>
          <cell r="C366" t="str">
            <v>RHNM-SHCON</v>
          </cell>
          <cell r="H366">
            <v>1.2658329645498124E-3</v>
          </cell>
          <cell r="I366">
            <v>7.4851064519105334E-3</v>
          </cell>
          <cell r="J366">
            <v>7.4249831587900987E-3</v>
          </cell>
        </row>
        <row r="367">
          <cell r="A367" t="str">
            <v>RHNM-SHDEM</v>
          </cell>
          <cell r="B367" t="str">
            <v>VAR_fin</v>
          </cell>
          <cell r="C367" t="str">
            <v>RHNM-SHELCB</v>
          </cell>
          <cell r="H367">
            <v>2.2748722441051526E-3</v>
          </cell>
          <cell r="I367">
            <v>4.5912650289264174E-3</v>
          </cell>
          <cell r="J367">
            <v>1.8991181186268373E-3</v>
          </cell>
        </row>
        <row r="368">
          <cell r="A368" t="str">
            <v>RHNM-SHDEM</v>
          </cell>
          <cell r="B368" t="str">
            <v>VAR_fin</v>
          </cell>
          <cell r="C368" t="str">
            <v>RHNM-SHWOD</v>
          </cell>
          <cell r="H368">
            <v>2.4064193504973778E-6</v>
          </cell>
          <cell r="I368">
            <v>2.5465366707777043E-5</v>
          </cell>
          <cell r="J368">
            <v>7.0844473736602411E-6</v>
          </cell>
        </row>
        <row r="369">
          <cell r="A369" t="str">
            <v>RHNM-SHDEM</v>
          </cell>
          <cell r="B369" t="str">
            <v>VAR_fin</v>
          </cell>
          <cell r="C369" t="str">
            <v>RHNM-SHELCH</v>
          </cell>
          <cell r="H369">
            <v>1.9239098021185608</v>
          </cell>
          <cell r="I369">
            <v>2.1858125379498148</v>
          </cell>
          <cell r="J369">
            <v>2.5505215468602098</v>
          </cell>
        </row>
        <row r="370">
          <cell r="A370" t="str">
            <v>RHNM-SHDEM</v>
          </cell>
          <cell r="B370" t="str">
            <v>VAR_fin</v>
          </cell>
          <cell r="C370" t="str">
            <v>RHNM-SHNST</v>
          </cell>
          <cell r="H370"/>
          <cell r="I370">
            <v>2.511026059434248E-5</v>
          </cell>
          <cell r="J370">
            <v>5.7188949584915799E-6</v>
          </cell>
        </row>
        <row r="371">
          <cell r="A371" t="str">
            <v>RHNM-SHDEM</v>
          </cell>
          <cell r="B371" t="str">
            <v>VAR_fin</v>
          </cell>
          <cell r="C371" t="str">
            <v>RHNM-SHPLT</v>
          </cell>
          <cell r="H371"/>
          <cell r="I371">
            <v>1.4106849953085655E-3</v>
          </cell>
          <cell r="J371">
            <v>4.2765367527681623E-6</v>
          </cell>
        </row>
        <row r="372">
          <cell r="A372" t="str">
            <v>RHNM-SHDEM</v>
          </cell>
          <cell r="B372" t="str">
            <v>VAR_fin</v>
          </cell>
          <cell r="C372" t="str">
            <v>RHNM-SHLTHC-NGA</v>
          </cell>
          <cell r="H372">
            <v>1.5882405418749074E-4</v>
          </cell>
          <cell r="I372">
            <v>1.867235401764906E-6</v>
          </cell>
          <cell r="J372">
            <v>6.6505212056099312E-5</v>
          </cell>
        </row>
        <row r="373">
          <cell r="A373" t="str">
            <v>RHNM-SHDEM</v>
          </cell>
          <cell r="B373" t="str">
            <v>VAR_fin</v>
          </cell>
          <cell r="C373" t="str">
            <v>RHNM-SHSOL</v>
          </cell>
          <cell r="H373">
            <v>5.0627533295928139E-4</v>
          </cell>
          <cell r="I373">
            <v>3.0089817624593855E-3</v>
          </cell>
          <cell r="J373">
            <v>7.3799982618786598E-4</v>
          </cell>
        </row>
        <row r="374">
          <cell r="A374" t="str">
            <v>RHNM-SHDEM</v>
          </cell>
          <cell r="B374" t="str">
            <v>VAR_fin</v>
          </cell>
          <cell r="C374" t="str">
            <v>RHNM-SHLTHC-WOD</v>
          </cell>
          <cell r="H374">
            <v>9.0407364488718874E-5</v>
          </cell>
          <cell r="I374">
            <v>1.3762051101398056E-5</v>
          </cell>
          <cell r="J374">
            <v>2.2965110153915202E-4</v>
          </cell>
        </row>
        <row r="375">
          <cell r="A375" t="str">
            <v>RHNM-SHDEM</v>
          </cell>
          <cell r="B375" t="str">
            <v>VAR_fin</v>
          </cell>
          <cell r="C375" t="str">
            <v>RHNM-SHNGAH</v>
          </cell>
          <cell r="H375">
            <v>0.89987093701609333</v>
          </cell>
          <cell r="I375">
            <v>1.0621506381109165</v>
          </cell>
          <cell r="J375">
            <v>1.2226979057077667</v>
          </cell>
        </row>
        <row r="376">
          <cell r="A376" t="str">
            <v>RHNM-SHDEM</v>
          </cell>
          <cell r="B376" t="str">
            <v>VAR_fin</v>
          </cell>
          <cell r="C376" t="str">
            <v>RHNM-SHNGA</v>
          </cell>
          <cell r="H376">
            <v>1.8770353760203758E-2</v>
          </cell>
          <cell r="I376">
            <v>6.3957140091210314E-3</v>
          </cell>
          <cell r="J376">
            <v>9.9550355847480604E-7</v>
          </cell>
        </row>
        <row r="377">
          <cell r="A377" t="str">
            <v>SCOM-STG-ELCSPEC</v>
          </cell>
          <cell r="B377" t="str">
            <v>VAR_fout</v>
          </cell>
          <cell r="C377" t="str">
            <v>SCOM-ELS</v>
          </cell>
          <cell r="H377">
            <v>1.3572836760973378E-2</v>
          </cell>
          <cell r="I377">
            <v>1.364207431076834E-2</v>
          </cell>
          <cell r="J377">
            <v>1.4072659951542055E-2</v>
          </cell>
        </row>
        <row r="378">
          <cell r="A378" t="str">
            <v>SCOM-STG-ELCSPEC</v>
          </cell>
          <cell r="B378" t="str">
            <v>VAR_fin</v>
          </cell>
          <cell r="C378" t="str">
            <v>SCOM-ELS</v>
          </cell>
          <cell r="H378">
            <v>1.357401909671733E-2</v>
          </cell>
          <cell r="I378">
            <v>1.3643298872788862E-2</v>
          </cell>
          <cell r="J378">
            <v>1.4073272232552263E-2</v>
          </cell>
        </row>
        <row r="379">
          <cell r="A379" t="str">
            <v>SCOM-STG-ELCSPEC</v>
          </cell>
          <cell r="B379" t="str">
            <v>VAR_ncap</v>
          </cell>
          <cell r="C379" t="str">
            <v>-</v>
          </cell>
          <cell r="H379">
            <v>5.0184444842438101E-6</v>
          </cell>
          <cell r="I379">
            <v>2.43591983834542E-4</v>
          </cell>
          <cell r="J379">
            <v>2.6833978123512198E-4</v>
          </cell>
        </row>
        <row r="380">
          <cell r="A380" t="str">
            <v>SCOM-STG-ELCSPEC</v>
          </cell>
          <cell r="B380" t="str">
            <v>VAR_cap</v>
          </cell>
          <cell r="C380" t="str">
            <v>-</v>
          </cell>
          <cell r="H380">
            <v>5.1122801546209554E-4</v>
          </cell>
          <cell r="I380">
            <v>5.1277149067647956E-4</v>
          </cell>
          <cell r="J380">
            <v>5.1550172838091453E-4</v>
          </cell>
        </row>
        <row r="381">
          <cell r="A381" t="str">
            <v>RHNS-SHCONBR3</v>
          </cell>
          <cell r="B381" t="str">
            <v>VAR_ncap</v>
          </cell>
          <cell r="C381" t="str">
            <v>-</v>
          </cell>
          <cell r="H381">
            <v>2.5504182689228001</v>
          </cell>
          <cell r="I381"/>
          <cell r="J381"/>
        </row>
        <row r="382">
          <cell r="A382" t="str">
            <v>RHNS-SHCONBR3</v>
          </cell>
          <cell r="B382" t="str">
            <v>VAR_cap</v>
          </cell>
          <cell r="C382" t="str">
            <v>-</v>
          </cell>
          <cell r="H382">
            <v>6.4054701302050034</v>
          </cell>
          <cell r="I382">
            <v>3.708090599932973</v>
          </cell>
          <cell r="J382">
            <v>1.6660851201820037</v>
          </cell>
        </row>
        <row r="383">
          <cell r="A383" t="str">
            <v>SCOM-SHCONBR7</v>
          </cell>
          <cell r="B383" t="str">
            <v>VAR_fout</v>
          </cell>
          <cell r="C383" t="str">
            <v>SCOM-SHCON</v>
          </cell>
          <cell r="H383">
            <v>2.9483229534679674E-4</v>
          </cell>
          <cell r="I383">
            <v>4.6852835543101005E-4</v>
          </cell>
          <cell r="J383">
            <v>2.8692397448867391E-4</v>
          </cell>
        </row>
        <row r="384">
          <cell r="A384" t="str">
            <v>SCOM-SHCONBR7</v>
          </cell>
          <cell r="B384" t="str">
            <v>VAR_fin</v>
          </cell>
          <cell r="C384" t="str">
            <v>CON</v>
          </cell>
          <cell r="H384">
            <v>2.9483229534679674E-4</v>
          </cell>
          <cell r="I384">
            <v>4.6852835543101005E-4</v>
          </cell>
          <cell r="J384">
            <v>2.8692397448867391E-4</v>
          </cell>
        </row>
        <row r="385">
          <cell r="A385" t="str">
            <v>SCOM-SHCONBR7</v>
          </cell>
          <cell r="B385" t="str">
            <v>VAR_ncap</v>
          </cell>
          <cell r="C385" t="str">
            <v>-</v>
          </cell>
          <cell r="H385">
            <v>4.7690856686649899E-8</v>
          </cell>
          <cell r="I385"/>
          <cell r="J385">
            <v>3.8843345689057302E-7</v>
          </cell>
        </row>
        <row r="386">
          <cell r="A386" t="str">
            <v>SCOM-SHCONBR7</v>
          </cell>
          <cell r="B386" t="str">
            <v>VAR_cap</v>
          </cell>
          <cell r="C386" t="str">
            <v>-</v>
          </cell>
          <cell r="H386">
            <v>4.2851958512607386E-5</v>
          </cell>
          <cell r="I386">
            <v>4.2950004396459881E-5</v>
          </cell>
          <cell r="J386">
            <v>2.529684181059071E-5</v>
          </cell>
        </row>
        <row r="387">
          <cell r="A387" t="str">
            <v>RHNS-SHCONBR4</v>
          </cell>
          <cell r="B387" t="str">
            <v>VAR_ncap</v>
          </cell>
          <cell r="C387" t="str">
            <v>-</v>
          </cell>
          <cell r="H387">
            <v>2.5504182689223001</v>
          </cell>
          <cell r="I387"/>
          <cell r="J387"/>
        </row>
        <row r="388">
          <cell r="A388" t="str">
            <v>RHNS-SHCONBR4</v>
          </cell>
          <cell r="B388" t="str">
            <v>VAR_cap</v>
          </cell>
          <cell r="C388" t="str">
            <v>-</v>
          </cell>
          <cell r="H388">
            <v>6.4054701302060266</v>
          </cell>
          <cell r="I388">
            <v>3.7080905999339961</v>
          </cell>
          <cell r="J388">
            <v>1.6660851201820037</v>
          </cell>
        </row>
        <row r="389">
          <cell r="A389" t="str">
            <v>SCOM-SHCONBR8</v>
          </cell>
          <cell r="B389" t="str">
            <v>VAR_fout</v>
          </cell>
          <cell r="C389" t="str">
            <v>SCOM-SHCON</v>
          </cell>
          <cell r="H389">
            <v>1.0391194771308469E-4</v>
          </cell>
          <cell r="I389">
            <v>1.3797258611858771E-4</v>
          </cell>
          <cell r="J389">
            <v>8.7741136240183346E-5</v>
          </cell>
        </row>
        <row r="390">
          <cell r="A390" t="str">
            <v>SCOM-SHCONBR8</v>
          </cell>
          <cell r="B390" t="str">
            <v>VAR_fin</v>
          </cell>
          <cell r="C390" t="str">
            <v>CON</v>
          </cell>
          <cell r="H390">
            <v>1.0391194771308469E-4</v>
          </cell>
          <cell r="I390">
            <v>1.3797258611858771E-4</v>
          </cell>
          <cell r="J390">
            <v>8.7741136240183346E-5</v>
          </cell>
        </row>
        <row r="391">
          <cell r="A391" t="str">
            <v>SCOM-SHCONBR8</v>
          </cell>
          <cell r="B391" t="str">
            <v>VAR_ncap</v>
          </cell>
          <cell r="C391" t="str">
            <v>-</v>
          </cell>
          <cell r="H391">
            <v>2.2807632664337999E-8</v>
          </cell>
          <cell r="I391"/>
          <cell r="J391">
            <v>5.8138150920984299E-8</v>
          </cell>
        </row>
        <row r="392">
          <cell r="A392" t="str">
            <v>SCOM-SHCONBR8</v>
          </cell>
          <cell r="B392" t="str">
            <v>VAR_cap</v>
          </cell>
          <cell r="C392" t="str">
            <v>-</v>
          </cell>
          <cell r="H392">
            <v>1.3466373780166171E-5</v>
          </cell>
          <cell r="I392">
            <v>1.3468477629468835E-5</v>
          </cell>
          <cell r="J392">
            <v>7.887927318204393E-6</v>
          </cell>
        </row>
        <row r="393">
          <cell r="A393" t="str">
            <v>ITOT-ELCSPEC</v>
          </cell>
          <cell r="B393" t="str">
            <v>VAR_fout</v>
          </cell>
          <cell r="C393" t="str">
            <v>ITOT-ELS</v>
          </cell>
          <cell r="H393">
            <v>50.957741967760263</v>
          </cell>
          <cell r="I393">
            <v>50.545399490863147</v>
          </cell>
          <cell r="J393">
            <v>50.951207441235546</v>
          </cell>
        </row>
        <row r="394">
          <cell r="A394" t="str">
            <v>ITOT-ELCSPEC</v>
          </cell>
          <cell r="B394" t="str">
            <v>VAR_fin</v>
          </cell>
          <cell r="C394" t="str">
            <v>ITOT_ELC</v>
          </cell>
          <cell r="H394">
            <v>50.957741967760263</v>
          </cell>
          <cell r="I394">
            <v>50.545399490863147</v>
          </cell>
          <cell r="J394">
            <v>50.951207441235546</v>
          </cell>
        </row>
        <row r="395">
          <cell r="A395" t="str">
            <v>ITOT-ELCSPEC</v>
          </cell>
          <cell r="B395" t="str">
            <v>VAR_ncap</v>
          </cell>
          <cell r="C395" t="str">
            <v>-</v>
          </cell>
          <cell r="H395">
            <v>2.8356547206276801E-6</v>
          </cell>
          <cell r="I395">
            <v>2.3696581656190499E-6</v>
          </cell>
          <cell r="J395">
            <v>2.4749861560062398</v>
          </cell>
        </row>
        <row r="396">
          <cell r="A396" t="str">
            <v>ITOT-ELCSPEC</v>
          </cell>
          <cell r="B396" t="str">
            <v>VAR_cap</v>
          </cell>
          <cell r="C396" t="str">
            <v>-</v>
          </cell>
          <cell r="H396">
            <v>2.7712282169802145</v>
          </cell>
          <cell r="I396">
            <v>2.7488060946432658</v>
          </cell>
          <cell r="J396">
            <v>2.7708717869960124</v>
          </cell>
        </row>
        <row r="397">
          <cell r="A397" t="str">
            <v>RHNM-SHLTHDH</v>
          </cell>
          <cell r="B397" t="str">
            <v>VAR_fout</v>
          </cell>
          <cell r="C397" t="str">
            <v>RHNM-SHLTHD</v>
          </cell>
          <cell r="H397">
            <v>0.40903342397847092</v>
          </cell>
          <cell r="I397">
            <v>0.48383300115745442</v>
          </cell>
          <cell r="J397">
            <v>0.58299853457223882</v>
          </cell>
        </row>
        <row r="398">
          <cell r="A398" t="str">
            <v>RHNM-SHLTHDH</v>
          </cell>
          <cell r="B398" t="str">
            <v>VAR_fin</v>
          </cell>
          <cell r="C398" t="str">
            <v>RHNMLTHDHC</v>
          </cell>
          <cell r="H398">
            <v>0.40903342397847092</v>
          </cell>
          <cell r="I398">
            <v>0.48383300115745442</v>
          </cell>
          <cell r="J398">
            <v>0.58299853457223882</v>
          </cell>
        </row>
        <row r="399">
          <cell r="A399" t="str">
            <v>RHNM-SHLTHDH</v>
          </cell>
          <cell r="B399" t="str">
            <v>VAR_fin</v>
          </cell>
          <cell r="C399" t="str">
            <v>RHNM_LTH_DH</v>
          </cell>
          <cell r="H399">
            <v>0.44972784192304011</v>
          </cell>
          <cell r="I399">
            <v>0.53141925785988853</v>
          </cell>
          <cell r="J399">
            <v>0.6403379840453618</v>
          </cell>
        </row>
        <row r="400">
          <cell r="A400" t="str">
            <v>RHNM-SHLTHDH</v>
          </cell>
          <cell r="B400" t="str">
            <v>VAR_ncap</v>
          </cell>
          <cell r="C400" t="str">
            <v>-</v>
          </cell>
          <cell r="H400">
            <v>1.61448246321069E-2</v>
          </cell>
          <cell r="I400">
            <v>1.8819205806749301E-2</v>
          </cell>
          <cell r="J400">
            <v>2.5784700316638001E-2</v>
          </cell>
        </row>
        <row r="401">
          <cell r="A401" t="str">
            <v>RHNM-SHLTHDH</v>
          </cell>
          <cell r="B401" t="str">
            <v>VAR_cap</v>
          </cell>
          <cell r="C401" t="str">
            <v>-</v>
          </cell>
          <cell r="H401">
            <v>3.2581011891161901E-2</v>
          </cell>
          <cell r="I401">
            <v>3.9446263815558193E-2</v>
          </cell>
          <cell r="J401">
            <v>5.0915223178705601E-2</v>
          </cell>
        </row>
        <row r="402">
          <cell r="A402" t="str">
            <v>RHNS-SHCONBR5</v>
          </cell>
          <cell r="B402" t="str">
            <v>VAR_ncap</v>
          </cell>
          <cell r="C402" t="str">
            <v>-</v>
          </cell>
          <cell r="H402">
            <v>2.5504182689228001</v>
          </cell>
          <cell r="I402"/>
          <cell r="J402"/>
        </row>
        <row r="403">
          <cell r="A403" t="str">
            <v>RHNS-SHCONBR5</v>
          </cell>
          <cell r="B403" t="str">
            <v>VAR_cap</v>
          </cell>
          <cell r="C403" t="str">
            <v>-</v>
          </cell>
          <cell r="H403">
            <v>6.4054701302050034</v>
          </cell>
          <cell r="I403">
            <v>3.708090599932973</v>
          </cell>
          <cell r="J403">
            <v>1.6660851201820037</v>
          </cell>
        </row>
        <row r="404">
          <cell r="A404" t="str">
            <v>SCOM-SHCONBR9</v>
          </cell>
          <cell r="B404" t="str">
            <v>VAR_fout</v>
          </cell>
          <cell r="C404" t="str">
            <v>SCOM-SHCON</v>
          </cell>
          <cell r="H404">
            <v>3.9074389938016195E-5</v>
          </cell>
          <cell r="I404">
            <v>3.9649209253126375E-5</v>
          </cell>
          <cell r="J404">
            <v>2.8141531326555677E-5</v>
          </cell>
        </row>
        <row r="405">
          <cell r="A405" t="str">
            <v>SCOM-SHCONBR9</v>
          </cell>
          <cell r="B405" t="str">
            <v>VAR_fin</v>
          </cell>
          <cell r="C405" t="str">
            <v>CON</v>
          </cell>
          <cell r="H405">
            <v>3.9074389938016195E-5</v>
          </cell>
          <cell r="I405">
            <v>3.9649209253126375E-5</v>
          </cell>
          <cell r="J405">
            <v>2.8141531326555677E-5</v>
          </cell>
        </row>
        <row r="406">
          <cell r="A406" t="str">
            <v>SCOM-SHCONBR9</v>
          </cell>
          <cell r="B406" t="str">
            <v>VAR_ncap</v>
          </cell>
          <cell r="C406" t="str">
            <v>-</v>
          </cell>
          <cell r="H406">
            <v>1.1345304650203201E-8</v>
          </cell>
          <cell r="I406"/>
          <cell r="J406">
            <v>2.12773340109968E-8</v>
          </cell>
        </row>
        <row r="407">
          <cell r="A407" t="str">
            <v>SCOM-SHCONBR9</v>
          </cell>
          <cell r="B407" t="str">
            <v>VAR_cap</v>
          </cell>
          <cell r="C407" t="str">
            <v>-</v>
          </cell>
          <cell r="H407">
            <v>2.9761611869952629E-6</v>
          </cell>
          <cell r="I407">
            <v>2.972364036352866E-6</v>
          </cell>
          <cell r="J407">
            <v>1.7807887546612408E-6</v>
          </cell>
        </row>
        <row r="408">
          <cell r="A408" t="str">
            <v>ITOT-SWHCOABR</v>
          </cell>
          <cell r="B408" t="str">
            <v>VAR_fout</v>
          </cell>
          <cell r="C408" t="str">
            <v>ITOT-SWH</v>
          </cell>
          <cell r="H408">
            <v>4.3862791002975687E-4</v>
          </cell>
          <cell r="I408">
            <v>6.9425080905007002E-6</v>
          </cell>
          <cell r="J408">
            <v>1.3184744413935229E-4</v>
          </cell>
        </row>
        <row r="409">
          <cell r="A409" t="str">
            <v>ITOT-SWHCOABR</v>
          </cell>
          <cell r="B409" t="str">
            <v>VAR_fout</v>
          </cell>
          <cell r="C409" t="str">
            <v>CO2_I</v>
          </cell>
          <cell r="H409">
            <v>6.0462166929008902E-2</v>
          </cell>
          <cell r="I409">
            <v>9.5343777776209595E-4</v>
          </cell>
          <cell r="J409">
            <v>1.7973908928997001E-2</v>
          </cell>
        </row>
        <row r="410">
          <cell r="A410" t="str">
            <v>ITOT-SWHCOABR</v>
          </cell>
          <cell r="B410" t="str">
            <v>VAR_fin</v>
          </cell>
          <cell r="C410" t="str">
            <v>ICOA</v>
          </cell>
          <cell r="H410">
            <v>6.5223481045317019E-4</v>
          </cell>
          <cell r="I410">
            <v>1.0285197171112139E-5</v>
          </cell>
          <cell r="J410">
            <v>1.9389330020492987E-4</v>
          </cell>
        </row>
        <row r="411">
          <cell r="A411" t="str">
            <v>ITOT-SWHCOABR</v>
          </cell>
          <cell r="B411" t="str">
            <v>VAR_ncap</v>
          </cell>
          <cell r="C411" t="str">
            <v>-</v>
          </cell>
          <cell r="H411">
            <v>3.3377536402671503E-5</v>
          </cell>
          <cell r="I411">
            <v>2.11240011467648E-6</v>
          </cell>
          <cell r="J411">
            <v>1.2017339434190599E-5</v>
          </cell>
        </row>
        <row r="412">
          <cell r="A412" t="str">
            <v>ITOT-SWHCOABR</v>
          </cell>
          <cell r="B412" t="str">
            <v>VAR_cap</v>
          </cell>
          <cell r="C412" t="str">
            <v>-</v>
          </cell>
          <cell r="H412">
            <v>4.0951062153932183E-5</v>
          </cell>
          <cell r="I412">
            <v>3.8455455314240179E-7</v>
          </cell>
          <cell r="J412">
            <v>1.23731472916429E-5</v>
          </cell>
        </row>
        <row r="413">
          <cell r="A413" t="str">
            <v>RHSA-WHDEM</v>
          </cell>
          <cell r="B413" t="str">
            <v>VAR_fout</v>
          </cell>
          <cell r="C413" t="str">
            <v>RHSA-WHD</v>
          </cell>
          <cell r="H413">
            <v>23.037684974844602</v>
          </cell>
          <cell r="I413">
            <v>24.951181218054906</v>
          </cell>
          <cell r="J413">
            <v>26.244007394687578</v>
          </cell>
        </row>
        <row r="414">
          <cell r="A414" t="str">
            <v>RHSA-WHDEM</v>
          </cell>
          <cell r="B414" t="str">
            <v>VAR_fin</v>
          </cell>
          <cell r="C414" t="str">
            <v>RHSA-WHNGA</v>
          </cell>
          <cell r="H414">
            <v>2.3211273704736772</v>
          </cell>
          <cell r="I414">
            <v>1.3446103618219893</v>
          </cell>
          <cell r="J414">
            <v>0.47436592024750834</v>
          </cell>
        </row>
        <row r="415">
          <cell r="A415" t="str">
            <v>RHSA-WHDEM</v>
          </cell>
          <cell r="B415" t="str">
            <v>VAR_fin</v>
          </cell>
          <cell r="C415" t="str">
            <v>RHSA-WHLFO</v>
          </cell>
          <cell r="H415">
            <v>1.5537288180070619</v>
          </cell>
          <cell r="I415">
            <v>0.90789106420098142</v>
          </cell>
          <cell r="J415">
            <v>3.7228591000666313E-2</v>
          </cell>
        </row>
        <row r="416">
          <cell r="A416" t="str">
            <v>RHSA-WHDEM</v>
          </cell>
          <cell r="B416" t="str">
            <v>VAR_fin</v>
          </cell>
          <cell r="C416" t="str">
            <v>RHSA-WHWOD</v>
          </cell>
          <cell r="H416">
            <v>0.78047555269262892</v>
          </cell>
          <cell r="I416">
            <v>0.64250291219822964</v>
          </cell>
          <cell r="J416">
            <v>0.35933495429790135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RHSA-WHNGAH</v>
          </cell>
          <cell r="H417">
            <v>2.5698768424611047</v>
          </cell>
          <cell r="I417">
            <v>3.3287249533024053</v>
          </cell>
          <cell r="J417">
            <v>3.9485880503114119</v>
          </cell>
        </row>
        <row r="418">
          <cell r="A418" t="str">
            <v>RHSA-WHDEM</v>
          </cell>
          <cell r="B418" t="str">
            <v>VAR_fin</v>
          </cell>
          <cell r="C418" t="str">
            <v>RHSA-WHNST</v>
          </cell>
          <cell r="H418">
            <v>4.6479127531828066E-6</v>
          </cell>
          <cell r="I418">
            <v>4.7575852446386978E-6</v>
          </cell>
          <cell r="J418">
            <v>1.2292759993876239E-5</v>
          </cell>
        </row>
        <row r="419">
          <cell r="A419" t="str">
            <v>RHSA-WHDEM</v>
          </cell>
          <cell r="B419" t="str">
            <v>VAR_fin</v>
          </cell>
          <cell r="C419" t="str">
            <v>RHSA-WHPLT</v>
          </cell>
          <cell r="H419">
            <v>3.0588623020860656E-2</v>
          </cell>
          <cell r="I419">
            <v>2.5120378103553075E-2</v>
          </cell>
          <cell r="J419">
            <v>1.3379162659844046E-2</v>
          </cell>
        </row>
        <row r="420">
          <cell r="A420" t="str">
            <v>RHSA-WHDEM</v>
          </cell>
          <cell r="B420" t="str">
            <v>VAR_fin</v>
          </cell>
          <cell r="C420" t="str">
            <v>RHSA-WHLTHRD</v>
          </cell>
          <cell r="H420">
            <v>2.273272236703479</v>
          </cell>
          <cell r="I420">
            <v>2.7748395562149883</v>
          </cell>
          <cell r="J420">
            <v>3.0783333884648743</v>
          </cell>
        </row>
        <row r="421">
          <cell r="A421" t="str">
            <v>RHSA-WHDEM</v>
          </cell>
          <cell r="B421" t="str">
            <v>VAR_fin</v>
          </cell>
          <cell r="C421" t="str">
            <v>RHSA-WHELCB</v>
          </cell>
          <cell r="H421">
            <v>1.9011901211523241</v>
          </cell>
          <cell r="I421">
            <v>1.7400628275482812</v>
          </cell>
          <cell r="J421">
            <v>1.5065977024672825</v>
          </cell>
        </row>
        <row r="422">
          <cell r="A422" t="str">
            <v>RHSA-WHDEM</v>
          </cell>
          <cell r="B422" t="str">
            <v>VAR_fin</v>
          </cell>
          <cell r="C422" t="str">
            <v>RHSA-WHSOL</v>
          </cell>
          <cell r="H422">
            <v>1.5392192901215822</v>
          </cell>
          <cell r="I422">
            <v>1.7609356440864181</v>
          </cell>
          <cell r="J422">
            <v>1.9559358484587048</v>
          </cell>
        </row>
        <row r="423">
          <cell r="A423" t="str">
            <v>RHSA-WHDEM</v>
          </cell>
          <cell r="B423" t="str">
            <v>VAR_fin</v>
          </cell>
          <cell r="C423" t="str">
            <v>RHSA-WHELCH</v>
          </cell>
          <cell r="H423">
            <v>10.068298934262609</v>
          </cell>
          <cell r="I423">
            <v>12.426576098937161</v>
          </cell>
          <cell r="J423">
            <v>14.870322144055123</v>
          </cell>
        </row>
        <row r="424">
          <cell r="A424" t="str">
            <v>RHSA-WHNGAHP</v>
          </cell>
          <cell r="B424" t="str">
            <v>VAR_fout</v>
          </cell>
          <cell r="C424" t="str">
            <v>RHSA-WHANGAH</v>
          </cell>
          <cell r="H424">
            <v>2.5698735584542707</v>
          </cell>
          <cell r="I424">
            <v>3.3287204146771394</v>
          </cell>
          <cell r="J424">
            <v>3.9485922902909434</v>
          </cell>
        </row>
        <row r="425">
          <cell r="A425" t="str">
            <v>RHSA-WHNGAHP</v>
          </cell>
          <cell r="B425" t="str">
            <v>VAR_fout</v>
          </cell>
          <cell r="C425" t="str">
            <v>CO2_R</v>
          </cell>
          <cell r="H425">
            <v>59.713870227688801</v>
          </cell>
          <cell r="I425">
            <v>72.608374011965694</v>
          </cell>
          <cell r="J425">
            <v>71.378292304963793</v>
          </cell>
        </row>
        <row r="426">
          <cell r="A426" t="str">
            <v>RHSA-WHNGAHP</v>
          </cell>
          <cell r="B426" t="str">
            <v>VAR_fin</v>
          </cell>
          <cell r="C426" t="str">
            <v>RNGA</v>
          </cell>
          <cell r="H426">
            <v>1.0587565643207231</v>
          </cell>
          <cell r="I426">
            <v>1.2873825179426561</v>
          </cell>
          <cell r="J426">
            <v>1.2655725585986504</v>
          </cell>
        </row>
        <row r="427">
          <cell r="A427" t="str">
            <v>RHSA-WHNGAHP</v>
          </cell>
          <cell r="B427" t="str">
            <v>VAR_ncap</v>
          </cell>
          <cell r="C427" t="str">
            <v>-</v>
          </cell>
          <cell r="H427">
            <v>3.9758460303029097E-2</v>
          </cell>
          <cell r="I427">
            <v>0.12788154864857901</v>
          </cell>
          <cell r="J427">
            <v>0.16026613773467199</v>
          </cell>
        </row>
        <row r="428">
          <cell r="A428" t="str">
            <v>RHSA-WHNGAHP</v>
          </cell>
          <cell r="B428" t="str">
            <v>VAR_cap</v>
          </cell>
          <cell r="C428" t="str">
            <v>-</v>
          </cell>
          <cell r="H428">
            <v>0.17566042444972915</v>
          </cell>
          <cell r="I428">
            <v>0.22752739973470276</v>
          </cell>
          <cell r="J428">
            <v>0.26989152586080595</v>
          </cell>
        </row>
        <row r="429">
          <cell r="A429" t="str">
            <v>SCOM-SHSTG-ELCHP</v>
          </cell>
          <cell r="B429" t="str">
            <v>VAR_fout</v>
          </cell>
          <cell r="C429" t="str">
            <v>SCOM-SHAELCH</v>
          </cell>
          <cell r="H429">
            <v>2.2843401259377228E-5</v>
          </cell>
          <cell r="I429">
            <v>1.7359058757059721E-5</v>
          </cell>
          <cell r="J429">
            <v>9.7385934165124355E-6</v>
          </cell>
        </row>
        <row r="430">
          <cell r="A430" t="str">
            <v>SCOM-SHSTG-ELCHP</v>
          </cell>
          <cell r="B430" t="str">
            <v>VAR_fin</v>
          </cell>
          <cell r="C430" t="str">
            <v>SCOM-SHAELCH</v>
          </cell>
          <cell r="H430">
            <v>2.4287081763860724E-5</v>
          </cell>
          <cell r="I430">
            <v>2.0878390990717514E-5</v>
          </cell>
          <cell r="J430">
            <v>9.5858047278600481E-6</v>
          </cell>
        </row>
        <row r="431">
          <cell r="A431" t="str">
            <v>SCOM-SHSTG-ELCHP</v>
          </cell>
          <cell r="B431" t="str">
            <v>VAR_ncap</v>
          </cell>
          <cell r="C431" t="str">
            <v>-</v>
          </cell>
          <cell r="H431">
            <v>6.9578163533203397E-2</v>
          </cell>
          <cell r="I431">
            <v>0.18040391788754401</v>
          </cell>
          <cell r="J431">
            <v>0.22275503314258899</v>
          </cell>
        </row>
        <row r="432">
          <cell r="A432" t="str">
            <v>SCOM-SHSTG-ELCHP</v>
          </cell>
          <cell r="B432" t="str">
            <v>VAR_cap</v>
          </cell>
          <cell r="C432" t="str">
            <v>-</v>
          </cell>
          <cell r="H432">
            <v>0.27424104655739512</v>
          </cell>
          <cell r="I432">
            <v>0.3479777541971158</v>
          </cell>
          <cell r="J432">
            <v>0.38305462955708131</v>
          </cell>
        </row>
        <row r="433">
          <cell r="A433" t="str">
            <v>RHEM-SHLFOBR</v>
          </cell>
          <cell r="B433" t="str">
            <v>VAR_fout</v>
          </cell>
          <cell r="C433" t="str">
            <v>CO2_R</v>
          </cell>
          <cell r="H433">
            <v>645.99578708154695</v>
          </cell>
          <cell r="I433">
            <v>317.09854585793101</v>
          </cell>
          <cell r="J433">
            <v>18.8229546980759</v>
          </cell>
        </row>
        <row r="434">
          <cell r="A434" t="str">
            <v>RHEM-SHLFOBR</v>
          </cell>
          <cell r="B434" t="str">
            <v>VAR_fout</v>
          </cell>
          <cell r="C434" t="str">
            <v>RHEM-SHLFO</v>
          </cell>
          <cell r="H434">
            <v>7.6472611035918208</v>
          </cell>
          <cell r="I434">
            <v>3.7537944120350337</v>
          </cell>
          <cell r="J434">
            <v>0.2228250589180639</v>
          </cell>
        </row>
        <row r="435">
          <cell r="A435" t="str">
            <v>RHEM-SHLFOBR</v>
          </cell>
          <cell r="B435" t="str">
            <v>VAR_fin</v>
          </cell>
          <cell r="C435" t="str">
            <v>RLFO</v>
          </cell>
          <cell r="H435">
            <v>8.7652074230874799</v>
          </cell>
          <cell r="I435">
            <v>4.3025582884386866</v>
          </cell>
          <cell r="J435">
            <v>0.25539965669031078</v>
          </cell>
        </row>
        <row r="436">
          <cell r="A436" t="str">
            <v>RHEM-SHLFOBR</v>
          </cell>
          <cell r="B436" t="str">
            <v>VAR_ncap</v>
          </cell>
          <cell r="C436" t="str">
            <v>-</v>
          </cell>
          <cell r="H436">
            <v>0.142155520845164</v>
          </cell>
          <cell r="I436">
            <v>0.124811501984621</v>
          </cell>
          <cell r="J436">
            <v>1.3894703443849101E-7</v>
          </cell>
        </row>
        <row r="437">
          <cell r="A437" t="str">
            <v>RHEM-SHLFOBR</v>
          </cell>
          <cell r="B437" t="str">
            <v>VAR_cap</v>
          </cell>
          <cell r="C437" t="str">
            <v>-</v>
          </cell>
          <cell r="H437">
            <v>0.54036100959468969</v>
          </cell>
          <cell r="I437">
            <v>0.26696694814706168</v>
          </cell>
          <cell r="J437">
            <v>1.8700251347954999E-2</v>
          </cell>
        </row>
        <row r="438">
          <cell r="A438" t="str">
            <v>RHES-SHNGAHP</v>
          </cell>
          <cell r="B438" t="str">
            <v>VAR_fout</v>
          </cell>
          <cell r="C438" t="str">
            <v>RHES-SHANGAH</v>
          </cell>
          <cell r="H438">
            <v>1.431216973985326</v>
          </cell>
          <cell r="I438">
            <v>1.3542735930180518</v>
          </cell>
          <cell r="J438">
            <v>1.1150747099894383</v>
          </cell>
        </row>
        <row r="439">
          <cell r="A439" t="str">
            <v>RHES-SHNGAHP</v>
          </cell>
          <cell r="B439" t="str">
            <v>VAR_fout</v>
          </cell>
          <cell r="C439" t="str">
            <v>CO2_R</v>
          </cell>
          <cell r="H439">
            <v>42.940409323319798</v>
          </cell>
          <cell r="I439">
            <v>39.163238342145199</v>
          </cell>
          <cell r="J439">
            <v>29.707719555079699</v>
          </cell>
        </row>
        <row r="440">
          <cell r="A440" t="str">
            <v>RHES-SHNGAHP</v>
          </cell>
          <cell r="B440" t="str">
            <v>VAR_fin</v>
          </cell>
          <cell r="C440" t="str">
            <v>RHESELCHPC</v>
          </cell>
          <cell r="H440">
            <v>1.431216973985326</v>
          </cell>
          <cell r="I440">
            <v>1.3542735930180518</v>
          </cell>
          <cell r="J440">
            <v>1.1150747099894383</v>
          </cell>
        </row>
        <row r="441">
          <cell r="A441" t="str">
            <v>RHES-SHNGAHP</v>
          </cell>
          <cell r="B441" t="str">
            <v>VAR_fin</v>
          </cell>
          <cell r="C441" t="str">
            <v>RNGA</v>
          </cell>
          <cell r="H441">
            <v>0.76135477523616679</v>
          </cell>
          <cell r="I441">
            <v>0.69438365854867379</v>
          </cell>
          <cell r="J441">
            <v>0.52673261622481837</v>
          </cell>
        </row>
        <row r="442">
          <cell r="A442" t="str">
            <v>RHES-SHNGAHP</v>
          </cell>
          <cell r="B442" t="str">
            <v>VAR_ncap</v>
          </cell>
          <cell r="C442" t="str">
            <v>-</v>
          </cell>
          <cell r="H442">
            <v>2.59589509400849E-7</v>
          </cell>
          <cell r="I442">
            <v>8.6672267874880804E-2</v>
          </cell>
          <cell r="J442">
            <v>2.7191249853729001E-2</v>
          </cell>
        </row>
        <row r="443">
          <cell r="A443" t="str">
            <v>RHES-SHNGAHP</v>
          </cell>
          <cell r="B443" t="str">
            <v>VAR_cap</v>
          </cell>
          <cell r="C443" t="str">
            <v>-</v>
          </cell>
          <cell r="H443">
            <v>0.12979864846953518</v>
          </cell>
          <cell r="I443">
            <v>0.10966283806689262</v>
          </cell>
          <cell r="J443">
            <v>9.009223201285628E-2</v>
          </cell>
        </row>
        <row r="444">
          <cell r="A444" t="str">
            <v>D-RHES_LTH_CHPWOD</v>
          </cell>
          <cell r="B444" t="str">
            <v>VAR_fout</v>
          </cell>
          <cell r="C444" t="str">
            <v>RHES_LTH_CHPWOD_ON</v>
          </cell>
          <cell r="J444">
            <v>1.8887174807627545E-4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RHSA_LTH</v>
          </cell>
          <cell r="H445">
            <v>1.4620638888948416E-3</v>
          </cell>
          <cell r="I445">
            <v>1.4544443934441506E-3</v>
          </cell>
          <cell r="J445">
            <v>7.3776853080418899E-4</v>
          </cell>
        </row>
        <row r="446">
          <cell r="A446" t="str">
            <v>D-RHES_LTH_CHPWOD</v>
          </cell>
          <cell r="B446" t="str">
            <v>VAR_fout</v>
          </cell>
          <cell r="C446" t="str">
            <v>LTH</v>
          </cell>
          <cell r="H446">
            <v>2.343694957779784E-7</v>
          </cell>
          <cell r="I446">
            <v>8.5434243957416384E-7</v>
          </cell>
          <cell r="J446">
            <v>1.0110704248046828E-6</v>
          </cell>
        </row>
        <row r="447">
          <cell r="A447" t="str">
            <v>D-RHES_LTH_CHPWOD</v>
          </cell>
          <cell r="B447" t="str">
            <v>VAR_fin</v>
          </cell>
          <cell r="C447" t="str">
            <v>RHES_LTH_CHPWOD</v>
          </cell>
          <cell r="H447">
            <v>1.4635819283878037E-3</v>
          </cell>
          <cell r="I447">
            <v>1.4565555369818904E-3</v>
          </cell>
          <cell r="J447">
            <v>9.2909248338295981E-4</v>
          </cell>
        </row>
        <row r="448">
          <cell r="A448" t="str">
            <v>ITOT-SWHSOLBR</v>
          </cell>
          <cell r="B448" t="str">
            <v>VAR_fout</v>
          </cell>
          <cell r="C448" t="str">
            <v>ITOT-SWHASOL</v>
          </cell>
          <cell r="H448">
            <v>0.16132935892050529</v>
          </cell>
          <cell r="I448">
            <v>0.14856762812512975</v>
          </cell>
          <cell r="J448">
            <v>0.15801427529523612</v>
          </cell>
        </row>
        <row r="449">
          <cell r="A449" t="str">
            <v>ITOT-SWHSOLBR</v>
          </cell>
          <cell r="B449" t="str">
            <v>VAR_fin</v>
          </cell>
          <cell r="C449" t="str">
            <v>SOL</v>
          </cell>
          <cell r="H449">
            <v>0.16132935892050529</v>
          </cell>
          <cell r="I449">
            <v>0.14856762812512975</v>
          </cell>
          <cell r="J449">
            <v>0.15801427529523612</v>
          </cell>
        </row>
        <row r="450">
          <cell r="A450" t="str">
            <v>ITOT-SWHSOLBR</v>
          </cell>
          <cell r="B450" t="str">
            <v>VAR_ncap</v>
          </cell>
          <cell r="C450" t="str">
            <v>-</v>
          </cell>
          <cell r="H450">
            <v>1.39299425329318E-2</v>
          </cell>
          <cell r="I450">
            <v>9.5404349715392696E-3</v>
          </cell>
          <cell r="J450">
            <v>1.06538566304394E-2</v>
          </cell>
        </row>
        <row r="451">
          <cell r="A451" t="str">
            <v>ITOT-SWHSOLBR</v>
          </cell>
          <cell r="B451" t="str">
            <v>VAR_cap</v>
          </cell>
          <cell r="C451" t="str">
            <v>-</v>
          </cell>
          <cell r="H451">
            <v>2.347137468210098E-2</v>
          </cell>
          <cell r="I451">
            <v>2.3470454034098701E-2</v>
          </cell>
          <cell r="J451">
            <v>2.3469961306592801E-2</v>
          </cell>
        </row>
        <row r="452">
          <cell r="A452" t="str">
            <v>SCOM-SHNGAHP</v>
          </cell>
          <cell r="B452" t="str">
            <v>VAR_fout</v>
          </cell>
          <cell r="C452" t="str">
            <v>SCOM-SHANGAH</v>
          </cell>
          <cell r="H452">
            <v>4.4262538812182362</v>
          </cell>
          <cell r="I452">
            <v>5.4103579931396633</v>
          </cell>
          <cell r="J452">
            <v>5.6210663395271432</v>
          </cell>
        </row>
        <row r="453">
          <cell r="A453" t="str">
            <v>SCOM-SHNGAHP</v>
          </cell>
          <cell r="B453" t="str">
            <v>VAR_fout</v>
          </cell>
          <cell r="C453" t="str">
            <v>CO2_S</v>
          </cell>
          <cell r="H453">
            <v>119.577753994882</v>
          </cell>
          <cell r="I453">
            <v>141.39067055380499</v>
          </cell>
          <cell r="J453">
            <v>133.84121219179599</v>
          </cell>
        </row>
        <row r="454">
          <cell r="A454" t="str">
            <v>SCOM-SHNGAHP</v>
          </cell>
          <cell r="B454" t="str">
            <v>VAR_fin</v>
          </cell>
          <cell r="C454" t="str">
            <v>SCOMELCHPC</v>
          </cell>
          <cell r="H454">
            <v>4.4262538812182362</v>
          </cell>
          <cell r="I454">
            <v>5.4103579931396633</v>
          </cell>
          <cell r="J454">
            <v>5.6210663395271432</v>
          </cell>
        </row>
        <row r="455">
          <cell r="A455" t="str">
            <v>SCOM-SHNGAHP</v>
          </cell>
          <cell r="B455" t="str">
            <v>VAR_fin</v>
          </cell>
          <cell r="C455" t="str">
            <v>SNGA</v>
          </cell>
          <cell r="H455">
            <v>2.1201729431716743</v>
          </cell>
          <cell r="I455">
            <v>2.506926782868879</v>
          </cell>
          <cell r="J455">
            <v>2.3730711381524174</v>
          </cell>
        </row>
        <row r="456">
          <cell r="A456" t="str">
            <v>SCOM-SHNGAHP</v>
          </cell>
          <cell r="B456" t="str">
            <v>VAR_ncap</v>
          </cell>
          <cell r="C456" t="str">
            <v>-</v>
          </cell>
          <cell r="H456">
            <v>3.5933293291051598E-2</v>
          </cell>
          <cell r="I456">
            <v>0.26390933523314503</v>
          </cell>
          <cell r="J456">
            <v>0.23004380297966801</v>
          </cell>
        </row>
        <row r="457">
          <cell r="A457" t="str">
            <v>SCOM-SHNGAHP</v>
          </cell>
          <cell r="B457" t="str">
            <v>VAR_cap</v>
          </cell>
          <cell r="C457" t="str">
            <v>-</v>
          </cell>
          <cell r="H457">
            <v>0.34220382081046152</v>
          </cell>
          <cell r="I457">
            <v>0.42005805551817649</v>
          </cell>
          <cell r="J457">
            <v>0.43677101417418618</v>
          </cell>
        </row>
        <row r="458">
          <cell r="A458" t="str">
            <v>RHNS-SHNGABR</v>
          </cell>
          <cell r="B458" t="str">
            <v>VAR_fout</v>
          </cell>
          <cell r="C458" t="str">
            <v>CO2_R</v>
          </cell>
          <cell r="H458">
            <v>2.6748659338291998</v>
          </cell>
          <cell r="I458">
            <v>2.84784544051104</v>
          </cell>
          <cell r="J458">
            <v>2.5868790933553201</v>
          </cell>
        </row>
        <row r="459">
          <cell r="A459" t="str">
            <v>RHNS-SHNGABR</v>
          </cell>
          <cell r="B459" t="str">
            <v>VAR_fout</v>
          </cell>
          <cell r="C459" t="str">
            <v>RHNS-SHNGA</v>
          </cell>
          <cell r="H459">
            <v>4.5528406876905722E-2</v>
          </cell>
          <cell r="I459">
            <v>4.8472659619435927E-2</v>
          </cell>
          <cell r="J459">
            <v>4.4030798857660682E-2</v>
          </cell>
        </row>
        <row r="460">
          <cell r="A460" t="str">
            <v>RHNS-SHNGABR</v>
          </cell>
          <cell r="B460" t="str">
            <v>VAR_fin</v>
          </cell>
          <cell r="C460" t="str">
            <v>RNGA</v>
          </cell>
          <cell r="H460">
            <v>4.7426700954418324E-2</v>
          </cell>
          <cell r="I460">
            <v>5.0493713484238208E-2</v>
          </cell>
          <cell r="J460">
            <v>4.5866650591406349E-2</v>
          </cell>
        </row>
        <row r="461">
          <cell r="A461" t="str">
            <v>RHNS-SHNGABR</v>
          </cell>
          <cell r="B461" t="str">
            <v>VAR_ncap</v>
          </cell>
          <cell r="C461" t="str">
            <v>-</v>
          </cell>
          <cell r="H461">
            <v>5.4872120019144699E-6</v>
          </cell>
          <cell r="I461">
            <v>4.4514581645784396E-3</v>
          </cell>
          <cell r="J461">
            <v>5.7012242291601302E-6</v>
          </cell>
        </row>
        <row r="462">
          <cell r="A462" t="str">
            <v>RHNS-SHNGABR</v>
          </cell>
          <cell r="B462" t="str">
            <v>VAR_cap</v>
          </cell>
          <cell r="C462" t="str">
            <v>-</v>
          </cell>
          <cell r="H462">
            <v>3.8137395915010279E-3</v>
          </cell>
          <cell r="I462">
            <v>4.4568901088019473E-3</v>
          </cell>
          <cell r="J462">
            <v>3.2383191624829367E-3</v>
          </cell>
        </row>
        <row r="463">
          <cell r="A463" t="str">
            <v>D-RHNM_LTH_CHPNGA</v>
          </cell>
          <cell r="B463" t="str">
            <v>VAR_fout</v>
          </cell>
          <cell r="C463" t="str">
            <v>RHSA_LTH</v>
          </cell>
          <cell r="H463">
            <v>2.011000588200579</v>
          </cell>
          <cell r="I463">
            <v>2.1422235101101741</v>
          </cell>
          <cell r="J463">
            <v>1.2600541881922751</v>
          </cell>
        </row>
        <row r="464">
          <cell r="A464" t="str">
            <v>D-RHNM_LTH_CHPNGA</v>
          </cell>
          <cell r="B464" t="str">
            <v>VAR_fout</v>
          </cell>
          <cell r="C464" t="str">
            <v>LTH</v>
          </cell>
          <cell r="H464">
            <v>2.6881051262842197E-3</v>
          </cell>
          <cell r="I464">
            <v>5.3575257731621152E-3</v>
          </cell>
          <cell r="J464">
            <v>2.3077845296193499E-3</v>
          </cell>
        </row>
        <row r="465">
          <cell r="A465" t="str">
            <v>D-RHNM_LTH_CHPNGA</v>
          </cell>
          <cell r="B465" t="str">
            <v>VAR_fout</v>
          </cell>
          <cell r="C465" t="str">
            <v>RHNM_LTH_CHPNGA_ON</v>
          </cell>
          <cell r="J465">
            <v>0.35146078617771714</v>
          </cell>
        </row>
        <row r="466">
          <cell r="A466" t="str">
            <v>D-RHNM_LTH_CHPNGA</v>
          </cell>
          <cell r="B466" t="str">
            <v>VAR_fin</v>
          </cell>
          <cell r="C466" t="str">
            <v>RHNM_LTH_CHPNGA</v>
          </cell>
          <cell r="H466">
            <v>2.0136886933268636</v>
          </cell>
          <cell r="I466">
            <v>2.1475814239348567</v>
          </cell>
          <cell r="J466">
            <v>1.6138227588996108</v>
          </cell>
        </row>
        <row r="467">
          <cell r="A467" t="str">
            <v>RHNM-SHELCHP</v>
          </cell>
          <cell r="B467" t="str">
            <v>VAR_fout</v>
          </cell>
          <cell r="C467" t="str">
            <v>RHNM-SHAELCH</v>
          </cell>
          <cell r="H467">
            <v>1.9244217314373759</v>
          </cell>
          <cell r="I467">
            <v>2.1909314380211584</v>
          </cell>
          <cell r="J467">
            <v>2.5512495648840847</v>
          </cell>
        </row>
        <row r="468">
          <cell r="A468" t="str">
            <v>RHNM-SHELCHP</v>
          </cell>
          <cell r="B468" t="str">
            <v>VAR_fin</v>
          </cell>
          <cell r="C468" t="str">
            <v>RHNM_ELC</v>
          </cell>
          <cell r="H468">
            <v>0.52249136312947786</v>
          </cell>
          <cell r="I468">
            <v>0.57732456113110808</v>
          </cell>
          <cell r="J468">
            <v>0.6419425273785736</v>
          </cell>
        </row>
        <row r="469">
          <cell r="A469" t="str">
            <v>RHNM-SHELCHP</v>
          </cell>
          <cell r="B469" t="str">
            <v>VAR_fin</v>
          </cell>
          <cell r="C469" t="str">
            <v>RHNMELCHPC</v>
          </cell>
          <cell r="H469">
            <v>1.9244217314373759</v>
          </cell>
          <cell r="I469">
            <v>2.1909314380211584</v>
          </cell>
          <cell r="J469">
            <v>2.5512495648840847</v>
          </cell>
        </row>
        <row r="470">
          <cell r="A470" t="str">
            <v>RHNM-SHELCHP</v>
          </cell>
          <cell r="B470" t="str">
            <v>VAR_ncap</v>
          </cell>
          <cell r="C470" t="str">
            <v>-</v>
          </cell>
          <cell r="H470">
            <v>2.74192988823256E-2</v>
          </cell>
          <cell r="I470">
            <v>0.10082581955651</v>
          </cell>
          <cell r="J470">
            <v>0.113276944781522</v>
          </cell>
        </row>
        <row r="471">
          <cell r="A471" t="str">
            <v>RHNM-SHELCHP</v>
          </cell>
          <cell r="B471" t="str">
            <v>VAR_cap</v>
          </cell>
          <cell r="C471" t="str">
            <v>-</v>
          </cell>
          <cell r="H471">
            <v>0.15112706060999906</v>
          </cell>
          <cell r="I471">
            <v>0.17301969178070445</v>
          </cell>
          <cell r="J471">
            <v>0.19804764806511804</v>
          </cell>
        </row>
        <row r="472">
          <cell r="A472" t="str">
            <v>D-IH2R</v>
          </cell>
          <cell r="B472" t="str">
            <v>VAR_fout</v>
          </cell>
          <cell r="C472" t="str">
            <v>IH2</v>
          </cell>
          <cell r="H472">
            <v>2.5923507628130866</v>
          </cell>
          <cell r="I472">
            <v>4.4810782406406382</v>
          </cell>
          <cell r="J472">
            <v>5.1555495418414328</v>
          </cell>
        </row>
        <row r="473">
          <cell r="A473" t="str">
            <v>D-IH2R</v>
          </cell>
          <cell r="B473" t="str">
            <v>VAR_fin</v>
          </cell>
          <cell r="C473" t="str">
            <v>H2</v>
          </cell>
          <cell r="H473">
            <v>2.5923507628130866</v>
          </cell>
          <cell r="I473">
            <v>4.4810782406406382</v>
          </cell>
          <cell r="J473">
            <v>5.1555495418414328</v>
          </cell>
        </row>
        <row r="474">
          <cell r="A474" t="str">
            <v>D-IH2R</v>
          </cell>
          <cell r="B474" t="str">
            <v>VAR_ncap</v>
          </cell>
          <cell r="C474" t="str">
            <v>-</v>
          </cell>
          <cell r="H474">
            <v>9.6797688121863207E-2</v>
          </cell>
          <cell r="I474">
            <v>0.14281711905601299</v>
          </cell>
          <cell r="J474">
            <v>0.132731883348436</v>
          </cell>
        </row>
        <row r="475">
          <cell r="A475" t="str">
            <v>D-IH2R</v>
          </cell>
          <cell r="B475" t="str">
            <v>VAR_cap</v>
          </cell>
          <cell r="C475" t="str">
            <v>-</v>
          </cell>
          <cell r="H475">
            <v>9.6798053932745501E-2</v>
          </cell>
          <cell r="I475">
            <v>0.15996211174338301</v>
          </cell>
          <cell r="J475">
            <v>0.181649781023937</v>
          </cell>
        </row>
        <row r="476">
          <cell r="A476" t="str">
            <v>RHEM-SHSTG-ELC</v>
          </cell>
          <cell r="B476" t="str">
            <v>VAR_fout</v>
          </cell>
          <cell r="C476" t="str">
            <v>RHEM-SHAELCB</v>
          </cell>
          <cell r="H476">
            <v>6.2303142198976086E-4</v>
          </cell>
          <cell r="I476">
            <v>4.4437642263450369E-4</v>
          </cell>
          <cell r="J476">
            <v>3.0816618111560349E-4</v>
          </cell>
        </row>
        <row r="477">
          <cell r="A477" t="str">
            <v>RHEM-SHSTG-ELC</v>
          </cell>
          <cell r="B477" t="str">
            <v>VAR_fout</v>
          </cell>
          <cell r="C477" t="str">
            <v>AUX_RHEM-SHSTG-ELC_OUT</v>
          </cell>
          <cell r="H477">
            <v>6.2365445341175016E-4</v>
          </cell>
          <cell r="I477">
            <v>4.4482079905713796E-4</v>
          </cell>
          <cell r="J477">
            <v>3.0847434729671893E-4</v>
          </cell>
        </row>
        <row r="478">
          <cell r="A478" t="str">
            <v>RHEM-SHSTG-ELC</v>
          </cell>
          <cell r="B478" t="str">
            <v>VAR_fin</v>
          </cell>
          <cell r="C478" t="str">
            <v>RHEM-SHAELCB</v>
          </cell>
          <cell r="H478">
            <v>6.2580691996010952E-4</v>
          </cell>
          <cell r="I478">
            <v>4.4897173545009633E-4</v>
          </cell>
          <cell r="J478">
            <v>3.105269182424088E-4</v>
          </cell>
        </row>
        <row r="479">
          <cell r="A479" t="str">
            <v>RHEM-SHSTG-ELC</v>
          </cell>
          <cell r="B479" t="str">
            <v>VAR_ncap</v>
          </cell>
          <cell r="C479" t="str">
            <v>-</v>
          </cell>
          <cell r="H479">
            <v>7.2040563763838396E-5</v>
          </cell>
          <cell r="I479">
            <v>5.7253823872622999E-5</v>
          </cell>
          <cell r="J479">
            <v>2.7315254687290601E-5</v>
          </cell>
        </row>
        <row r="480">
          <cell r="A480" t="str">
            <v>RHEM-SHSTG-ELC</v>
          </cell>
          <cell r="B480" t="str">
            <v>VAR_cap</v>
          </cell>
          <cell r="C480" t="str">
            <v>-</v>
          </cell>
          <cell r="H480">
            <v>1.3497801490139696E-4</v>
          </cell>
          <cell r="I480">
            <v>1.1305961753704499E-4</v>
          </cell>
          <cell r="J480">
            <v>6.8402672051460611E-5</v>
          </cell>
        </row>
        <row r="481">
          <cell r="A481" t="str">
            <v>RHNM-SHLTHCHPWOD</v>
          </cell>
          <cell r="B481" t="str">
            <v>VAR_ncap</v>
          </cell>
          <cell r="C481" t="str">
            <v>-</v>
          </cell>
          <cell r="H481">
            <v>4.0356419167091701E-4</v>
          </cell>
          <cell r="I481">
            <v>1.36947454164767E-2</v>
          </cell>
          <cell r="J481">
            <v>7.5515847928828896E-3</v>
          </cell>
        </row>
        <row r="482">
          <cell r="A482" t="str">
            <v>RHNM-SHLTHCHPWOD</v>
          </cell>
          <cell r="B482" t="str">
            <v>VAR_cap</v>
          </cell>
          <cell r="C482" t="str">
            <v>-</v>
          </cell>
          <cell r="H482">
            <v>4.7131525854817293E-4</v>
          </cell>
          <cell r="I482">
            <v>1.3979285210472918E-2</v>
          </cell>
          <cell r="J482">
            <v>1.2330420391123951E-2</v>
          </cell>
        </row>
        <row r="483">
          <cell r="A483" t="str">
            <v>ITOT-SWHDEM</v>
          </cell>
          <cell r="B483" t="str">
            <v>VAR_fout</v>
          </cell>
          <cell r="C483" t="str">
            <v>ITOT-SWHD</v>
          </cell>
          <cell r="H483">
            <v>77.294167881321073</v>
          </cell>
          <cell r="I483">
            <v>77.957235259877464</v>
          </cell>
          <cell r="J483">
            <v>79.025447909104145</v>
          </cell>
        </row>
        <row r="484">
          <cell r="A484" t="str">
            <v>ITOT-SWHDEM</v>
          </cell>
          <cell r="B484" t="str">
            <v>VAR_fin</v>
          </cell>
          <cell r="C484" t="str">
            <v>ITOT-SWHNGAH</v>
          </cell>
          <cell r="H484">
            <v>3.0346232856868828E-3</v>
          </cell>
          <cell r="I484">
            <v>7.8938334418947494E-4</v>
          </cell>
          <cell r="J484">
            <v>0.16322591541051523</v>
          </cell>
        </row>
        <row r="485">
          <cell r="A485" t="str">
            <v>ITOT-SWHDEM</v>
          </cell>
          <cell r="B485" t="str">
            <v>VAR_fin</v>
          </cell>
          <cell r="C485" t="str">
            <v>ITOT-SWH</v>
          </cell>
          <cell r="H485">
            <v>46.42083539940009</v>
          </cell>
          <cell r="I485">
            <v>38.497662013043062</v>
          </cell>
          <cell r="J485">
            <v>35.749246916789453</v>
          </cell>
        </row>
        <row r="486">
          <cell r="A486" t="str">
            <v>ITOT-SWHDEM</v>
          </cell>
          <cell r="B486" t="str">
            <v>VAR_fin</v>
          </cell>
          <cell r="C486" t="str">
            <v>ITOT-SWHELCH</v>
          </cell>
          <cell r="H486">
            <v>7.3198982710978333</v>
          </cell>
          <cell r="I486">
            <v>7.322814742924673</v>
          </cell>
          <cell r="J486">
            <v>7.3229323202046253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ITOT-SWHC</v>
          </cell>
          <cell r="H487">
            <v>13.054375286439083</v>
          </cell>
          <cell r="I487">
            <v>21.67819924450653</v>
          </cell>
          <cell r="J487">
            <v>25.329587651554679</v>
          </cell>
        </row>
        <row r="488">
          <cell r="A488" t="str">
            <v>ITOT-SWHDEM</v>
          </cell>
          <cell r="B488" t="str">
            <v>VAR_fin</v>
          </cell>
          <cell r="C488" t="str">
            <v>ITOT-SWHELC</v>
          </cell>
          <cell r="H488">
            <v>10.334894298053003</v>
          </cell>
          <cell r="I488">
            <v>10.309628800720525</v>
          </cell>
          <cell r="J488">
            <v>10.302853528234607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ITOT-SWHSOL</v>
          </cell>
          <cell r="H489">
            <v>0.16132344674530086</v>
          </cell>
          <cell r="I489">
            <v>0.14831966345426609</v>
          </cell>
          <cell r="J489">
            <v>0.1578219857282547</v>
          </cell>
        </row>
        <row r="490">
          <cell r="A490" t="str">
            <v>D-RHNS_NKEV_GAS_ELC_CHP</v>
          </cell>
          <cell r="B490" t="str">
            <v>VAR_fout</v>
          </cell>
          <cell r="C490" t="str">
            <v>RHNS_ELC</v>
          </cell>
          <cell r="H490">
            <v>1.5206651004734443E-3</v>
          </cell>
          <cell r="I490">
            <v>1.3123328551679012E-3</v>
          </cell>
          <cell r="J490">
            <v>9.8628092052312948E-4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ELC5</v>
          </cell>
          <cell r="H491">
            <v>6.5728349343856522E-4</v>
          </cell>
          <cell r="I491">
            <v>5.2820621045398749E-4</v>
          </cell>
          <cell r="J491">
            <v>3.601309088250886E-4</v>
          </cell>
        </row>
        <row r="492">
          <cell r="A492" t="str">
            <v>D-RHNS_NKEV_GAS_ELC_CHP</v>
          </cell>
          <cell r="B492" t="str">
            <v>VAR_fin</v>
          </cell>
          <cell r="C492" t="str">
            <v>RHNS_NKEV_GAS_ELC_CHP</v>
          </cell>
          <cell r="H492">
            <v>2.177948593912008E-3</v>
          </cell>
          <cell r="I492">
            <v>1.8405390656218896E-3</v>
          </cell>
          <cell r="J492">
            <v>1.3464118293482178E-3</v>
          </cell>
        </row>
        <row r="493">
          <cell r="A493" t="str">
            <v>RHNM-SHSTG-NGAHP</v>
          </cell>
          <cell r="B493" t="str">
            <v>VAR_fout</v>
          </cell>
          <cell r="C493" t="str">
            <v>RHNM-SHANGAH</v>
          </cell>
          <cell r="H493">
            <v>4.8280347973432516E-2</v>
          </cell>
          <cell r="I493">
            <v>6.2008200685453818E-2</v>
          </cell>
          <cell r="J493">
            <v>8.018877718341115E-2</v>
          </cell>
        </row>
        <row r="494">
          <cell r="A494" t="str">
            <v>RHNM-SHSTG-NGAHP</v>
          </cell>
          <cell r="B494" t="str">
            <v>VAR_fout</v>
          </cell>
          <cell r="C494" t="str">
            <v>AUX_RHNM-SHSTG-NGAHP_OUT</v>
          </cell>
          <cell r="H494">
            <v>4.8328628321405942E-2</v>
          </cell>
          <cell r="I494">
            <v>6.2070208886139226E-2</v>
          </cell>
          <cell r="J494">
            <v>8.0268965960594615E-2</v>
          </cell>
        </row>
        <row r="495">
          <cell r="A495" t="str">
            <v>RHNM-SHSTG-NGAHP</v>
          </cell>
          <cell r="B495" t="str">
            <v>VAR_fin</v>
          </cell>
          <cell r="C495" t="str">
            <v>RHNM-SHANGAH</v>
          </cell>
          <cell r="H495">
            <v>4.8297956330733853E-2</v>
          </cell>
          <cell r="I495">
            <v>6.2023924695197935E-2</v>
          </cell>
          <cell r="J495">
            <v>8.0204438249163248E-2</v>
          </cell>
        </row>
        <row r="496">
          <cell r="A496" t="str">
            <v>RHNM-SHSTG-NGAHP</v>
          </cell>
          <cell r="B496" t="str">
            <v>VAR_ncap</v>
          </cell>
          <cell r="C496" t="str">
            <v>-</v>
          </cell>
          <cell r="H496">
            <v>4.5529117437626103E-3</v>
          </cell>
          <cell r="I496">
            <v>9.9571138306495006E-3</v>
          </cell>
          <cell r="J496">
            <v>1.32479661931826E-2</v>
          </cell>
        </row>
        <row r="497">
          <cell r="A497" t="str">
            <v>RHNM-SHSTG-NGAHP</v>
          </cell>
          <cell r="B497" t="str">
            <v>VAR_cap</v>
          </cell>
          <cell r="C497" t="str">
            <v>-</v>
          </cell>
          <cell r="H497">
            <v>1.6461090302852522E-2</v>
          </cell>
          <cell r="I497">
            <v>1.9816657566520759E-2</v>
          </cell>
          <cell r="J497">
            <v>2.2348778704655368E-2</v>
          </cell>
        </row>
        <row r="498">
          <cell r="A498" t="str">
            <v>D-IBIO</v>
          </cell>
          <cell r="B498" t="str">
            <v>VAR_fout</v>
          </cell>
          <cell r="C498" t="str">
            <v>IBIO</v>
          </cell>
          <cell r="H498">
            <v>1.540954800991962</v>
          </cell>
          <cell r="I498">
            <v>1.5409526232332564</v>
          </cell>
          <cell r="J498">
            <v>1.5409513247640361</v>
          </cell>
        </row>
        <row r="499">
          <cell r="A499" t="str">
            <v>D-IBIO</v>
          </cell>
          <cell r="B499" t="str">
            <v>VAR_fin</v>
          </cell>
          <cell r="C499" t="str">
            <v>BIO</v>
          </cell>
          <cell r="H499">
            <v>1.540954800991962</v>
          </cell>
          <cell r="I499">
            <v>1.5409526232332564</v>
          </cell>
          <cell r="J499">
            <v>1.5409513247640361</v>
          </cell>
        </row>
        <row r="500">
          <cell r="A500" t="str">
            <v>D-RHES_KEV_WOD_ELC_CHP</v>
          </cell>
          <cell r="B500" t="str">
            <v>VAR_fout</v>
          </cell>
          <cell r="C500" t="str">
            <v>RHES_ELC</v>
          </cell>
          <cell r="H500">
            <v>4.181134117443011E-4</v>
          </cell>
          <cell r="I500">
            <v>4.8428829244380358E-4</v>
          </cell>
          <cell r="J500">
            <v>2.5467670112373661E-4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ELC5</v>
          </cell>
          <cell r="H501">
            <v>3.2168647196149588E-4</v>
          </cell>
          <cell r="I501">
            <v>3.2950318680375625E-4</v>
          </cell>
          <cell r="J501">
            <v>1.7812421187282936E-4</v>
          </cell>
        </row>
        <row r="502">
          <cell r="A502" t="str">
            <v>D-RHES_KEV_WOD_ELC_CHP</v>
          </cell>
          <cell r="B502" t="str">
            <v>VAR_fin</v>
          </cell>
          <cell r="C502" t="str">
            <v>RHES_KEV_WOD_ELC_CHP</v>
          </cell>
          <cell r="H502">
            <v>7.2486109937310039E-4</v>
          </cell>
          <cell r="I502">
            <v>8.0504962830847205E-4</v>
          </cell>
          <cell r="J502">
            <v>4.268561990951164E-4</v>
          </cell>
        </row>
        <row r="503">
          <cell r="A503" t="str">
            <v>RHNS-SHLFOBR</v>
          </cell>
          <cell r="B503" t="str">
            <v>VAR_fout</v>
          </cell>
          <cell r="C503" t="str">
            <v>CO2_R</v>
          </cell>
          <cell r="H503">
            <v>3.0109097936431901</v>
          </cell>
          <cell r="I503">
            <v>2.6098132291368401</v>
          </cell>
        </row>
        <row r="504">
          <cell r="A504" t="str">
            <v>RHNS-SHLFOBR</v>
          </cell>
          <cell r="B504" t="str">
            <v>VAR_fout</v>
          </cell>
          <cell r="C504" t="str">
            <v>RHNS-SHLFO</v>
          </cell>
          <cell r="H504">
            <v>3.8787897687682579E-2</v>
          </cell>
          <cell r="I504">
            <v>3.3620790875050786E-2</v>
          </cell>
        </row>
        <row r="505">
          <cell r="A505" t="str">
            <v>RHNS-SHLFOBR</v>
          </cell>
          <cell r="B505" t="str">
            <v>VAR_fin</v>
          </cell>
          <cell r="C505" t="str">
            <v>RLFO</v>
          </cell>
          <cell r="H505">
            <v>4.08535928581166E-2</v>
          </cell>
          <cell r="I505">
            <v>3.5411305687066991E-2</v>
          </cell>
        </row>
        <row r="506">
          <cell r="A506" t="str">
            <v>RHNS-SHLFOBR</v>
          </cell>
          <cell r="B506" t="str">
            <v>VAR_ncap</v>
          </cell>
          <cell r="C506" t="str">
            <v>-</v>
          </cell>
        </row>
        <row r="507">
          <cell r="A507" t="str">
            <v>RHNS-SHLFOBR</v>
          </cell>
          <cell r="B507" t="str">
            <v>VAR_cap</v>
          </cell>
          <cell r="C507" t="str">
            <v>-</v>
          </cell>
          <cell r="H507">
            <v>1.3842881871827362E-2</v>
          </cell>
          <cell r="I507">
            <v>2.451387781832026E-3</v>
          </cell>
        </row>
        <row r="508">
          <cell r="A508" t="str">
            <v>D-SNGA</v>
          </cell>
          <cell r="B508" t="str">
            <v>VAR_fout</v>
          </cell>
          <cell r="C508" t="str">
            <v>CO2</v>
          </cell>
          <cell r="H508">
            <v>660.84425807197499</v>
          </cell>
          <cell r="I508">
            <v>411.11907450681002</v>
          </cell>
          <cell r="J508">
            <v>210.083786739533</v>
          </cell>
        </row>
        <row r="509">
          <cell r="A509" t="str">
            <v>D-SNGA</v>
          </cell>
          <cell r="B509" t="str">
            <v>VAR_fout</v>
          </cell>
          <cell r="C509" t="str">
            <v>SNGA</v>
          </cell>
          <cell r="H509">
            <v>12.164843878990004</v>
          </cell>
          <cell r="I509">
            <v>7.266177536726663</v>
          </cell>
          <cell r="J509">
            <v>3.7126534534055393</v>
          </cell>
        </row>
        <row r="510">
          <cell r="A510" t="str">
            <v>D-SNGA</v>
          </cell>
          <cell r="B510" t="str">
            <v>VAR_fout</v>
          </cell>
          <cell r="C510" t="str">
            <v>RSH2</v>
          </cell>
          <cell r="H510">
            <v>1.4855363983623325E-3</v>
          </cell>
          <cell r="I510">
            <v>5.4862829963999013E-4</v>
          </cell>
          <cell r="J510">
            <v>8.5634927017099322E-3</v>
          </cell>
        </row>
        <row r="511">
          <cell r="A511" t="str">
            <v>D-SNGA</v>
          </cell>
          <cell r="B511" t="str">
            <v>VAR_fin</v>
          </cell>
          <cell r="C511" t="str">
            <v>NGA</v>
          </cell>
          <cell r="H511">
            <v>11.71709677432581</v>
          </cell>
          <cell r="I511">
            <v>7.2893452926739455</v>
          </cell>
          <cell r="J511">
            <v>3.7248898358073204</v>
          </cell>
        </row>
        <row r="512">
          <cell r="A512" t="str">
            <v>D-SNGA</v>
          </cell>
          <cell r="B512" t="str">
            <v>VAR_fin</v>
          </cell>
          <cell r="C512" t="str">
            <v>BNGA</v>
          </cell>
          <cell r="H512">
            <v>0.48665170712648476</v>
          </cell>
          <cell r="I512">
            <v>1.0281444312510147E-4</v>
          </cell>
          <cell r="J512">
            <v>2.6103068512440365E-4</v>
          </cell>
        </row>
        <row r="513">
          <cell r="A513" t="str">
            <v>D-SNGA</v>
          </cell>
          <cell r="B513" t="str">
            <v>VAR_fin</v>
          </cell>
          <cell r="C513" t="str">
            <v>H2</v>
          </cell>
          <cell r="H513">
            <v>1.4820109842471659E-3</v>
          </cell>
          <cell r="I513">
            <v>5.4366309606917746E-4</v>
          </cell>
          <cell r="J513">
            <v>8.5618274716985372E-3</v>
          </cell>
        </row>
        <row r="514">
          <cell r="A514" t="str">
            <v>D-SNGA</v>
          </cell>
          <cell r="B514" t="str">
            <v>VAR_ncap</v>
          </cell>
          <cell r="C514" t="str">
            <v>-</v>
          </cell>
          <cell r="H514">
            <v>3.6555786011144001E-7</v>
          </cell>
          <cell r="I514">
            <v>3.88187035286423E-7</v>
          </cell>
          <cell r="J514">
            <v>9.7851902495851096E-7</v>
          </cell>
        </row>
        <row r="515">
          <cell r="A515" t="str">
            <v>D-SNGA</v>
          </cell>
          <cell r="B515" t="str">
            <v>VAR_cap</v>
          </cell>
          <cell r="C515" t="str">
            <v>-</v>
          </cell>
          <cell r="H515">
            <v>2.235054417654553</v>
          </cell>
          <cell r="I515">
            <v>2.2350548058415884</v>
          </cell>
          <cell r="J515">
            <v>1.120894085224333</v>
          </cell>
        </row>
        <row r="516">
          <cell r="A516" t="str">
            <v>D-IPLT</v>
          </cell>
          <cell r="B516" t="str">
            <v>VAR_fout</v>
          </cell>
          <cell r="C516" t="str">
            <v>IPLT</v>
          </cell>
          <cell r="H516">
            <v>0.7325683508936639</v>
          </cell>
          <cell r="I516">
            <v>0.73052126507125614</v>
          </cell>
          <cell r="J516">
            <v>0.72647378380308969</v>
          </cell>
        </row>
        <row r="517">
          <cell r="A517" t="str">
            <v>D-IPLT</v>
          </cell>
          <cell r="B517" t="str">
            <v>VAR_fin</v>
          </cell>
          <cell r="C517" t="str">
            <v>PLT</v>
          </cell>
          <cell r="H517">
            <v>0.7325683508936639</v>
          </cell>
          <cell r="I517">
            <v>0.73052126507125614</v>
          </cell>
          <cell r="J517">
            <v>0.72647378380308969</v>
          </cell>
        </row>
        <row r="518">
          <cell r="A518" t="str">
            <v>ITOT-SWHWODBR</v>
          </cell>
          <cell r="B518" t="str">
            <v>VAR_fout</v>
          </cell>
          <cell r="C518" t="str">
            <v>ITOT-SWH</v>
          </cell>
          <cell r="H518">
            <v>6.488054505382693</v>
          </cell>
          <cell r="I518">
            <v>6.0667534806219505</v>
          </cell>
          <cell r="J518">
            <v>6.6224087558945239</v>
          </cell>
        </row>
        <row r="519">
          <cell r="A519" t="str">
            <v>ITOT-SWHWODBR</v>
          </cell>
          <cell r="B519" t="str">
            <v>VAR_fin</v>
          </cell>
          <cell r="C519" t="str">
            <v>IWOD</v>
          </cell>
          <cell r="H519">
            <v>10.904293286357468</v>
          </cell>
          <cell r="I519">
            <v>10.167743263612197</v>
          </cell>
          <cell r="J519">
            <v>11.037347926490865</v>
          </cell>
        </row>
        <row r="520">
          <cell r="A520" t="str">
            <v>ITOT-SWHWODBR</v>
          </cell>
          <cell r="B520" t="str">
            <v>VAR_fin</v>
          </cell>
          <cell r="C520" t="str">
            <v>ITOTWODBRC</v>
          </cell>
          <cell r="H520">
            <v>6.488054505382693</v>
          </cell>
          <cell r="I520">
            <v>6.0667534806219505</v>
          </cell>
          <cell r="J520">
            <v>6.6224087558945239</v>
          </cell>
        </row>
        <row r="521">
          <cell r="A521" t="str">
            <v>ITOT-SWHWODBR</v>
          </cell>
          <cell r="B521" t="str">
            <v>VAR_ncap</v>
          </cell>
          <cell r="C521" t="str">
            <v>-</v>
          </cell>
          <cell r="H521">
            <v>0.25802834769605398</v>
          </cell>
          <cell r="I521">
            <v>8.8896450227714696E-2</v>
          </cell>
          <cell r="J521">
            <v>0.21003040766707101</v>
          </cell>
        </row>
        <row r="522">
          <cell r="A522" t="str">
            <v>ITOT-SWHWODBR</v>
          </cell>
          <cell r="B522" t="str">
            <v>VAR_cap</v>
          </cell>
          <cell r="C522" t="str">
            <v>-</v>
          </cell>
          <cell r="H522">
            <v>0.35972949900831536</v>
          </cell>
          <cell r="I522">
            <v>0.34692222343302392</v>
          </cell>
          <cell r="J522">
            <v>0.38365793648917468</v>
          </cell>
        </row>
        <row r="523">
          <cell r="A523" t="str">
            <v>D-ITOT_KEV_WOD_ELC_CHP</v>
          </cell>
          <cell r="B523" t="str">
            <v>VAR_fout</v>
          </cell>
          <cell r="C523" t="str">
            <v>ITOT_ELC</v>
          </cell>
          <cell r="H523">
            <v>3.8171610780024938</v>
          </cell>
          <cell r="I523">
            <v>4.1113246344412744</v>
          </cell>
          <cell r="J523">
            <v>4.1351824679352189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ELC5</v>
          </cell>
          <cell r="H524">
            <v>4.2976020158836434E-2</v>
          </cell>
          <cell r="I524">
            <v>0.11739879351438598</v>
          </cell>
          <cell r="J524">
            <v>0.24195619521868009</v>
          </cell>
        </row>
        <row r="525">
          <cell r="A525" t="str">
            <v>D-ITOT_KEV_WOD_ELC_CHP</v>
          </cell>
          <cell r="B525" t="str">
            <v>VAR_fin</v>
          </cell>
          <cell r="C525" t="str">
            <v>ITOT_KEV_WOD_ELC_CHP</v>
          </cell>
          <cell r="H525">
            <v>3.8601174066410082</v>
          </cell>
          <cell r="I525">
            <v>4.2287135304114489</v>
          </cell>
          <cell r="J525">
            <v>4.3771386631538958</v>
          </cell>
        </row>
        <row r="526">
          <cell r="A526" t="str">
            <v>RHEM-SHSTG-SOL</v>
          </cell>
          <cell r="B526" t="str">
            <v>VAR_fout</v>
          </cell>
          <cell r="C526" t="str">
            <v>RHEM-SHASOL</v>
          </cell>
          <cell r="H526">
            <v>9.6835894519274445E-3</v>
          </cell>
          <cell r="I526">
            <v>2.5810975098500247E-3</v>
          </cell>
          <cell r="J526">
            <v>2.2851272133456346E-3</v>
          </cell>
        </row>
        <row r="527">
          <cell r="A527" t="str">
            <v>RHEM-SHSTG-SOL</v>
          </cell>
          <cell r="B527" t="str">
            <v>VAR_fout</v>
          </cell>
          <cell r="C527" t="str">
            <v>AUX_RHEM-SHSTG-SOL_OUT</v>
          </cell>
          <cell r="H527">
            <v>9.6932730413793796E-3</v>
          </cell>
          <cell r="I527">
            <v>2.5836786073598701E-3</v>
          </cell>
          <cell r="J527">
            <v>2.2874123405589811E-3</v>
          </cell>
        </row>
        <row r="528">
          <cell r="A528" t="str">
            <v>RHEM-SHSTG-SOL</v>
          </cell>
          <cell r="B528" t="str">
            <v>VAR_fin</v>
          </cell>
          <cell r="C528" t="str">
            <v>RHEM-SHASOL</v>
          </cell>
          <cell r="H528">
            <v>9.6850814470394279E-3</v>
          </cell>
          <cell r="I528">
            <v>2.5828424227578891E-3</v>
          </cell>
          <cell r="J528">
            <v>2.2891554241873508E-3</v>
          </cell>
        </row>
        <row r="529">
          <cell r="A529" t="str">
            <v>RHEM-SHSTG-SOL</v>
          </cell>
          <cell r="B529" t="str">
            <v>VAR_ncap</v>
          </cell>
          <cell r="C529" t="str">
            <v>-</v>
          </cell>
          <cell r="H529">
            <v>5.1804007338874896E-4</v>
          </cell>
          <cell r="I529">
            <v>2.9631384772079901E-5</v>
          </cell>
          <cell r="J529">
            <v>2.2857092517983299E-4</v>
          </cell>
        </row>
        <row r="530">
          <cell r="A530" t="str">
            <v>RHEM-SHSTG-SOL</v>
          </cell>
          <cell r="B530" t="str">
            <v>VAR_cap</v>
          </cell>
          <cell r="C530" t="str">
            <v>-</v>
          </cell>
          <cell r="H530">
            <v>4.7150929854457404E-3</v>
          </cell>
          <cell r="I530">
            <v>5.4797087986659999E-4</v>
          </cell>
          <cell r="J530">
            <v>4.69203594692769E-4</v>
          </cell>
        </row>
        <row r="531">
          <cell r="A531" t="str">
            <v>ITOT-SWHCONBR10</v>
          </cell>
          <cell r="B531" t="str">
            <v>VAR_fout</v>
          </cell>
          <cell r="C531" t="str">
            <v>ITOT-ELS</v>
          </cell>
          <cell r="J531">
            <v>5.063158896261482E-5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ITOT-SWHC</v>
          </cell>
          <cell r="J532">
            <v>3.1179460009902907E-4</v>
          </cell>
        </row>
        <row r="533">
          <cell r="A533" t="str">
            <v>ITOT-SWHCONBR10</v>
          </cell>
          <cell r="B533" t="str">
            <v>VAR_fin</v>
          </cell>
          <cell r="C533" t="str">
            <v>CON</v>
          </cell>
          <cell r="J533">
            <v>3.6242618906164373E-4</v>
          </cell>
        </row>
        <row r="534">
          <cell r="A534" t="str">
            <v>ITOT-SWHCONBR10</v>
          </cell>
          <cell r="B534" t="str">
            <v>VAR_ncap</v>
          </cell>
          <cell r="C534" t="str">
            <v>-</v>
          </cell>
          <cell r="J534">
            <v>1.8433044877735599E-5</v>
          </cell>
        </row>
        <row r="535">
          <cell r="A535" t="str">
            <v>ITOT-SWHCONBR10</v>
          </cell>
          <cell r="B535" t="str">
            <v>VAR_cap</v>
          </cell>
          <cell r="C535" t="str">
            <v>-</v>
          </cell>
          <cell r="J535">
            <v>1.8433044877735599E-5</v>
          </cell>
        </row>
        <row r="536">
          <cell r="A536" t="str">
            <v>SCOM-SHSTG</v>
          </cell>
          <cell r="B536" t="str">
            <v>VAR_fout</v>
          </cell>
          <cell r="C536" t="str">
            <v>AUX_SCOM-SHSTG_OUT</v>
          </cell>
          <cell r="H536">
            <v>4.313438895001202E-5</v>
          </cell>
          <cell r="I536">
            <v>4.597989502544738E-5</v>
          </cell>
          <cell r="J536">
            <v>2.3242874413927561E-3</v>
          </cell>
        </row>
        <row r="537">
          <cell r="A537" t="str">
            <v>SCOM-SHSTG</v>
          </cell>
          <cell r="B537" t="str">
            <v>VAR_fout</v>
          </cell>
          <cell r="C537" t="str">
            <v>SCOM-SHD</v>
          </cell>
          <cell r="H537">
            <v>4.3182369360412455E-5</v>
          </cell>
          <cell r="I537">
            <v>4.5979895025447333E-5</v>
          </cell>
          <cell r="J537">
            <v>2.3242874413927561E-3</v>
          </cell>
        </row>
        <row r="538">
          <cell r="A538" t="str">
            <v>SCOM-SHSTG</v>
          </cell>
          <cell r="B538" t="str">
            <v>VAR_fin</v>
          </cell>
          <cell r="C538" t="str">
            <v>AUX_SCOM-SHSTG_IN</v>
          </cell>
          <cell r="H538">
            <v>4.866144570681734E-5</v>
          </cell>
          <cell r="I538">
            <v>4.9994162892943928E-5</v>
          </cell>
          <cell r="J538">
            <v>2.3479324713086896E-3</v>
          </cell>
        </row>
        <row r="539">
          <cell r="A539" t="str">
            <v>SCOM-SHSTG</v>
          </cell>
          <cell r="B539" t="str">
            <v>VAR_fin</v>
          </cell>
          <cell r="C539" t="str">
            <v>SCOM-SHD</v>
          </cell>
          <cell r="H539">
            <v>4.866144570681734E-5</v>
          </cell>
          <cell r="I539">
            <v>4.9994162892943928E-5</v>
          </cell>
          <cell r="J539">
            <v>2.3479324713086896E-3</v>
          </cell>
        </row>
        <row r="540">
          <cell r="A540" t="str">
            <v>SCOM-SHSTG</v>
          </cell>
          <cell r="B540" t="str">
            <v>VAR_ncap</v>
          </cell>
          <cell r="C540" t="str">
            <v>-</v>
          </cell>
          <cell r="H540">
            <v>4.0230933828498401E-5</v>
          </cell>
          <cell r="I540">
            <v>3.6813674996508502E-4</v>
          </cell>
          <cell r="J540">
            <v>4.3975667730511002E-4</v>
          </cell>
        </row>
        <row r="541">
          <cell r="A541" t="str">
            <v>SCOM-SHSTG</v>
          </cell>
          <cell r="B541" t="str">
            <v>VAR_cap</v>
          </cell>
          <cell r="C541" t="str">
            <v>-</v>
          </cell>
          <cell r="H541">
            <v>7.2687861186419183E-4</v>
          </cell>
          <cell r="I541">
            <v>6.4711782160439195E-4</v>
          </cell>
          <cell r="J541">
            <v>8.3538425646998554E-4</v>
          </cell>
        </row>
        <row r="542">
          <cell r="A542" t="str">
            <v>D-ITOT_KEV_HFC_ELC_CHP</v>
          </cell>
          <cell r="B542" t="str">
            <v>VAR_fout</v>
          </cell>
          <cell r="C542" t="str">
            <v>ITOT_ELC</v>
          </cell>
          <cell r="H542">
            <v>2.7622365364327853E-3</v>
          </cell>
          <cell r="I542">
            <v>1.4092059854677722E-3</v>
          </cell>
          <cell r="J542">
            <v>0.35247643311300886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ELC5</v>
          </cell>
          <cell r="H543">
            <v>1.3531097390601639E-3</v>
          </cell>
          <cell r="I543">
            <v>7.5869848028886611E-4</v>
          </cell>
          <cell r="J543">
            <v>0.10301866144559536</v>
          </cell>
        </row>
        <row r="544">
          <cell r="A544" t="str">
            <v>D-ITOT_KEV_HFC_ELC_CHP</v>
          </cell>
          <cell r="B544" t="str">
            <v>VAR_fin</v>
          </cell>
          <cell r="C544" t="str">
            <v>ITOT_KEV_HFC_ELC_CHP</v>
          </cell>
          <cell r="H544">
            <v>4.0956271384586952E-3</v>
          </cell>
          <cell r="I544">
            <v>2.1484904153930796E-3</v>
          </cell>
          <cell r="J544">
            <v>0.45549199368195964</v>
          </cell>
        </row>
        <row r="545">
          <cell r="A545" t="str">
            <v>D-RNGA</v>
          </cell>
          <cell r="B545" t="str">
            <v>VAR_fout</v>
          </cell>
          <cell r="C545" t="str">
            <v>CO2</v>
          </cell>
          <cell r="H545">
            <v>1772.40494310953</v>
          </cell>
          <cell r="I545">
            <v>1292.5892211275</v>
          </cell>
          <cell r="J545">
            <v>810.11459595265296</v>
          </cell>
        </row>
        <row r="546">
          <cell r="A546" t="str">
            <v>D-RNGA</v>
          </cell>
          <cell r="B546" t="str">
            <v>VAR_fout</v>
          </cell>
          <cell r="C546" t="str">
            <v>RNGA</v>
          </cell>
          <cell r="H546">
            <v>32.088888687031293</v>
          </cell>
          <cell r="I546">
            <v>22.845299084170666</v>
          </cell>
          <cell r="J546">
            <v>14.317757459210144</v>
          </cell>
        </row>
        <row r="547">
          <cell r="A547" t="str">
            <v>D-RNGA</v>
          </cell>
          <cell r="B547" t="str">
            <v>VAR_fout</v>
          </cell>
          <cell r="C547" t="str">
            <v>RSH2</v>
          </cell>
          <cell r="H547">
            <v>2.6345391144812053E-3</v>
          </cell>
          <cell r="I547">
            <v>1.1066049223569677E-3</v>
          </cell>
          <cell r="J547">
            <v>2.4909235602678485E-2</v>
          </cell>
        </row>
        <row r="548">
          <cell r="A548" t="str">
            <v>D-RNGA</v>
          </cell>
          <cell r="B548" t="str">
            <v>VAR_fin</v>
          </cell>
          <cell r="C548" t="str">
            <v>NGA</v>
          </cell>
          <cell r="H548">
            <v>31.425619558679678</v>
          </cell>
          <cell r="I548">
            <v>22.918248601551412</v>
          </cell>
          <cell r="J548">
            <v>14.363733970791722</v>
          </cell>
        </row>
        <row r="549">
          <cell r="A549" t="str">
            <v>D-RNGA</v>
          </cell>
          <cell r="B549" t="str">
            <v>VAR_fin</v>
          </cell>
          <cell r="C549" t="str">
            <v>BNGA</v>
          </cell>
          <cell r="H549">
            <v>0.76583653998572498</v>
          </cell>
          <cell r="I549">
            <v>1.0328109759195222E-4</v>
          </cell>
          <cell r="J549">
            <v>2.588525405390108E-4</v>
          </cell>
        </row>
        <row r="550">
          <cell r="A550" t="str">
            <v>D-RNGA</v>
          </cell>
          <cell r="B550" t="str">
            <v>VAR_fin</v>
          </cell>
          <cell r="C550" t="str">
            <v>H2</v>
          </cell>
          <cell r="H550">
            <v>2.6330403383815599E-3</v>
          </cell>
          <cell r="I550">
            <v>1.1054501852112454E-3</v>
          </cell>
          <cell r="J550">
            <v>2.4909235602679939E-2</v>
          </cell>
        </row>
        <row r="551">
          <cell r="A551" t="str">
            <v>D-RNGA</v>
          </cell>
          <cell r="B551" t="str">
            <v>VAR_ncap</v>
          </cell>
          <cell r="C551" t="str">
            <v>-</v>
          </cell>
          <cell r="H551">
            <v>1.10354477112434E-7</v>
          </cell>
          <cell r="I551">
            <v>1.5945926881214299E-7</v>
          </cell>
          <cell r="J551">
            <v>3.0712286693885601E-7</v>
          </cell>
        </row>
        <row r="552">
          <cell r="A552" t="str">
            <v>D-RNGA</v>
          </cell>
          <cell r="B552" t="str">
            <v>VAR_cap</v>
          </cell>
          <cell r="C552" t="str">
            <v>-</v>
          </cell>
          <cell r="H552">
            <v>3.0972407758973608</v>
          </cell>
          <cell r="I552">
            <v>3.0972409353566297</v>
          </cell>
          <cell r="J552">
            <v>1.5532834831197966</v>
          </cell>
        </row>
        <row r="553">
          <cell r="A553" t="str">
            <v>RHNS-SHLTHCHPNGA</v>
          </cell>
          <cell r="B553" t="str">
            <v>VAR_fout</v>
          </cell>
          <cell r="C553" t="str">
            <v>RHNS-SHLTHC-NGA</v>
          </cell>
        </row>
        <row r="554">
          <cell r="A554" t="str">
            <v>RHNS-SHLTHCHPNGA</v>
          </cell>
          <cell r="B554" t="str">
            <v>VAR_fin</v>
          </cell>
          <cell r="C554" t="str">
            <v>RHNSLTHCHPC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RHNS_LTH_CHPNGA_ON</v>
          </cell>
        </row>
        <row r="556">
          <cell r="A556" t="str">
            <v>RHNS-SHLTHCHPNGA</v>
          </cell>
          <cell r="B556" t="str">
            <v>VAR_ncap</v>
          </cell>
          <cell r="C556" t="str">
            <v>-</v>
          </cell>
          <cell r="H556">
            <v>2.1220021838491801E-4</v>
          </cell>
          <cell r="I556">
            <v>1.42123929034496E-4</v>
          </cell>
          <cell r="J556">
            <v>9.9643442088139E-5</v>
          </cell>
        </row>
        <row r="557">
          <cell r="A557" t="str">
            <v>RHNS-SHLTHCHPNGA</v>
          </cell>
          <cell r="B557" t="str">
            <v>VAR_cap</v>
          </cell>
          <cell r="C557" t="str">
            <v>-</v>
          </cell>
          <cell r="H557">
            <v>3.3194627059993402E-4</v>
          </cell>
          <cell r="I557">
            <v>2.5746050060278909E-4</v>
          </cell>
          <cell r="J557">
            <v>1.5601452431771501E-4</v>
          </cell>
        </row>
        <row r="558">
          <cell r="A558" t="str">
            <v>D-SCOM_KEV_BIO_ELC_CHP</v>
          </cell>
          <cell r="B558" t="str">
            <v>VAR_fout</v>
          </cell>
          <cell r="C558" t="str">
            <v>ELC5</v>
          </cell>
          <cell r="H558">
            <v>1.1813419791644581E-3</v>
          </cell>
          <cell r="I558">
            <v>9.0138492188586948E-4</v>
          </cell>
          <cell r="J558">
            <v>5.8838935859883588E-4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SCOM_ELC</v>
          </cell>
          <cell r="H559">
            <v>1.1047782506375621</v>
          </cell>
          <cell r="I559">
            <v>1.1050570469259562</v>
          </cell>
          <cell r="J559">
            <v>1.1053547263779382</v>
          </cell>
        </row>
        <row r="560">
          <cell r="A560" t="str">
            <v>D-SCOM_KEV_BIO_ELC_CHP</v>
          </cell>
          <cell r="B560" t="str">
            <v>VAR_fin</v>
          </cell>
          <cell r="C560" t="str">
            <v>SCOM_KEV_BIO_ELC_CHP</v>
          </cell>
          <cell r="H560">
            <v>1.1059406446865363</v>
          </cell>
          <cell r="I560">
            <v>1.1059412419774781</v>
          </cell>
          <cell r="J560">
            <v>1.1059270842191262</v>
          </cell>
        </row>
        <row r="561">
          <cell r="A561" t="str">
            <v>RHES-SHLTHCHPWOD</v>
          </cell>
          <cell r="B561" t="str">
            <v>VAR_ncap</v>
          </cell>
          <cell r="C561" t="str">
            <v>-</v>
          </cell>
          <cell r="H561">
            <v>1.0964328031894399E-4</v>
          </cell>
          <cell r="I561">
            <v>8.4061789327891304E-5</v>
          </cell>
          <cell r="J561">
            <v>3.9714095952015301E-5</v>
          </cell>
        </row>
        <row r="562">
          <cell r="A562" t="str">
            <v>RHES-SHLTHCHPWOD</v>
          </cell>
          <cell r="B562" t="str">
            <v>VAR_cap</v>
          </cell>
          <cell r="C562" t="str">
            <v>-</v>
          </cell>
          <cell r="H562">
            <v>1.4031838066898151E-4</v>
          </cell>
          <cell r="I562">
            <v>1.442784744824389E-4</v>
          </cell>
          <cell r="J562">
            <v>6.9076470994133615E-5</v>
          </cell>
        </row>
        <row r="563">
          <cell r="A563" t="str">
            <v>RHES-SHSTG-NGAHP</v>
          </cell>
          <cell r="B563" t="str">
            <v>VAR_fout</v>
          </cell>
          <cell r="C563" t="str">
            <v>RHES-SHANGAH</v>
          </cell>
          <cell r="H563">
            <v>0.11150426595717033</v>
          </cell>
          <cell r="I563">
            <v>9.6110194707120566E-2</v>
          </cell>
          <cell r="J563">
            <v>6.7851732194002506E-2</v>
          </cell>
        </row>
        <row r="564">
          <cell r="A564" t="str">
            <v>RHES-SHSTG-NGAHP</v>
          </cell>
          <cell r="B564" t="str">
            <v>VAR_fout</v>
          </cell>
          <cell r="C564" t="str">
            <v>AUX_RHES-SHSTG-NGAHP_OUT</v>
          </cell>
          <cell r="H564">
            <v>0.11161577022312744</v>
          </cell>
          <cell r="I564">
            <v>9.6206304901827619E-2</v>
          </cell>
          <cell r="J564">
            <v>6.7919583926196472E-2</v>
          </cell>
        </row>
        <row r="565">
          <cell r="A565" t="str">
            <v>RHES-SHSTG-NGAHP</v>
          </cell>
          <cell r="B565" t="str">
            <v>VAR_fin</v>
          </cell>
          <cell r="C565" t="str">
            <v>RHES-SHANGAH</v>
          </cell>
          <cell r="H565">
            <v>0.1115180880256177</v>
          </cell>
          <cell r="I565">
            <v>9.6120204976426399E-2</v>
          </cell>
          <cell r="J565">
            <v>6.7866416452852796E-2</v>
          </cell>
        </row>
        <row r="566">
          <cell r="A566" t="str">
            <v>RHES-SHSTG-NGAHP</v>
          </cell>
          <cell r="B566" t="str">
            <v>VAR_ncap</v>
          </cell>
          <cell r="C566" t="str">
            <v>-</v>
          </cell>
          <cell r="H566">
            <v>4.3294453015919498E-5</v>
          </cell>
          <cell r="I566">
            <v>1.5280455343159799E-2</v>
          </cell>
          <cell r="J566">
            <v>4.8150039187095104E-3</v>
          </cell>
        </row>
        <row r="567">
          <cell r="A567" t="str">
            <v>RHES-SHSTG-NGAHP</v>
          </cell>
          <cell r="B567" t="str">
            <v>VAR_cap</v>
          </cell>
          <cell r="C567" t="str">
            <v>-</v>
          </cell>
          <cell r="H567">
            <v>2.2901380755661224E-2</v>
          </cell>
          <cell r="I567">
            <v>1.9352127352986536E-2</v>
          </cell>
          <cell r="J567">
            <v>1.5899417284671633E-2</v>
          </cell>
        </row>
        <row r="568">
          <cell r="A568" t="str">
            <v>D-RHNS_SOLELC</v>
          </cell>
          <cell r="B568" t="str">
            <v>VAR_fout</v>
          </cell>
          <cell r="C568" t="str">
            <v>RHNS_ELC</v>
          </cell>
          <cell r="H568">
            <v>1.099920081062365E-3</v>
          </cell>
          <cell r="I568">
            <v>1.2812188758861108E-3</v>
          </cell>
          <cell r="J568">
            <v>1.5313339784278784E-3</v>
          </cell>
        </row>
        <row r="569">
          <cell r="A569" t="str">
            <v>D-RHNS_SOLELC</v>
          </cell>
          <cell r="B569" t="str">
            <v>VAR_fout</v>
          </cell>
          <cell r="C569" t="str">
            <v>ELC5</v>
          </cell>
          <cell r="H569">
            <v>3.6925513108920864E-4</v>
          </cell>
          <cell r="I569">
            <v>3.5049358021752301E-4</v>
          </cell>
          <cell r="J569">
            <v>2.7531129613466386E-4</v>
          </cell>
        </row>
        <row r="570">
          <cell r="A570" t="str">
            <v>D-RHNS_SOLELC</v>
          </cell>
          <cell r="B570" t="str">
            <v>VAR_fin</v>
          </cell>
          <cell r="C570" t="str">
            <v>RHNS_SOL_ELC</v>
          </cell>
          <cell r="H570">
            <v>1.4691927834553293E-3</v>
          </cell>
          <cell r="I570">
            <v>1.6317507834181818E-3</v>
          </cell>
          <cell r="J570">
            <v>1.8066552604573867E-3</v>
          </cell>
        </row>
        <row r="571">
          <cell r="A571" t="str">
            <v>D-IHFO</v>
          </cell>
          <cell r="B571" t="str">
            <v>VAR_fout</v>
          </cell>
          <cell r="C571" t="str">
            <v>CO2</v>
          </cell>
          <cell r="H571">
            <v>6.37345833492374E-2</v>
          </cell>
          <cell r="I571">
            <v>8.4480270686738003E-4</v>
          </cell>
        </row>
        <row r="572">
          <cell r="A572" t="str">
            <v>D-IHFO</v>
          </cell>
          <cell r="B572" t="str">
            <v>VAR_fout</v>
          </cell>
          <cell r="C572" t="str">
            <v>IHFO</v>
          </cell>
          <cell r="H572">
            <v>8.1389794196511729E-4</v>
          </cell>
          <cell r="I572">
            <v>1.0788227495240215E-5</v>
          </cell>
        </row>
        <row r="573">
          <cell r="A573" t="str">
            <v>D-IHFO</v>
          </cell>
          <cell r="B573" t="str">
            <v>VAR_fin</v>
          </cell>
          <cell r="C573" t="str">
            <v>HFO</v>
          </cell>
          <cell r="H573">
            <v>8.2772186167840659E-4</v>
          </cell>
          <cell r="I573">
            <v>1.0971463725550391E-5</v>
          </cell>
        </row>
        <row r="574">
          <cell r="A574" t="str">
            <v>RHEM-SHCONBR</v>
          </cell>
          <cell r="B574" t="str">
            <v>VAR_fout</v>
          </cell>
          <cell r="C574" t="str">
            <v>RHEM-SHCON</v>
          </cell>
          <cell r="H574">
            <v>1.6986217271156923E-4</v>
          </cell>
          <cell r="I574">
            <v>1.8381248026027664E-4</v>
          </cell>
          <cell r="J574">
            <v>1.0568152690266822E-3</v>
          </cell>
        </row>
        <row r="575">
          <cell r="A575" t="str">
            <v>RHEM-SHCONBR</v>
          </cell>
          <cell r="B575" t="str">
            <v>VAR_fin</v>
          </cell>
          <cell r="C575" t="str">
            <v>CON</v>
          </cell>
          <cell r="H575">
            <v>1.6986217271156923E-4</v>
          </cell>
          <cell r="I575">
            <v>1.8381248026027664E-4</v>
          </cell>
          <cell r="J575">
            <v>1.0568152690266822E-3</v>
          </cell>
        </row>
        <row r="576">
          <cell r="A576" t="str">
            <v>RHEM-SHCONBR</v>
          </cell>
          <cell r="B576" t="str">
            <v>VAR_ncap</v>
          </cell>
          <cell r="C576" t="str">
            <v>-</v>
          </cell>
          <cell r="H576">
            <v>2.2343896105473599E-7</v>
          </cell>
          <cell r="I576">
            <v>1.8852762783327699E-6</v>
          </cell>
          <cell r="J576">
            <v>6.2629112033001799E-5</v>
          </cell>
        </row>
        <row r="577">
          <cell r="A577" t="str">
            <v>RHEM-SHCONBR</v>
          </cell>
          <cell r="B577" t="str">
            <v>VAR_cap</v>
          </cell>
          <cell r="C577" t="str">
            <v>-</v>
          </cell>
          <cell r="H577">
            <v>8.2632835341530588E-6</v>
          </cell>
          <cell r="I577">
            <v>1.0119226903090989E-5</v>
          </cell>
          <cell r="J577">
            <v>7.2859528281420496E-5</v>
          </cell>
        </row>
        <row r="578">
          <cell r="A578" t="str">
            <v>RHEM-SHSOLBR</v>
          </cell>
          <cell r="B578" t="str">
            <v>VAR_fout</v>
          </cell>
          <cell r="C578" t="str">
            <v>RHEM-SHASOL</v>
          </cell>
          <cell r="H578">
            <v>1.5394646244120874E-2</v>
          </cell>
          <cell r="I578">
            <v>1.5600702833401286E-2</v>
          </cell>
          <cell r="J578">
            <v>1.3509865029943269E-2</v>
          </cell>
        </row>
        <row r="579">
          <cell r="A579" t="str">
            <v>RHEM-SHSOLBR</v>
          </cell>
          <cell r="B579" t="str">
            <v>VAR_fin</v>
          </cell>
          <cell r="C579" t="str">
            <v>SOL</v>
          </cell>
          <cell r="H579">
            <v>1.5394646244120874E-2</v>
          </cell>
          <cell r="I579">
            <v>1.5600702833401286E-2</v>
          </cell>
          <cell r="J579">
            <v>1.3509865029943269E-2</v>
          </cell>
        </row>
        <row r="580">
          <cell r="A580" t="str">
            <v>RHEM-SHSOLBR</v>
          </cell>
          <cell r="B580" t="str">
            <v>VAR_ncap</v>
          </cell>
          <cell r="C580" t="str">
            <v>-</v>
          </cell>
          <cell r="H580">
            <v>8.5035217763652599E-7</v>
          </cell>
          <cell r="I580">
            <v>2.3245174781794499E-3</v>
          </cell>
          <cell r="J580">
            <v>3.0741887641737802E-4</v>
          </cell>
        </row>
        <row r="581">
          <cell r="A581" t="str">
            <v>RHEM-SHSOLBR</v>
          </cell>
          <cell r="B581" t="str">
            <v>VAR_cap</v>
          </cell>
          <cell r="C581" t="str">
            <v>-</v>
          </cell>
          <cell r="H581">
            <v>2.0032702763923393E-2</v>
          </cell>
          <cell r="I581">
            <v>2.3252651447634083E-3</v>
          </cell>
          <cell r="J581">
            <v>1.9945546467378897E-3</v>
          </cell>
        </row>
        <row r="582">
          <cell r="A582" t="str">
            <v>SCOM-SHH2BR</v>
          </cell>
          <cell r="B582" t="str">
            <v>VAR_ncap</v>
          </cell>
          <cell r="C582" t="str">
            <v>-</v>
          </cell>
          <cell r="H582">
            <v>0.76915265536194499</v>
          </cell>
          <cell r="I582">
            <v>0.65179989663313098</v>
          </cell>
          <cell r="J582">
            <v>0.60844926594946902</v>
          </cell>
        </row>
        <row r="583">
          <cell r="A583" t="str">
            <v>SCOM-SHH2BR</v>
          </cell>
          <cell r="B583" t="str">
            <v>VAR_cap</v>
          </cell>
          <cell r="C583" t="str">
            <v>-</v>
          </cell>
          <cell r="H583">
            <v>0.76915276281778111</v>
          </cell>
          <cell r="I583">
            <v>1.4209518660875784</v>
          </cell>
          <cell r="J583">
            <v>1.4068286960443168</v>
          </cell>
        </row>
        <row r="584">
          <cell r="A584" t="str">
            <v>ITOT-SWHCONBR1</v>
          </cell>
          <cell r="B584" t="str">
            <v>VAR_fout</v>
          </cell>
          <cell r="C584" t="str">
            <v>ITOT-ELS</v>
          </cell>
          <cell r="H584">
            <v>0.97004355949858601</v>
          </cell>
          <cell r="I584">
            <v>0.97004158230158866</v>
          </cell>
          <cell r="J584">
            <v>0.97004197207201592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ITOT-SWHC</v>
          </cell>
          <cell r="H585">
            <v>4.6114421775681906</v>
          </cell>
          <cell r="I585">
            <v>4.6114327782690188</v>
          </cell>
          <cell r="J585">
            <v>4.6114346311794092</v>
          </cell>
        </row>
        <row r="586">
          <cell r="A586" t="str">
            <v>ITOT-SWHCONBR1</v>
          </cell>
          <cell r="B586" t="str">
            <v>VAR_fin</v>
          </cell>
          <cell r="C586" t="str">
            <v>CON</v>
          </cell>
          <cell r="H586">
            <v>5.5814857370667781</v>
          </cell>
          <cell r="I586">
            <v>5.5814743605706116</v>
          </cell>
          <cell r="J586">
            <v>5.5814766032514198</v>
          </cell>
        </row>
        <row r="587">
          <cell r="A587" t="str">
            <v>ITOT-SWHCONBR1</v>
          </cell>
          <cell r="B587" t="str">
            <v>VAR_ncap</v>
          </cell>
          <cell r="C587" t="str">
            <v>-</v>
          </cell>
          <cell r="H587">
            <v>0.12979771606669599</v>
          </cell>
          <cell r="I587">
            <v>0.14821800498606799</v>
          </cell>
          <cell r="J587">
            <v>0.14106813996186299</v>
          </cell>
        </row>
        <row r="588">
          <cell r="A588" t="str">
            <v>ITOT-SWHCONBR1</v>
          </cell>
          <cell r="B588" t="str">
            <v>VAR_cap</v>
          </cell>
          <cell r="C588" t="str">
            <v>-</v>
          </cell>
          <cell r="H588">
            <v>0.30353905383323299</v>
          </cell>
          <cell r="I588">
            <v>0.30353879709966203</v>
          </cell>
          <cell r="J588">
            <v>0.30353865467503299</v>
          </cell>
        </row>
        <row r="589">
          <cell r="A589" t="str">
            <v>SCOM-SHLTHCHPWOD</v>
          </cell>
          <cell r="B589" t="str">
            <v>VAR_ncap</v>
          </cell>
          <cell r="C589" t="str">
            <v>-</v>
          </cell>
          <cell r="H589">
            <v>1.53972309000176E-4</v>
          </cell>
          <cell r="I589">
            <v>1.09003901754957E-4</v>
          </cell>
          <cell r="J589">
            <v>3.7966108264780701E-5</v>
          </cell>
        </row>
        <row r="590">
          <cell r="A590" t="str">
            <v>SCOM-SHLTHCHPWOD</v>
          </cell>
          <cell r="B590" t="str">
            <v>VAR_cap</v>
          </cell>
          <cell r="C590" t="str">
            <v>-</v>
          </cell>
          <cell r="H590">
            <v>1.887463745977164E-4</v>
          </cell>
          <cell r="I590">
            <v>1.6813791272622103E-4</v>
          </cell>
          <cell r="J590">
            <v>6.7489371214E-5</v>
          </cell>
        </row>
        <row r="591">
          <cell r="A591" t="str">
            <v>SCOM-SHSTG-NGAHP</v>
          </cell>
          <cell r="B591" t="str">
            <v>VAR_fout</v>
          </cell>
          <cell r="C591" t="str">
            <v>SCOM-SHANGAH</v>
          </cell>
          <cell r="H591">
            <v>2.4945864185626114E-5</v>
          </cell>
          <cell r="I591">
            <v>1.7776313525179567E-5</v>
          </cell>
          <cell r="J591">
            <v>9.0052195212084308E-6</v>
          </cell>
        </row>
        <row r="592">
          <cell r="A592" t="str">
            <v>SCOM-SHSTG-NGAHP</v>
          </cell>
          <cell r="B592" t="str">
            <v>VAR_fin</v>
          </cell>
          <cell r="C592" t="str">
            <v>SCOM-SHANGAH</v>
          </cell>
          <cell r="H592">
            <v>2.3542119264322348E-5</v>
          </cell>
          <cell r="I592">
            <v>2.0637216491492301E-5</v>
          </cell>
          <cell r="J592">
            <v>9.9018292498897204E-6</v>
          </cell>
        </row>
        <row r="593">
          <cell r="A593" t="str">
            <v>SCOM-SHSTG-NGAHP</v>
          </cell>
          <cell r="B593" t="str">
            <v>VAR_ncap</v>
          </cell>
          <cell r="C593" t="str">
            <v>-</v>
          </cell>
          <cell r="H593">
            <v>8.4988415428191005E-3</v>
          </cell>
          <cell r="I593">
            <v>6.2126167842355098E-2</v>
          </cell>
          <cell r="J593">
            <v>5.4142177396622498E-2</v>
          </cell>
        </row>
        <row r="594">
          <cell r="A594" t="str">
            <v>SCOM-SHSTG-NGAHP</v>
          </cell>
          <cell r="B594" t="str">
            <v>VAR_cap</v>
          </cell>
          <cell r="C594" t="str">
            <v>-</v>
          </cell>
          <cell r="H594">
            <v>8.0518558527177542E-2</v>
          </cell>
          <cell r="I594">
            <v>9.8837698870795979E-2</v>
          </cell>
          <cell r="J594">
            <v>0.10276997964151192</v>
          </cell>
        </row>
        <row r="595">
          <cell r="A595" t="str">
            <v>ITOT-SWHCONBR2</v>
          </cell>
          <cell r="B595" t="str">
            <v>VAR_fout</v>
          </cell>
          <cell r="C595" t="str">
            <v>ITOT-ELS</v>
          </cell>
          <cell r="H595">
            <v>0.87797034226944948</v>
          </cell>
          <cell r="I595">
            <v>0.8801485637115708</v>
          </cell>
          <cell r="J595">
            <v>0.88014692277782614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ITOT-SWHC</v>
          </cell>
          <cell r="H596">
            <v>1.3571741307677101</v>
          </cell>
          <cell r="I596">
            <v>1.3605412442680229</v>
          </cell>
          <cell r="J596">
            <v>1.3605387076984814</v>
          </cell>
        </row>
        <row r="597">
          <cell r="A597" t="str">
            <v>ITOT-SWHCONBR2</v>
          </cell>
          <cell r="B597" t="str">
            <v>VAR_fin</v>
          </cell>
          <cell r="C597" t="str">
            <v>CON</v>
          </cell>
          <cell r="H597">
            <v>2.2351444730371584</v>
          </cell>
          <cell r="I597">
            <v>2.2406898079795954</v>
          </cell>
          <cell r="J597">
            <v>2.2406856304763068</v>
          </cell>
        </row>
        <row r="598">
          <cell r="A598" t="str">
            <v>ITOT-SWHCONBR2</v>
          </cell>
          <cell r="B598" t="str">
            <v>VAR_ncap</v>
          </cell>
          <cell r="C598" t="str">
            <v>-</v>
          </cell>
          <cell r="H598">
            <v>7.1946654331844897E-5</v>
          </cell>
          <cell r="I598">
            <v>3.8810794852212602E-2</v>
          </cell>
          <cell r="J598">
            <v>9.3659778523688203E-2</v>
          </cell>
        </row>
        <row r="599">
          <cell r="A599" t="str">
            <v>ITOT-SWHCONBR2</v>
          </cell>
          <cell r="B599" t="str">
            <v>VAR_cap</v>
          </cell>
          <cell r="C599" t="str">
            <v>-</v>
          </cell>
          <cell r="H599">
            <v>0.12155901453066199</v>
          </cell>
          <cell r="I599">
            <v>0.121856745666299</v>
          </cell>
          <cell r="J599">
            <v>0.121856506486167</v>
          </cell>
        </row>
        <row r="600">
          <cell r="A600" t="str">
            <v>RHES-SHCONBR1</v>
          </cell>
          <cell r="B600" t="str">
            <v>VAR_fout</v>
          </cell>
          <cell r="C600" t="str">
            <v>RHES-SHCON</v>
          </cell>
          <cell r="H600">
            <v>4.5716786754460506</v>
          </cell>
          <cell r="I600">
            <v>5.1491731750132841</v>
          </cell>
          <cell r="J600">
            <v>6.4142475039300431</v>
          </cell>
        </row>
        <row r="601">
          <cell r="A601" t="str">
            <v>RHES-SHCONBR1</v>
          </cell>
          <cell r="B601" t="str">
            <v>VAR_fin</v>
          </cell>
          <cell r="C601" t="str">
            <v>CON</v>
          </cell>
          <cell r="H601">
            <v>4.5716786754460506</v>
          </cell>
          <cell r="I601">
            <v>5.1491731750132841</v>
          </cell>
          <cell r="J601">
            <v>6.4142475039300431</v>
          </cell>
        </row>
        <row r="602">
          <cell r="A602" t="str">
            <v>RHES-SHCONBR1</v>
          </cell>
          <cell r="B602" t="str">
            <v>VAR_ncap</v>
          </cell>
          <cell r="C602" t="str">
            <v>-</v>
          </cell>
          <cell r="H602">
            <v>0.154874868725173</v>
          </cell>
          <cell r="I602">
            <v>4.6659031840944797E-2</v>
          </cell>
          <cell r="J602">
            <v>0.14411763283822099</v>
          </cell>
        </row>
        <row r="603">
          <cell r="A603" t="str">
            <v>RHES-SHCONBR1</v>
          </cell>
          <cell r="B603" t="str">
            <v>VAR_cap</v>
          </cell>
          <cell r="C603" t="str">
            <v>-</v>
          </cell>
          <cell r="H603">
            <v>0.36934267864234793</v>
          </cell>
          <cell r="I603">
            <v>0.4160017171621026</v>
          </cell>
          <cell r="J603">
            <v>0.51819544513396354</v>
          </cell>
        </row>
        <row r="604">
          <cell r="A604" t="str">
            <v>ITOT-SWHCONBR3</v>
          </cell>
          <cell r="B604" t="str">
            <v>VAR_fout</v>
          </cell>
          <cell r="C604" t="str">
            <v>ITOT-ELS</v>
          </cell>
          <cell r="H604">
            <v>2.2284136134711408</v>
          </cell>
          <cell r="I604">
            <v>2.300009297670301</v>
          </cell>
          <cell r="J604">
            <v>2.3000078117514096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ITOT-SWHC</v>
          </cell>
          <cell r="H605">
            <v>4.4224132262448084</v>
          </cell>
          <cell r="I605">
            <v>4.5644989229172515</v>
          </cell>
          <cell r="J605">
            <v>4.5644959740269284</v>
          </cell>
        </row>
        <row r="606">
          <cell r="A606" t="str">
            <v>ITOT-SWHCONBR3</v>
          </cell>
          <cell r="B606" t="str">
            <v>VAR_fin</v>
          </cell>
          <cell r="C606" t="str">
            <v>CON</v>
          </cell>
          <cell r="H606">
            <v>6.6508268397159487</v>
          </cell>
          <cell r="I606">
            <v>6.8645082205875561</v>
          </cell>
          <cell r="J606">
            <v>6.8645037857783358</v>
          </cell>
        </row>
        <row r="607">
          <cell r="A607" t="str">
            <v>ITOT-SWHCONBR3</v>
          </cell>
          <cell r="B607" t="str">
            <v>VAR_ncap</v>
          </cell>
          <cell r="C607" t="str">
            <v>-</v>
          </cell>
          <cell r="H607">
            <v>4.38533783815671E-6</v>
          </cell>
          <cell r="I607">
            <v>0.126278434520951</v>
          </cell>
          <cell r="J607">
            <v>0.28166716523316798</v>
          </cell>
        </row>
        <row r="608">
          <cell r="A608" t="str">
            <v>ITOT-SWHCONBR3</v>
          </cell>
          <cell r="B608" t="str">
            <v>VAR_cap</v>
          </cell>
          <cell r="C608" t="str">
            <v>-</v>
          </cell>
          <cell r="H608">
            <v>0.36169675074129998</v>
          </cell>
          <cell r="I608">
            <v>0.37331375373636599</v>
          </cell>
          <cell r="J608">
            <v>0.37331351348201902</v>
          </cell>
        </row>
        <row r="609">
          <cell r="A609" t="str">
            <v>ITOT-ELCSPECADV</v>
          </cell>
          <cell r="B609" t="str">
            <v>VAR_fout</v>
          </cell>
          <cell r="C609" t="str">
            <v>ITOT-ELS</v>
          </cell>
          <cell r="H609">
            <v>7.6015186755372984E-4</v>
          </cell>
          <cell r="I609">
            <v>9.3936624306724967E-4</v>
          </cell>
          <cell r="J609">
            <v>2.2514542724720904E-3</v>
          </cell>
        </row>
        <row r="610">
          <cell r="A610" t="str">
            <v>ITOT-ELCSPECADV</v>
          </cell>
          <cell r="B610" t="str">
            <v>VAR_fin</v>
          </cell>
          <cell r="C610" t="str">
            <v>ITOT_ELC</v>
          </cell>
          <cell r="H610">
            <v>7.071180163290507E-4</v>
          </cell>
          <cell r="I610">
            <v>8.5396931187931892E-4</v>
          </cell>
          <cell r="J610">
            <v>1.957786323888773E-3</v>
          </cell>
        </row>
        <row r="611">
          <cell r="A611" t="str">
            <v>ITOT-ELCSPECADV</v>
          </cell>
          <cell r="B611" t="str">
            <v>VAR_ncap</v>
          </cell>
          <cell r="C611" t="str">
            <v>-</v>
          </cell>
          <cell r="H611">
            <v>2.3264139165002401E-5</v>
          </cell>
          <cell r="I611">
            <v>5.9844979227822001E-6</v>
          </cell>
          <cell r="J611">
            <v>7.2438728889006999E-5</v>
          </cell>
        </row>
        <row r="612">
          <cell r="A612" t="str">
            <v>ITOT-ELCSPECADV</v>
          </cell>
          <cell r="B612" t="str">
            <v>VAR_cap</v>
          </cell>
          <cell r="C612" t="str">
            <v>-</v>
          </cell>
          <cell r="H612">
            <v>5.4774510095118272E-5</v>
          </cell>
          <cell r="I612">
            <v>6.0520437164575336E-5</v>
          </cell>
          <cell r="J612">
            <v>1.2170010627305239E-4</v>
          </cell>
        </row>
        <row r="613">
          <cell r="A613" t="str">
            <v>RHES-SHELCBR</v>
          </cell>
          <cell r="B613" t="str">
            <v>VAR_fout</v>
          </cell>
          <cell r="C613" t="str">
            <v>RHES-SHAELCB</v>
          </cell>
          <cell r="H613">
            <v>4.9503224568391908E-2</v>
          </cell>
          <cell r="I613">
            <v>3.9268502084375597E-3</v>
          </cell>
          <cell r="J613">
            <v>1.2068574497911936E-3</v>
          </cell>
        </row>
        <row r="614">
          <cell r="A614" t="str">
            <v>RHES-SHELCBR</v>
          </cell>
          <cell r="B614" t="str">
            <v>VAR_fin</v>
          </cell>
          <cell r="C614" t="str">
            <v>RHES_ELC</v>
          </cell>
          <cell r="H614">
            <v>5.3958554584999478E-2</v>
          </cell>
          <cell r="I614">
            <v>4.2418194337429972E-3</v>
          </cell>
          <cell r="J614">
            <v>1.3036584317074528E-3</v>
          </cell>
        </row>
        <row r="615">
          <cell r="A615" t="str">
            <v>RHES-SHELCBR</v>
          </cell>
          <cell r="B615" t="str">
            <v>VAR_ncap</v>
          </cell>
          <cell r="C615" t="str">
            <v>-</v>
          </cell>
          <cell r="H615">
            <v>1.64125580239346E-6</v>
          </cell>
          <cell r="I615">
            <v>4.2677864989918498E-4</v>
          </cell>
          <cell r="J615">
            <v>1.84695502924608E-7</v>
          </cell>
        </row>
        <row r="616">
          <cell r="A616" t="str">
            <v>RHES-SHELCBR</v>
          </cell>
          <cell r="B616" t="str">
            <v>VAR_cap</v>
          </cell>
          <cell r="C616" t="str">
            <v>-</v>
          </cell>
          <cell r="H616">
            <v>6.2979898444588678E-3</v>
          </cell>
          <cell r="I616">
            <v>4.2811859335595233E-4</v>
          </cell>
          <cell r="J616">
            <v>1.3319565799424699E-4</v>
          </cell>
        </row>
        <row r="617">
          <cell r="A617" t="str">
            <v>RHSA-WHELCBR</v>
          </cell>
          <cell r="B617" t="str">
            <v>VAR_fout</v>
          </cell>
          <cell r="C617" t="str">
            <v>RHSA-WHAELCB</v>
          </cell>
          <cell r="H617">
            <v>1.901183355756513</v>
          </cell>
          <cell r="I617">
            <v>1.7400585469991592</v>
          </cell>
          <cell r="J617">
            <v>1.506601606865277</v>
          </cell>
        </row>
        <row r="618">
          <cell r="A618" t="str">
            <v>RHSA-WHELCBR</v>
          </cell>
          <cell r="B618" t="str">
            <v>VAR_fin</v>
          </cell>
          <cell r="C618" t="str">
            <v>RHSA_ELC</v>
          </cell>
          <cell r="H618">
            <v>3.8572065534825977</v>
          </cell>
          <cell r="I618">
            <v>3.4664737987259806</v>
          </cell>
          <cell r="J618">
            <v>2.915723253511338</v>
          </cell>
        </row>
        <row r="619">
          <cell r="A619" t="str">
            <v>RHSA-WHELCBR</v>
          </cell>
          <cell r="B619" t="str">
            <v>VAR_ncap</v>
          </cell>
          <cell r="C619" t="str">
            <v>-</v>
          </cell>
          <cell r="H619">
            <v>5.9585734705324897E-2</v>
          </cell>
          <cell r="I619">
            <v>6.3460090754495893E-2</v>
          </cell>
          <cell r="J619">
            <v>3.7487196047421699E-2</v>
          </cell>
        </row>
        <row r="620">
          <cell r="A620" t="str">
            <v>RHSA-WHELCBR</v>
          </cell>
          <cell r="B620" t="str">
            <v>VAR_cap</v>
          </cell>
          <cell r="C620" t="str">
            <v>-</v>
          </cell>
          <cell r="H620">
            <v>0.13267949691025399</v>
          </cell>
          <cell r="I620">
            <v>0.12304518524094447</v>
          </cell>
          <cell r="J620">
            <v>0.10874606253665826</v>
          </cell>
        </row>
        <row r="621">
          <cell r="A621" t="str">
            <v>ITOT-SWHLTHDH</v>
          </cell>
          <cell r="B621" t="str">
            <v>VAR_fout</v>
          </cell>
          <cell r="C621" t="str">
            <v>ITOT-SWH</v>
          </cell>
          <cell r="H621">
            <v>6.0849221875875417</v>
          </cell>
          <cell r="I621">
            <v>6.1169892949388966</v>
          </cell>
          <cell r="J621">
            <v>6.3832435543107025</v>
          </cell>
        </row>
        <row r="622">
          <cell r="A622" t="str">
            <v>ITOT-SWHLTHDH</v>
          </cell>
          <cell r="B622" t="str">
            <v>VAR_fin</v>
          </cell>
          <cell r="C622" t="str">
            <v>ITOT_LTH_DH</v>
          </cell>
          <cell r="H622">
            <v>6.4779592430017869</v>
          </cell>
          <cell r="I622">
            <v>6.477958778164628</v>
          </cell>
          <cell r="J622">
            <v>6.7192037413796903</v>
          </cell>
        </row>
        <row r="623">
          <cell r="A623" t="str">
            <v>ITOT-SWHLTHDH</v>
          </cell>
          <cell r="B623" t="str">
            <v>VAR_fin</v>
          </cell>
          <cell r="C623" t="str">
            <v>ITOTLTHDHC</v>
          </cell>
          <cell r="H623">
            <v>6.0849221875875417</v>
          </cell>
          <cell r="I623">
            <v>6.1169892949388966</v>
          </cell>
          <cell r="J623">
            <v>6.3832435543107025</v>
          </cell>
        </row>
        <row r="624">
          <cell r="A624" t="str">
            <v>ITOT-SWHLTHDH</v>
          </cell>
          <cell r="B624" t="str">
            <v>VAR_ncap</v>
          </cell>
          <cell r="C624" t="str">
            <v>-</v>
          </cell>
          <cell r="H624">
            <v>0.469618682806627</v>
          </cell>
          <cell r="I624">
            <v>5.8339529105104801E-2</v>
          </cell>
          <cell r="J624">
            <v>0.31206242737357498</v>
          </cell>
        </row>
        <row r="625">
          <cell r="A625" t="str">
            <v>ITOT-SWHLTHDH</v>
          </cell>
          <cell r="B625" t="str">
            <v>VAR_cap</v>
          </cell>
          <cell r="C625" t="str">
            <v>-</v>
          </cell>
          <cell r="H625">
            <v>0.67944786123111001</v>
          </cell>
          <cell r="I625">
            <v>0.5272011598912778</v>
          </cell>
          <cell r="J625">
            <v>0.51503734176735227</v>
          </cell>
        </row>
        <row r="626">
          <cell r="A626" t="str">
            <v>RHES-SHCONBR2</v>
          </cell>
          <cell r="B626" t="str">
            <v>VAR_fout</v>
          </cell>
          <cell r="C626" t="str">
            <v>RHES-SHCON</v>
          </cell>
          <cell r="H626">
            <v>1.4194053808753624</v>
          </cell>
          <cell r="I626">
            <v>2.9190802809656775</v>
          </cell>
          <cell r="J626">
            <v>4.6680803439316909</v>
          </cell>
        </row>
        <row r="627">
          <cell r="A627" t="str">
            <v>RHES-SHCONBR2</v>
          </cell>
          <cell r="B627" t="str">
            <v>VAR_fin</v>
          </cell>
          <cell r="C627" t="str">
            <v>CON</v>
          </cell>
          <cell r="H627">
            <v>1.4194053808753624</v>
          </cell>
          <cell r="I627">
            <v>2.9190802809656775</v>
          </cell>
          <cell r="J627">
            <v>4.6680803439316909</v>
          </cell>
        </row>
        <row r="628">
          <cell r="A628" t="str">
            <v>RHES-SHCONBR2</v>
          </cell>
          <cell r="B628" t="str">
            <v>VAR_ncap</v>
          </cell>
          <cell r="C628" t="str">
            <v>-</v>
          </cell>
          <cell r="H628">
            <v>4.80080041030818E-2</v>
          </cell>
          <cell r="I628">
            <v>0.121159898705218</v>
          </cell>
          <cell r="J628">
            <v>0.17179980944312701</v>
          </cell>
        </row>
        <row r="629">
          <cell r="A629" t="str">
            <v>RHES-SHCONBR2</v>
          </cell>
          <cell r="B629" t="str">
            <v>VAR_cap</v>
          </cell>
          <cell r="C629" t="str">
            <v>-</v>
          </cell>
          <cell r="H629">
            <v>0.11467760384499572</v>
          </cell>
          <cell r="I629">
            <v>0.2358375087351742</v>
          </cell>
          <cell r="J629">
            <v>0.37712641094259092</v>
          </cell>
        </row>
        <row r="630">
          <cell r="A630" t="str">
            <v>ITOT-SWHCONBR4</v>
          </cell>
          <cell r="B630" t="str">
            <v>VAR_fout</v>
          </cell>
          <cell r="C630" t="str">
            <v>ITOT-ELS</v>
          </cell>
          <cell r="H630">
            <v>0.24760838154614501</v>
          </cell>
          <cell r="I630">
            <v>0.57457384422401703</v>
          </cell>
          <cell r="J630">
            <v>0.57457317382422446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ITOT-SWHC</v>
          </cell>
          <cell r="H631">
            <v>2.6609329889289288</v>
          </cell>
          <cell r="I631">
            <v>6.1746799002701165</v>
          </cell>
          <cell r="J631">
            <v>6.1746726957929718</v>
          </cell>
        </row>
        <row r="632">
          <cell r="A632" t="str">
            <v>ITOT-SWHCONBR4</v>
          </cell>
          <cell r="B632" t="str">
            <v>VAR_fin</v>
          </cell>
          <cell r="C632" t="str">
            <v>CON</v>
          </cell>
          <cell r="H632">
            <v>2.9085413704750742</v>
          </cell>
          <cell r="I632">
            <v>6.7492537444941343</v>
          </cell>
          <cell r="J632">
            <v>6.7492458696172015</v>
          </cell>
        </row>
        <row r="633">
          <cell r="A633" t="str">
            <v>ITOT-SWHCONBR4</v>
          </cell>
          <cell r="B633" t="str">
            <v>VAR_ncap</v>
          </cell>
          <cell r="C633" t="str">
            <v>-</v>
          </cell>
          <cell r="H633">
            <v>0.158176878000235</v>
          </cell>
          <cell r="I633">
            <v>0.208868609588929</v>
          </cell>
          <cell r="J633">
            <v>0.14855434964049599</v>
          </cell>
        </row>
        <row r="634">
          <cell r="A634" t="str">
            <v>ITOT-SWHCONBR4</v>
          </cell>
          <cell r="B634" t="str">
            <v>VAR_cap</v>
          </cell>
          <cell r="C634" t="str">
            <v>-</v>
          </cell>
          <cell r="H634">
            <v>0.158176878000235</v>
          </cell>
          <cell r="I634">
            <v>0.367045487589164</v>
          </cell>
          <cell r="J634">
            <v>0.36704527506478901</v>
          </cell>
        </row>
        <row r="635">
          <cell r="A635" t="str">
            <v>D-ITOT_NKEV_GAS_ELC_CHP</v>
          </cell>
          <cell r="B635" t="str">
            <v>VAR_fout</v>
          </cell>
          <cell r="C635" t="str">
            <v>ITOT_ELC</v>
          </cell>
          <cell r="H635">
            <v>1.191812529546213E-2</v>
          </cell>
          <cell r="I635">
            <v>4.7253414085970833E-3</v>
          </cell>
          <cell r="J635">
            <v>1.849873900290488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ELC5</v>
          </cell>
          <cell r="H636">
            <v>2.245069029010545E-3</v>
          </cell>
          <cell r="I636">
            <v>1.6779094920752735E-3</v>
          </cell>
          <cell r="J636">
            <v>0.10560046728496959</v>
          </cell>
        </row>
        <row r="637">
          <cell r="A637" t="str">
            <v>D-ITOT_NKEV_GAS_ELC_CHP</v>
          </cell>
          <cell r="B637" t="str">
            <v>VAR_fin</v>
          </cell>
          <cell r="C637" t="str">
            <v>ITOT_NKEV_GAS_ELC_CHP</v>
          </cell>
          <cell r="H637">
            <v>1.4163194324472677E-2</v>
          </cell>
          <cell r="I637">
            <v>6.4032509006723597E-3</v>
          </cell>
          <cell r="J637">
            <v>1.955474367575458</v>
          </cell>
        </row>
        <row r="638">
          <cell r="A638" t="str">
            <v>SCOM-SHELCBR</v>
          </cell>
          <cell r="B638" t="str">
            <v>VAR_fout</v>
          </cell>
          <cell r="C638" t="str">
            <v>SCOM-SHAELCB</v>
          </cell>
          <cell r="H638">
            <v>0.27534703818628425</v>
          </cell>
          <cell r="I638">
            <v>0.22972858694472209</v>
          </cell>
          <cell r="J638">
            <v>0.15279016827550812</v>
          </cell>
        </row>
        <row r="639">
          <cell r="A639" t="str">
            <v>SCOM-SHELCBR</v>
          </cell>
          <cell r="B639" t="str">
            <v>VAR_fin</v>
          </cell>
          <cell r="C639" t="str">
            <v>SCOM_ELC</v>
          </cell>
          <cell r="H639">
            <v>0.54276521604984185</v>
          </cell>
          <cell r="I639">
            <v>0.44676632677364309</v>
          </cell>
          <cell r="J639">
            <v>0.28969837054848896</v>
          </cell>
        </row>
        <row r="640">
          <cell r="A640" t="str">
            <v>SCOM-SHELCBR</v>
          </cell>
          <cell r="B640" t="str">
            <v>VAR_ncap</v>
          </cell>
          <cell r="C640" t="str">
            <v>-</v>
          </cell>
          <cell r="H640">
            <v>1.31590370553854E-2</v>
          </cell>
          <cell r="I640">
            <v>1.23104003247994E-2</v>
          </cell>
          <cell r="J640">
            <v>8.4638067298334796E-4</v>
          </cell>
        </row>
        <row r="641">
          <cell r="A641" t="str">
            <v>SCOM-SHELCBR</v>
          </cell>
          <cell r="B641" t="str">
            <v>VAR_cap</v>
          </cell>
          <cell r="C641" t="str">
            <v>-</v>
          </cell>
          <cell r="H641">
            <v>2.4169739779536903E-2</v>
          </cell>
          <cell r="I641">
            <v>2.5468611430034354E-2</v>
          </cell>
          <cell r="J641">
            <v>1.5344755684117398E-2</v>
          </cell>
        </row>
        <row r="642">
          <cell r="A642" t="str">
            <v>RHES-SHCONBR3</v>
          </cell>
          <cell r="B642" t="str">
            <v>VAR_fout</v>
          </cell>
          <cell r="C642" t="str">
            <v>RHES-SHCON</v>
          </cell>
          <cell r="H642">
            <v>1.3554391753432742</v>
          </cell>
          <cell r="I642">
            <v>1.3553828601856452</v>
          </cell>
          <cell r="J642">
            <v>3.3623152877671698</v>
          </cell>
        </row>
        <row r="643">
          <cell r="A643" t="str">
            <v>RHES-SHCONBR3</v>
          </cell>
          <cell r="B643" t="str">
            <v>VAR_fin</v>
          </cell>
          <cell r="C643" t="str">
            <v>CON</v>
          </cell>
          <cell r="H643">
            <v>1.3554391753432742</v>
          </cell>
          <cell r="I643">
            <v>1.3553828601856452</v>
          </cell>
          <cell r="J643">
            <v>3.3623152877671698</v>
          </cell>
        </row>
        <row r="644">
          <cell r="A644" t="str">
            <v>RHES-SHCONBR3</v>
          </cell>
          <cell r="B644" t="str">
            <v>VAR_ncap</v>
          </cell>
          <cell r="C644" t="str">
            <v>-</v>
          </cell>
          <cell r="H644">
            <v>5.3691821039384102E-8</v>
          </cell>
          <cell r="I644">
            <v>7.5696233960840694E-8</v>
          </cell>
          <cell r="J644">
            <v>0.21252054935362599</v>
          </cell>
        </row>
        <row r="645">
          <cell r="A645" t="str">
            <v>RHES-SHCONBR3</v>
          </cell>
          <cell r="B645" t="str">
            <v>VAR_cap</v>
          </cell>
          <cell r="C645" t="str">
            <v>-</v>
          </cell>
          <cell r="H645">
            <v>0.10950847218055086</v>
          </cell>
          <cell r="I645">
            <v>0.1095085581340043</v>
          </cell>
          <cell r="J645">
            <v>0.27163373381443556</v>
          </cell>
        </row>
        <row r="646">
          <cell r="A646" t="str">
            <v>ITOT-SWHCONBR5</v>
          </cell>
          <cell r="B646" t="str">
            <v>VAR_fout</v>
          </cell>
          <cell r="C646" t="str">
            <v>ITOT-ELS</v>
          </cell>
          <cell r="H646">
            <v>4.9191104819541764E-4</v>
          </cell>
          <cell r="I646">
            <v>0.50160046579479134</v>
          </cell>
          <cell r="J646">
            <v>0.50159910895976845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ITOT-SWHC</v>
          </cell>
          <cell r="H647">
            <v>2.4127629294351184E-3</v>
          </cell>
          <cell r="I647">
            <v>2.4602883259013058</v>
          </cell>
          <cell r="J647">
            <v>2.4602816707931217</v>
          </cell>
        </row>
        <row r="648">
          <cell r="A648" t="str">
            <v>ITOT-SWHCONBR5</v>
          </cell>
          <cell r="B648" t="str">
            <v>VAR_fin</v>
          </cell>
          <cell r="C648" t="str">
            <v>CON</v>
          </cell>
          <cell r="H648">
            <v>2.9046739776305368E-3</v>
          </cell>
          <cell r="I648">
            <v>2.961888791696095</v>
          </cell>
          <cell r="J648">
            <v>2.9618807797528897</v>
          </cell>
        </row>
        <row r="649">
          <cell r="A649" t="str">
            <v>ITOT-SWHCONBR5</v>
          </cell>
          <cell r="B649" t="str">
            <v>VAR_ncap</v>
          </cell>
          <cell r="C649" t="str">
            <v>-</v>
          </cell>
          <cell r="H649">
            <v>1.5618115906004999E-4</v>
          </cell>
          <cell r="I649">
            <v>0.16092120573633201</v>
          </cell>
          <cell r="J649">
            <v>4.4225229150355497E-2</v>
          </cell>
        </row>
        <row r="650">
          <cell r="A650" t="str">
            <v>ITOT-SWHCONBR5</v>
          </cell>
          <cell r="B650" t="str">
            <v>VAR_cap</v>
          </cell>
          <cell r="C650" t="str">
            <v>-</v>
          </cell>
          <cell r="H650">
            <v>1.5618115906004999E-4</v>
          </cell>
          <cell r="I650">
            <v>0.161077386895392</v>
          </cell>
          <cell r="J650">
            <v>0.16107720665063899</v>
          </cell>
        </row>
        <row r="651">
          <cell r="A651" t="str">
            <v>RHES-SHSTG-ELC</v>
          </cell>
          <cell r="B651" t="str">
            <v>VAR_fout</v>
          </cell>
          <cell r="C651" t="str">
            <v>RHES-SHAELCB</v>
          </cell>
          <cell r="H651">
            <v>7.0242337213368535E-3</v>
          </cell>
          <cell r="I651">
            <v>3.4460597698516529E-4</v>
          </cell>
          <cell r="J651">
            <v>1.3230854606105337E-4</v>
          </cell>
        </row>
        <row r="652">
          <cell r="A652" t="str">
            <v>RHES-SHSTG-ELC</v>
          </cell>
          <cell r="B652" t="str">
            <v>VAR_fout</v>
          </cell>
          <cell r="C652" t="str">
            <v>AUX_RHES-SHSTG-ELC_OUT</v>
          </cell>
          <cell r="H652">
            <v>7.0312579550581905E-3</v>
          </cell>
          <cell r="I652">
            <v>3.4495058296215035E-4</v>
          </cell>
          <cell r="J652">
            <v>1.3244085460711446E-4</v>
          </cell>
        </row>
        <row r="653">
          <cell r="A653" t="str">
            <v>RHES-SHSTG-ELC</v>
          </cell>
          <cell r="B653" t="str">
            <v>VAR_fin</v>
          </cell>
          <cell r="C653" t="str">
            <v>RHES-SHAELCB</v>
          </cell>
          <cell r="H653">
            <v>7.0271209429991748E-3</v>
          </cell>
          <cell r="I653">
            <v>3.4923124716490029E-4</v>
          </cell>
          <cell r="J653">
            <v>1.3464271947741477E-4</v>
          </cell>
        </row>
        <row r="654">
          <cell r="A654" t="str">
            <v>RHES-SHSTG-ELC</v>
          </cell>
          <cell r="B654" t="str">
            <v>VAR_ncap</v>
          </cell>
          <cell r="C654" t="str">
            <v>-</v>
          </cell>
          <cell r="H654">
            <v>2.4609626629604599E-4</v>
          </cell>
          <cell r="I654">
            <v>1.19268747491628E-5</v>
          </cell>
          <cell r="J654">
            <v>1.0957312969786101E-5</v>
          </cell>
        </row>
        <row r="655">
          <cell r="A655" t="str">
            <v>RHES-SHSTG-ELC</v>
          </cell>
          <cell r="B655" t="str">
            <v>VAR_cap</v>
          </cell>
          <cell r="C655" t="str">
            <v>-</v>
          </cell>
          <cell r="H655">
            <v>1.1100934412016025E-3</v>
          </cell>
          <cell r="I655">
            <v>7.5444679411599034E-5</v>
          </cell>
          <cell r="J655">
            <v>3.3001488987211011E-5</v>
          </cell>
        </row>
        <row r="656">
          <cell r="A656" t="str">
            <v>RHES-SHCONBR4</v>
          </cell>
          <cell r="B656" t="str">
            <v>VAR_fout</v>
          </cell>
          <cell r="C656" t="str">
            <v>RHES-SHCON</v>
          </cell>
          <cell r="H656">
            <v>0.42662087643053231</v>
          </cell>
          <cell r="I656">
            <v>0.42656380915932363</v>
          </cell>
          <cell r="J656">
            <v>0.24667178808141665</v>
          </cell>
        </row>
        <row r="657">
          <cell r="A657" t="str">
            <v>RHES-SHCONBR4</v>
          </cell>
          <cell r="B657" t="str">
            <v>VAR_fin</v>
          </cell>
          <cell r="C657" t="str">
            <v>CON</v>
          </cell>
          <cell r="H657">
            <v>0.42662087643053231</v>
          </cell>
          <cell r="I657">
            <v>0.42656380915932363</v>
          </cell>
          <cell r="J657">
            <v>0.24667178808141665</v>
          </cell>
        </row>
        <row r="658">
          <cell r="A658" t="str">
            <v>RHES-SHCONBR4</v>
          </cell>
          <cell r="B658" t="str">
            <v>VAR_ncap</v>
          </cell>
          <cell r="C658" t="str">
            <v>-</v>
          </cell>
          <cell r="H658">
            <v>3.2515888414708703E-8</v>
          </cell>
          <cell r="I658">
            <v>3.9490565773985199E-8</v>
          </cell>
          <cell r="J658">
            <v>2.4441171805256701E-7</v>
          </cell>
        </row>
        <row r="659">
          <cell r="A659" t="str">
            <v>RHES-SHCONBR4</v>
          </cell>
          <cell r="B659" t="str">
            <v>VAR_cap</v>
          </cell>
          <cell r="C659" t="str">
            <v>-</v>
          </cell>
          <cell r="H659">
            <v>3.4470944953112523E-2</v>
          </cell>
          <cell r="I659">
            <v>3.4470985392148656E-2</v>
          </cell>
          <cell r="J659">
            <v>1.9928020129061207E-2</v>
          </cell>
        </row>
        <row r="660">
          <cell r="A660" t="str">
            <v>ITOT-SWHCONBR6</v>
          </cell>
          <cell r="B660" t="str">
            <v>VAR_fout</v>
          </cell>
          <cell r="C660" t="str">
            <v>ITOT-SWHC</v>
          </cell>
          <cell r="I660">
            <v>2.5067580728807983</v>
          </cell>
          <cell r="J660">
            <v>2.5067516458719141</v>
          </cell>
        </row>
        <row r="661">
          <cell r="A661" t="str">
            <v>ITOT-SWHCONBR6</v>
          </cell>
          <cell r="B661" t="str">
            <v>VAR_fin</v>
          </cell>
          <cell r="C661" t="str">
            <v>CON</v>
          </cell>
          <cell r="I661">
            <v>2.5067580728807983</v>
          </cell>
          <cell r="J661">
            <v>2.5067516458719141</v>
          </cell>
        </row>
        <row r="662">
          <cell r="A662" t="str">
            <v>ITOT-SWHCONBR6</v>
          </cell>
          <cell r="B662" t="str">
            <v>VAR_ncap</v>
          </cell>
          <cell r="C662" t="str">
            <v>-</v>
          </cell>
          <cell r="I662">
            <v>0.13632632557555399</v>
          </cell>
          <cell r="J662">
            <v>3.7388845577734899E-2</v>
          </cell>
        </row>
        <row r="663">
          <cell r="A663" t="str">
            <v>ITOT-SWHCONBR6</v>
          </cell>
          <cell r="B663" t="str">
            <v>VAR_cap</v>
          </cell>
          <cell r="C663" t="str">
            <v>-</v>
          </cell>
          <cell r="I663">
            <v>0.13632632557555399</v>
          </cell>
          <cell r="J663">
            <v>0.136325430234712</v>
          </cell>
        </row>
        <row r="664">
          <cell r="A664" t="str">
            <v>RHNM-SHNGAHP</v>
          </cell>
          <cell r="B664" t="str">
            <v>VAR_fout</v>
          </cell>
          <cell r="C664" t="str">
            <v>CO2_R</v>
          </cell>
          <cell r="H664">
            <v>25.091916570494998</v>
          </cell>
          <cell r="I664">
            <v>29.372158799899001</v>
          </cell>
          <cell r="J664">
            <v>32.667217372938502</v>
          </cell>
        </row>
        <row r="665">
          <cell r="A665" t="str">
            <v>RHNM-SHNGAHP</v>
          </cell>
          <cell r="B665" t="str">
            <v>VAR_fout</v>
          </cell>
          <cell r="C665" t="str">
            <v>RHNM-SHANGAH</v>
          </cell>
          <cell r="H665">
            <v>0.9003152724657163</v>
          </cell>
          <cell r="I665">
            <v>1.0668105710858407</v>
          </cell>
          <cell r="J665">
            <v>1.2233540572338939</v>
          </cell>
        </row>
        <row r="666">
          <cell r="A666" t="str">
            <v>RHNM-SHNGAHP</v>
          </cell>
          <cell r="B666" t="str">
            <v>VAR_fin</v>
          </cell>
          <cell r="C666" t="str">
            <v>RNGA</v>
          </cell>
          <cell r="H666">
            <v>0.44489213777473446</v>
          </cell>
          <cell r="I666">
            <v>0.52078295744501713</v>
          </cell>
          <cell r="J666">
            <v>0.57920598178969018</v>
          </cell>
        </row>
        <row r="667">
          <cell r="A667" t="str">
            <v>RHNM-SHNGAHP</v>
          </cell>
          <cell r="B667" t="str">
            <v>VAR_fin</v>
          </cell>
          <cell r="C667" t="str">
            <v>RHNMELCHPC</v>
          </cell>
          <cell r="H667">
            <v>0.9003152724657163</v>
          </cell>
          <cell r="I667">
            <v>1.0668105710858407</v>
          </cell>
          <cell r="J667">
            <v>1.2233540572338939</v>
          </cell>
        </row>
        <row r="668">
          <cell r="A668" t="str">
            <v>RHNM-SHNGAHP</v>
          </cell>
          <cell r="B668" t="str">
            <v>VAR_ncap</v>
          </cell>
          <cell r="C668" t="str">
            <v>-</v>
          </cell>
          <cell r="H668">
            <v>1.9204768456116E-2</v>
          </cell>
          <cell r="I668">
            <v>4.2187258878443601E-2</v>
          </cell>
          <cell r="J668">
            <v>5.6239173776438202E-2</v>
          </cell>
        </row>
        <row r="669">
          <cell r="A669" t="str">
            <v>RHNM-SHNGAHP</v>
          </cell>
          <cell r="B669" t="str">
            <v>VAR_cap</v>
          </cell>
          <cell r="C669" t="str">
            <v>-</v>
          </cell>
          <cell r="H669">
            <v>6.9977145827511703E-2</v>
          </cell>
          <cell r="I669">
            <v>8.4220995412966057E-2</v>
          </cell>
          <cell r="J669">
            <v>9.4979208337187315E-2</v>
          </cell>
        </row>
        <row r="670">
          <cell r="A670" t="str">
            <v>D-SCOM_KEV_WOD_ELC_CHP</v>
          </cell>
          <cell r="B670" t="str">
            <v>VAR_fout</v>
          </cell>
          <cell r="C670" t="str">
            <v>ELC5</v>
          </cell>
          <cell r="H670">
            <v>3.944830043451088E-4</v>
          </cell>
          <cell r="I670">
            <v>4.1680461322010892E-4</v>
          </cell>
          <cell r="J670">
            <v>1.5843223041865124E-4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SCOM_ELC</v>
          </cell>
          <cell r="H671">
            <v>5.8700187660526556E-4</v>
          </cell>
          <cell r="I671">
            <v>8.4899307346812886E-4</v>
          </cell>
          <cell r="J671">
            <v>2.1754141961551177E-4</v>
          </cell>
        </row>
        <row r="672">
          <cell r="A672" t="str">
            <v>D-SCOM_KEV_WOD_ELC_CHP</v>
          </cell>
          <cell r="B672" t="str">
            <v>VAR_fin</v>
          </cell>
          <cell r="C672" t="str">
            <v>SCOM_KEV_WOD_ELC_CHP</v>
          </cell>
          <cell r="H672">
            <v>9.6329990057275464E-4</v>
          </cell>
          <cell r="I672">
            <v>1.2434266403888324E-3</v>
          </cell>
          <cell r="J672">
            <v>3.6141701369209786E-4</v>
          </cell>
        </row>
        <row r="673">
          <cell r="A673" t="str">
            <v>RHES-SHCONBR5</v>
          </cell>
          <cell r="B673" t="str">
            <v>VAR_fout</v>
          </cell>
          <cell r="C673" t="str">
            <v>RHES-SHCON</v>
          </cell>
          <cell r="H673">
            <v>3.6738053671149756E-3</v>
          </cell>
          <cell r="I673">
            <v>3.6322122601714518E-3</v>
          </cell>
          <cell r="J673">
            <v>2.1571969594416261E-3</v>
          </cell>
        </row>
        <row r="674">
          <cell r="A674" t="str">
            <v>RHES-SHCONBR5</v>
          </cell>
          <cell r="B674" t="str">
            <v>VAR_fin</v>
          </cell>
          <cell r="C674" t="str">
            <v>CON</v>
          </cell>
          <cell r="H674">
            <v>3.6738053671149756E-3</v>
          </cell>
          <cell r="I674">
            <v>3.6322122601714518E-3</v>
          </cell>
          <cell r="J674">
            <v>2.1571969594416261E-3</v>
          </cell>
        </row>
        <row r="675">
          <cell r="A675" t="str">
            <v>RHES-SHCONBR5</v>
          </cell>
          <cell r="B675" t="str">
            <v>VAR_ncap</v>
          </cell>
          <cell r="C675" t="str">
            <v>-</v>
          </cell>
          <cell r="H675">
            <v>2.36486446275419E-8</v>
          </cell>
          <cell r="I675">
            <v>2.5570560552940802E-8</v>
          </cell>
          <cell r="J675">
            <v>1.1072967722710201E-7</v>
          </cell>
        </row>
        <row r="676">
          <cell r="A676" t="str">
            <v>RHES-SHCONBR5</v>
          </cell>
          <cell r="B676" t="str">
            <v>VAR_cap</v>
          </cell>
          <cell r="C676" t="str">
            <v>-</v>
          </cell>
          <cell r="H676">
            <v>3.0030265804357044E-4</v>
          </cell>
          <cell r="I676">
            <v>3.0032752270333317E-4</v>
          </cell>
          <cell r="J676">
            <v>1.7377558091862848E-4</v>
          </cell>
        </row>
        <row r="677">
          <cell r="A677" t="str">
            <v>RHNS-SHCONBR</v>
          </cell>
          <cell r="B677" t="str">
            <v>VAR_fout</v>
          </cell>
          <cell r="C677" t="str">
            <v>RHNS-SHCON</v>
          </cell>
          <cell r="H677">
            <v>1.1078885548090091E-3</v>
          </cell>
          <cell r="I677">
            <v>3.6006822237663631E-3</v>
          </cell>
          <cell r="J677">
            <v>3.5673952673922465E-3</v>
          </cell>
        </row>
        <row r="678">
          <cell r="A678" t="str">
            <v>RHNS-SHCONBR</v>
          </cell>
          <cell r="B678" t="str">
            <v>VAR_fin</v>
          </cell>
          <cell r="C678" t="str">
            <v>CON</v>
          </cell>
          <cell r="H678">
            <v>1.1078885548090091E-3</v>
          </cell>
          <cell r="I678">
            <v>3.6006822237663631E-3</v>
          </cell>
          <cell r="J678">
            <v>3.5673952673922465E-3</v>
          </cell>
        </row>
        <row r="679">
          <cell r="A679" t="str">
            <v>RHNS-SHCONBR</v>
          </cell>
          <cell r="B679" t="str">
            <v>VAR_ncap</v>
          </cell>
          <cell r="C679" t="str">
            <v>-</v>
          </cell>
          <cell r="H679">
            <v>8.7610290371244305E-8</v>
          </cell>
          <cell r="I679">
            <v>1.81641329461307E-4</v>
          </cell>
          <cell r="J679">
            <v>4.3782769786429598E-8</v>
          </cell>
        </row>
        <row r="680">
          <cell r="A680" t="str">
            <v>RHNS-SHCONBR</v>
          </cell>
          <cell r="B680" t="str">
            <v>VAR_cap</v>
          </cell>
          <cell r="C680" t="str">
            <v>-</v>
          </cell>
          <cell r="H680">
            <v>7.6185139065978788E-5</v>
          </cell>
          <cell r="I680">
            <v>2.5784227906657149E-4</v>
          </cell>
          <cell r="J680">
            <v>2.5794315968486798E-4</v>
          </cell>
        </row>
        <row r="681">
          <cell r="A681" t="str">
            <v>D-RHEM_SOLELC</v>
          </cell>
          <cell r="B681" t="str">
            <v>VAR_fout</v>
          </cell>
          <cell r="C681" t="str">
            <v>ELC5</v>
          </cell>
          <cell r="H681">
            <v>9.3842029382913911E-4</v>
          </cell>
          <cell r="I681">
            <v>7.3226165096100992E-4</v>
          </cell>
          <cell r="J681">
            <v>4.5063928357553926E-4</v>
          </cell>
        </row>
        <row r="682">
          <cell r="A682" t="str">
            <v>D-RHEM_SOLELC</v>
          </cell>
          <cell r="B682" t="str">
            <v>VAR_fout</v>
          </cell>
          <cell r="C682" t="str">
            <v>RHEM_ELC</v>
          </cell>
          <cell r="H682">
            <v>2.0481830697567993</v>
          </cell>
          <cell r="I682">
            <v>2.1530681408074006</v>
          </cell>
          <cell r="J682">
            <v>2.3786732077041597</v>
          </cell>
        </row>
        <row r="683">
          <cell r="A683" t="str">
            <v>D-RHEM_SOLELC</v>
          </cell>
          <cell r="B683" t="str">
            <v>VAR_fin</v>
          </cell>
          <cell r="C683" t="str">
            <v>RHEM_SOL_ELC</v>
          </cell>
          <cell r="H683">
            <v>2.0491214900506285</v>
          </cell>
          <cell r="I683">
            <v>2.1538004024583639</v>
          </cell>
          <cell r="J683">
            <v>2.3791238469877363</v>
          </cell>
        </row>
        <row r="684">
          <cell r="A684" t="str">
            <v>ITOT-SWHCONBR7</v>
          </cell>
          <cell r="B684" t="str">
            <v>VAR_fout</v>
          </cell>
          <cell r="C684" t="str">
            <v>ITOT-ELS</v>
          </cell>
          <cell r="J684">
            <v>0.40452052677421374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ITOT-SWHC</v>
          </cell>
          <cell r="J685">
            <v>7.0539339293101133E-2</v>
          </cell>
        </row>
        <row r="686">
          <cell r="A686" t="str">
            <v>ITOT-SWHCONBR7</v>
          </cell>
          <cell r="B686" t="str">
            <v>VAR_fin</v>
          </cell>
          <cell r="C686" t="str">
            <v>CON</v>
          </cell>
          <cell r="J686">
            <v>0.47505986606731471</v>
          </cell>
        </row>
        <row r="687">
          <cell r="A687" t="str">
            <v>ITOT-SWHCONBR7</v>
          </cell>
          <cell r="B687" t="str">
            <v>VAR_ncap</v>
          </cell>
          <cell r="C687" t="str">
            <v>-</v>
          </cell>
          <cell r="J687">
            <v>2.5837287748183599E-2</v>
          </cell>
        </row>
        <row r="688">
          <cell r="A688" t="str">
            <v>ITOT-SWHCONBR7</v>
          </cell>
          <cell r="B688" t="str">
            <v>VAR_cap</v>
          </cell>
          <cell r="C688" t="str">
            <v>-</v>
          </cell>
          <cell r="J688">
            <v>2.5837287748183599E-2</v>
          </cell>
        </row>
        <row r="689">
          <cell r="A689" t="str">
            <v>RHNS-SHSTG-ELCHP</v>
          </cell>
          <cell r="B689" t="str">
            <v>VAR_fout</v>
          </cell>
          <cell r="C689" t="str">
            <v>RHNS-SHAELCH</v>
          </cell>
          <cell r="H689">
            <v>0.23022185261863282</v>
          </cell>
          <cell r="I689">
            <v>0.29943198557398798</v>
          </cell>
          <cell r="J689">
            <v>0.30527893506413983</v>
          </cell>
        </row>
        <row r="690">
          <cell r="A690" t="str">
            <v>RHNS-SHSTG-ELCHP</v>
          </cell>
          <cell r="B690" t="str">
            <v>VAR_fout</v>
          </cell>
          <cell r="C690" t="str">
            <v>AUX_RHNS-SHSTG-ELCHP_OUT</v>
          </cell>
          <cell r="H690">
            <v>0.23045207447125166</v>
          </cell>
          <cell r="I690">
            <v>0.29973141755956162</v>
          </cell>
          <cell r="J690">
            <v>0.30558421399920399</v>
          </cell>
        </row>
        <row r="691">
          <cell r="A691" t="str">
            <v>RHNS-SHSTG-ELCHP</v>
          </cell>
          <cell r="B691" t="str">
            <v>VAR_fin</v>
          </cell>
          <cell r="C691" t="str">
            <v>RHNS-SHAELCH</v>
          </cell>
          <cell r="H691">
            <v>0.23023343234993796</v>
          </cell>
          <cell r="I691">
            <v>0.29944501249579242</v>
          </cell>
          <cell r="J691">
            <v>0.3052941467249089</v>
          </cell>
        </row>
        <row r="692">
          <cell r="A692" t="str">
            <v>RHNS-SHSTG-ELCHP</v>
          </cell>
          <cell r="B692" t="str">
            <v>VAR_ncap</v>
          </cell>
          <cell r="C692" t="str">
            <v>-</v>
          </cell>
          <cell r="H692">
            <v>5.66854868679568E-3</v>
          </cell>
          <cell r="I692">
            <v>1.8438596529881501E-2</v>
          </cell>
          <cell r="J692">
            <v>2.2014206604285099E-2</v>
          </cell>
        </row>
        <row r="693">
          <cell r="A693" t="str">
            <v>RHNS-SHSTG-ELCHP</v>
          </cell>
          <cell r="B693" t="str">
            <v>VAR_cap</v>
          </cell>
          <cell r="C693" t="str">
            <v>-</v>
          </cell>
          <cell r="H693">
            <v>2.813455784706758E-2</v>
          </cell>
          <cell r="I693">
            <v>3.2365770722548877E-2</v>
          </cell>
          <cell r="J693">
            <v>3.7760297072322431E-2</v>
          </cell>
        </row>
        <row r="694">
          <cell r="A694" t="str">
            <v>RHNS-SHSOLBR</v>
          </cell>
          <cell r="B694" t="str">
            <v>VAR_fout</v>
          </cell>
          <cell r="C694" t="str">
            <v>RHNS-SHASOL</v>
          </cell>
          <cell r="H694">
            <v>7.4403015629995173E-4</v>
          </cell>
          <cell r="I694">
            <v>8.6878367296581809E-4</v>
          </cell>
          <cell r="J694">
            <v>1.462105629384417E-3</v>
          </cell>
        </row>
        <row r="695">
          <cell r="A695" t="str">
            <v>RHNS-SHSOLBR</v>
          </cell>
          <cell r="B695" t="str">
            <v>VAR_fin</v>
          </cell>
          <cell r="C695" t="str">
            <v>SOL</v>
          </cell>
          <cell r="H695">
            <v>7.4403015629995173E-4</v>
          </cell>
          <cell r="I695">
            <v>8.6878367296581809E-4</v>
          </cell>
          <cell r="J695">
            <v>1.462105629384417E-3</v>
          </cell>
        </row>
        <row r="696">
          <cell r="A696" t="str">
            <v>RHNS-SHSOLBR</v>
          </cell>
          <cell r="B696" t="str">
            <v>VAR_ncap</v>
          </cell>
          <cell r="C696" t="str">
            <v>-</v>
          </cell>
          <cell r="H696">
            <v>1.67114739038671E-5</v>
          </cell>
          <cell r="I696">
            <v>2.05451508973065E-4</v>
          </cell>
          <cell r="J696">
            <v>9.4004195457501695E-5</v>
          </cell>
        </row>
        <row r="697">
          <cell r="A697" t="str">
            <v>RHNS-SHSOLBR</v>
          </cell>
          <cell r="B697" t="str">
            <v>VAR_cap</v>
          </cell>
          <cell r="C697" t="str">
            <v>-</v>
          </cell>
          <cell r="H697">
            <v>8.1007595292747992E-4</v>
          </cell>
          <cell r="I697">
            <v>2.2644725550505359E-4</v>
          </cell>
          <cell r="J697">
            <v>2.499787337469228E-4</v>
          </cell>
        </row>
        <row r="698">
          <cell r="A698" t="str">
            <v>RHES-SHPLTBR</v>
          </cell>
          <cell r="B698" t="str">
            <v>VAR_fout</v>
          </cell>
          <cell r="C698" t="str">
            <v>RHES-SHPLT</v>
          </cell>
          <cell r="H698">
            <v>1.1747270054910705E-2</v>
          </cell>
          <cell r="I698">
            <v>9.4964390328986237E-3</v>
          </cell>
          <cell r="J698">
            <v>5.5440003743599349E-3</v>
          </cell>
        </row>
        <row r="699">
          <cell r="A699" t="str">
            <v>RHES-SHPLTBR</v>
          </cell>
          <cell r="B699" t="str">
            <v>VAR_fin</v>
          </cell>
          <cell r="C699" t="str">
            <v>RPLT</v>
          </cell>
          <cell r="H699">
            <v>1.6153600757805798E-2</v>
          </cell>
          <cell r="I699">
            <v>1.2971456444332544E-2</v>
          </cell>
          <cell r="J699">
            <v>7.3927561189725249E-3</v>
          </cell>
        </row>
        <row r="700">
          <cell r="A700" t="str">
            <v>RHES-SHPLTBR</v>
          </cell>
          <cell r="B700" t="str">
            <v>VAR_ncap</v>
          </cell>
          <cell r="C700" t="str">
            <v>-</v>
          </cell>
          <cell r="H700">
            <v>7.1983841139847299E-6</v>
          </cell>
          <cell r="I700">
            <v>7.6892939296419895E-4</v>
          </cell>
          <cell r="J700">
            <v>1.1233282229503E-7</v>
          </cell>
        </row>
        <row r="701">
          <cell r="A701" t="str">
            <v>RHES-SHPLTBR</v>
          </cell>
          <cell r="B701" t="str">
            <v>VAR_cap</v>
          </cell>
          <cell r="C701" t="str">
            <v>-</v>
          </cell>
          <cell r="H701">
            <v>1.009844319882533E-3</v>
          </cell>
          <cell r="I701">
            <v>7.7612848764114855E-4</v>
          </cell>
          <cell r="J701">
            <v>5.6019558673036382E-4</v>
          </cell>
        </row>
        <row r="702">
          <cell r="A702" t="str">
            <v>RHES-SHCONBR6</v>
          </cell>
          <cell r="B702" t="str">
            <v>VAR_fout</v>
          </cell>
          <cell r="C702" t="str">
            <v>RHES-SHCON</v>
          </cell>
          <cell r="H702">
            <v>2.3412536633782557E-4</v>
          </cell>
          <cell r="I702">
            <v>2.1767625599819363E-4</v>
          </cell>
          <cell r="J702">
            <v>1.4625179415626654E-4</v>
          </cell>
        </row>
        <row r="703">
          <cell r="A703" t="str">
            <v>RHES-SHCONBR6</v>
          </cell>
          <cell r="B703" t="str">
            <v>VAR_fin</v>
          </cell>
          <cell r="C703" t="str">
            <v>CON</v>
          </cell>
          <cell r="H703">
            <v>2.3412536633782557E-4</v>
          </cell>
          <cell r="I703">
            <v>2.1767625599819363E-4</v>
          </cell>
          <cell r="J703">
            <v>1.4625179415626654E-4</v>
          </cell>
        </row>
        <row r="704">
          <cell r="A704" t="str">
            <v>RHES-SHCONBR6</v>
          </cell>
          <cell r="B704" t="str">
            <v>VAR_ncap</v>
          </cell>
          <cell r="C704" t="str">
            <v>-</v>
          </cell>
          <cell r="H704">
            <v>1.7534015600053699E-8</v>
          </cell>
          <cell r="I704">
            <v>1.8759752399409401E-8</v>
          </cell>
          <cell r="J704">
            <v>3.8894407464310697E-8</v>
          </cell>
        </row>
        <row r="705">
          <cell r="A705" t="str">
            <v>RHES-SHCONBR6</v>
          </cell>
          <cell r="B705" t="str">
            <v>VAR_cap</v>
          </cell>
          <cell r="C705" t="str">
            <v>-</v>
          </cell>
          <cell r="H705">
            <v>1.7177722120141561E-5</v>
          </cell>
          <cell r="I705">
            <v>1.7188026065160737E-5</v>
          </cell>
          <cell r="J705">
            <v>1.0018909501530334E-5</v>
          </cell>
        </row>
        <row r="706">
          <cell r="A706" t="str">
            <v>RHSA-WHPLTBR</v>
          </cell>
          <cell r="B706" t="str">
            <v>VAR_fout</v>
          </cell>
          <cell r="C706" t="str">
            <v>RHSA-WHPLT</v>
          </cell>
          <cell r="H706">
            <v>3.0580358505047242E-2</v>
          </cell>
          <cell r="I706">
            <v>2.5111835836074906E-2</v>
          </cell>
          <cell r="J706">
            <v>1.3374378657435579E-2</v>
          </cell>
        </row>
        <row r="707">
          <cell r="A707" t="str">
            <v>RHSA-WHPLTBR</v>
          </cell>
          <cell r="B707" t="str">
            <v>VAR_fin</v>
          </cell>
          <cell r="C707" t="str">
            <v>RPLT</v>
          </cell>
          <cell r="H707">
            <v>6.8504883769645419E-2</v>
          </cell>
          <cell r="I707">
            <v>5.5243065091707261E-2</v>
          </cell>
          <cell r="J707">
            <v>2.8096205613712635E-2</v>
          </cell>
        </row>
        <row r="708">
          <cell r="A708" t="str">
            <v>RHSA-WHPLTBR</v>
          </cell>
          <cell r="B708" t="str">
            <v>VAR_ncap</v>
          </cell>
          <cell r="C708" t="str">
            <v>-</v>
          </cell>
          <cell r="H708">
            <v>6.9515343961111498E-4</v>
          </cell>
          <cell r="I708">
            <v>1.02836792255908E-3</v>
          </cell>
          <cell r="J708">
            <v>3.5191204888707802E-7</v>
          </cell>
        </row>
        <row r="709">
          <cell r="A709" t="str">
            <v>RHSA-WHPLTBR</v>
          </cell>
          <cell r="B709" t="str">
            <v>VAR_cap</v>
          </cell>
          <cell r="C709" t="str">
            <v>-</v>
          </cell>
          <cell r="H709">
            <v>2.1194638025644301E-3</v>
          </cell>
          <cell r="I709">
            <v>1.7235134568585723E-3</v>
          </cell>
          <cell r="J709">
            <v>1.0399291527147076E-3</v>
          </cell>
        </row>
        <row r="710">
          <cell r="A710" t="str">
            <v>ITOT-SWHCONBR8</v>
          </cell>
          <cell r="B710" t="str">
            <v>VAR_fout</v>
          </cell>
          <cell r="C710" t="str">
            <v>ITOT-ELS</v>
          </cell>
          <cell r="J710">
            <v>0.92726534985163012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ITOT-SWHC</v>
          </cell>
          <cell r="J711">
            <v>3.5801907413431424</v>
          </cell>
        </row>
        <row r="712">
          <cell r="A712" t="str">
            <v>ITOT-SWHCONBR8</v>
          </cell>
          <cell r="B712" t="str">
            <v>VAR_fin</v>
          </cell>
          <cell r="C712" t="str">
            <v>CON</v>
          </cell>
          <cell r="J712">
            <v>4.5074560911947747</v>
          </cell>
        </row>
        <row r="713">
          <cell r="A713" t="str">
            <v>ITOT-SWHCONBR8</v>
          </cell>
          <cell r="B713" t="str">
            <v>VAR_ncap</v>
          </cell>
          <cell r="C713" t="str">
            <v>-</v>
          </cell>
          <cell r="J713">
            <v>0.245129884113028</v>
          </cell>
        </row>
        <row r="714">
          <cell r="A714" t="str">
            <v>ITOT-SWHCONBR8</v>
          </cell>
          <cell r="B714" t="str">
            <v>VAR_cap</v>
          </cell>
          <cell r="C714" t="str">
            <v>-</v>
          </cell>
          <cell r="J714">
            <v>0.245129884113028</v>
          </cell>
        </row>
        <row r="715">
          <cell r="A715" t="str">
            <v>D-SCOM_KEV_HFC_ELC_CHP</v>
          </cell>
          <cell r="B715" t="str">
            <v>VAR_fout</v>
          </cell>
          <cell r="C715" t="str">
            <v>ELC5</v>
          </cell>
          <cell r="H715">
            <v>6.028896667123005E-4</v>
          </cell>
          <cell r="I715">
            <v>3.7351350947332991E-4</v>
          </cell>
          <cell r="J715">
            <v>4.6299309911237139E-4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SCOM_ELC</v>
          </cell>
          <cell r="H716">
            <v>1.6768040727168281E-3</v>
          </cell>
          <cell r="I716">
            <v>6.7919727504827949E-4</v>
          </cell>
          <cell r="J716">
            <v>1.8884793008338809E-2</v>
          </cell>
        </row>
        <row r="717">
          <cell r="A717" t="str">
            <v>D-SCOM_KEV_HFC_ELC_CHP</v>
          </cell>
          <cell r="B717" t="str">
            <v>VAR_fin</v>
          </cell>
          <cell r="C717" t="str">
            <v>SCOM_KEV_HFC_ELC_CHP</v>
          </cell>
          <cell r="H717">
            <v>2.2594237784707423E-3</v>
          </cell>
          <cell r="I717">
            <v>1.0321742170602685E-3</v>
          </cell>
          <cell r="J717">
            <v>1.9333457000836017E-2</v>
          </cell>
        </row>
        <row r="718">
          <cell r="A718" t="str">
            <v>D-EH2R</v>
          </cell>
          <cell r="B718" t="str">
            <v>VAR_fout</v>
          </cell>
          <cell r="C718" t="str">
            <v>EH2</v>
          </cell>
          <cell r="I718">
            <v>2.672291198927815E-3</v>
          </cell>
          <cell r="J718">
            <v>2.4157933144737173E-3</v>
          </cell>
        </row>
        <row r="719">
          <cell r="A719" t="str">
            <v>D-EH2R</v>
          </cell>
          <cell r="B719" t="str">
            <v>VAR_fin</v>
          </cell>
          <cell r="C719" t="str">
            <v>H2</v>
          </cell>
          <cell r="I719">
            <v>2.672291198927815E-3</v>
          </cell>
          <cell r="J719">
            <v>2.4157933144737173E-3</v>
          </cell>
        </row>
        <row r="720">
          <cell r="A720" t="str">
            <v>D-EH2R</v>
          </cell>
          <cell r="B720" t="str">
            <v>VAR_ncap</v>
          </cell>
          <cell r="C720" t="str">
            <v>-</v>
          </cell>
          <cell r="H720">
            <v>8.9661084398692697E-7</v>
          </cell>
          <cell r="I720">
            <v>4.2695655877047101E-4</v>
          </cell>
          <cell r="J720">
            <v>1.11406486477672E-4</v>
          </cell>
        </row>
        <row r="721">
          <cell r="A721" t="str">
            <v>D-EH2R</v>
          </cell>
          <cell r="B721" t="str">
            <v>VAR_cap</v>
          </cell>
          <cell r="C721" t="str">
            <v>-</v>
          </cell>
          <cell r="H721">
            <v>8.9661084398692697E-7</v>
          </cell>
          <cell r="I721">
            <v>4.2711536820757499E-4</v>
          </cell>
          <cell r="J721">
            <v>2.57648179293408E-4</v>
          </cell>
        </row>
        <row r="722">
          <cell r="A722" t="str">
            <v>SCOM-ELCSPECADV</v>
          </cell>
          <cell r="B722" t="str">
            <v>VAR_fout</v>
          </cell>
          <cell r="C722" t="str">
            <v>SCOM-ELS</v>
          </cell>
          <cell r="H722">
            <v>13.406986147070647</v>
          </cell>
          <cell r="I722">
            <v>18.910622087166296</v>
          </cell>
          <cell r="J722">
            <v>25.89263305555637</v>
          </cell>
        </row>
        <row r="723">
          <cell r="A723" t="str">
            <v>SCOM-ELCSPECADV</v>
          </cell>
          <cell r="B723" t="str">
            <v>VAR_fin</v>
          </cell>
          <cell r="C723" t="str">
            <v>SCOM_ELC</v>
          </cell>
          <cell r="H723">
            <v>8.9379907647137564</v>
          </cell>
          <cell r="I723">
            <v>12.607081391444211</v>
          </cell>
          <cell r="J723">
            <v>17.261755370370917</v>
          </cell>
        </row>
        <row r="724">
          <cell r="A724" t="str">
            <v>SCOM-ELCSPECADV</v>
          </cell>
          <cell r="B724" t="str">
            <v>VAR_ncap</v>
          </cell>
          <cell r="C724" t="str">
            <v>-</v>
          </cell>
          <cell r="H724">
            <v>0.46050785568378799</v>
          </cell>
          <cell r="I724">
            <v>0.58173068468469302</v>
          </cell>
          <cell r="J724">
            <v>1.07009834131259</v>
          </cell>
        </row>
        <row r="725">
          <cell r="A725" t="str">
            <v>SCOM-ELCSPECADV</v>
          </cell>
          <cell r="B725" t="str">
            <v>VAR_cap</v>
          </cell>
          <cell r="C725" t="str">
            <v>-</v>
          </cell>
          <cell r="H725">
            <v>1.4171086125874579</v>
          </cell>
          <cell r="I725">
            <v>1.9988392341248711</v>
          </cell>
          <cell r="J725">
            <v>2.7368330775446164</v>
          </cell>
        </row>
        <row r="726">
          <cell r="A726" t="str">
            <v>RHSA-WHLTHRD</v>
          </cell>
          <cell r="B726" t="str">
            <v>VAR_fout</v>
          </cell>
          <cell r="C726" t="str">
            <v>RHSA-WHLTHRD</v>
          </cell>
          <cell r="H726">
            <v>2.2732643970714936</v>
          </cell>
          <cell r="I726">
            <v>2.774831827285777</v>
          </cell>
          <cell r="J726">
            <v>3.0783349910592599</v>
          </cell>
        </row>
        <row r="727">
          <cell r="A727" t="str">
            <v>RHSA-WHLTHRD</v>
          </cell>
          <cell r="B727" t="str">
            <v>VAR_fin</v>
          </cell>
          <cell r="C727" t="str">
            <v>RHSA_LTH</v>
          </cell>
          <cell r="H727">
            <v>4.0019955427602936</v>
          </cell>
          <cell r="I727">
            <v>4.8200235000540186</v>
          </cell>
          <cell r="J727">
            <v>5.2555916385432777</v>
          </cell>
        </row>
        <row r="728">
          <cell r="A728" t="str">
            <v>RHSA-WHLTHRD</v>
          </cell>
          <cell r="B728" t="str">
            <v>VAR_ncap</v>
          </cell>
          <cell r="C728" t="str">
            <v>-</v>
          </cell>
          <cell r="H728">
            <v>5.6578832683450098E-2</v>
          </cell>
          <cell r="I728">
            <v>9.3759900269407503E-2</v>
          </cell>
          <cell r="J728">
            <v>8.4068001982074397E-2</v>
          </cell>
        </row>
        <row r="729">
          <cell r="A729" t="str">
            <v>RHSA-WHLTHRD</v>
          </cell>
          <cell r="B729" t="str">
            <v>VAR_cap</v>
          </cell>
          <cell r="C729" t="str">
            <v>-</v>
          </cell>
          <cell r="H729">
            <v>0.22500707395382596</v>
          </cell>
          <cell r="I729">
            <v>0.28171291635329399</v>
          </cell>
          <cell r="J729">
            <v>0.320868704486173</v>
          </cell>
        </row>
        <row r="730">
          <cell r="A730" t="str">
            <v>RHES-SHCONBR7</v>
          </cell>
          <cell r="B730" t="str">
            <v>VAR_fout</v>
          </cell>
          <cell r="C730" t="str">
            <v>RHES-SHCON</v>
          </cell>
          <cell r="H730">
            <v>2.1948423344379038E-4</v>
          </cell>
          <cell r="I730">
            <v>2.0337000735516005E-4</v>
          </cell>
          <cell r="J730">
            <v>1.3725392115084139E-4</v>
          </cell>
        </row>
        <row r="731">
          <cell r="A731" t="str">
            <v>RHES-SHCONBR7</v>
          </cell>
          <cell r="B731" t="str">
            <v>VAR_fin</v>
          </cell>
          <cell r="C731" t="str">
            <v>CON</v>
          </cell>
          <cell r="H731">
            <v>2.1948423344379038E-4</v>
          </cell>
          <cell r="I731">
            <v>2.0337000735516005E-4</v>
          </cell>
          <cell r="J731">
            <v>1.3725392115084139E-4</v>
          </cell>
        </row>
        <row r="732">
          <cell r="A732" t="str">
            <v>RHES-SHCONBR7</v>
          </cell>
          <cell r="B732" t="str">
            <v>VAR_ncap</v>
          </cell>
          <cell r="C732" t="str">
            <v>-</v>
          </cell>
          <cell r="H732">
            <v>1.7329523624004001E-8</v>
          </cell>
          <cell r="I732">
            <v>1.8512108610958299E-8</v>
          </cell>
          <cell r="J732">
            <v>3.7433294308035697E-8</v>
          </cell>
        </row>
        <row r="733">
          <cell r="A733" t="str">
            <v>RHES-SHCONBR7</v>
          </cell>
          <cell r="B733" t="str">
            <v>VAR_cap</v>
          </cell>
          <cell r="C733" t="str">
            <v>-</v>
          </cell>
          <cell r="H733">
            <v>1.5836357672430748E-5</v>
          </cell>
          <cell r="I733">
            <v>1.5846360830676983E-5</v>
          </cell>
          <cell r="J733">
            <v>9.2424340615289844E-6</v>
          </cell>
        </row>
        <row r="734">
          <cell r="A734" t="str">
            <v>ITOT-SWHCONBR9</v>
          </cell>
          <cell r="B734" t="str">
            <v>VAR_fout</v>
          </cell>
          <cell r="C734" t="str">
            <v>ITOT-ELS</v>
          </cell>
          <cell r="J734">
            <v>6.3826901454401775E-5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ITOT-SWHC</v>
          </cell>
          <cell r="J735">
            <v>3.7045095550444453E-4</v>
          </cell>
        </row>
        <row r="736">
          <cell r="A736" t="str">
            <v>ITOT-SWHCONBR9</v>
          </cell>
          <cell r="B736" t="str">
            <v>VAR_fin</v>
          </cell>
          <cell r="C736" t="str">
            <v>CON</v>
          </cell>
          <cell r="J736">
            <v>4.342778569588465E-4</v>
          </cell>
        </row>
        <row r="737">
          <cell r="A737" t="str">
            <v>ITOT-SWHCONBR9</v>
          </cell>
          <cell r="B737" t="str">
            <v>VAR_ncap</v>
          </cell>
          <cell r="C737" t="str">
            <v>-</v>
          </cell>
          <cell r="J737">
            <v>2.23366767802949E-5</v>
          </cell>
        </row>
        <row r="738">
          <cell r="A738" t="str">
            <v>ITOT-SWHCONBR9</v>
          </cell>
          <cell r="B738" t="str">
            <v>VAR_cap</v>
          </cell>
          <cell r="C738" t="str">
            <v>-</v>
          </cell>
          <cell r="J738">
            <v>2.23366767802949E-5</v>
          </cell>
        </row>
        <row r="739">
          <cell r="A739" t="str">
            <v>SCOM-SHPLTBR</v>
          </cell>
          <cell r="B739" t="str">
            <v>VAR_fout</v>
          </cell>
          <cell r="C739" t="str">
            <v>SCOM-SHPLT</v>
          </cell>
          <cell r="H739">
            <v>0.14229245920779984</v>
          </cell>
          <cell r="I739">
            <v>0.10844441301562592</v>
          </cell>
          <cell r="J739">
            <v>4.727144390738057E-2</v>
          </cell>
        </row>
        <row r="740">
          <cell r="A740" t="str">
            <v>SCOM-SHPLTBR</v>
          </cell>
          <cell r="B740" t="str">
            <v>VAR_fin</v>
          </cell>
          <cell r="C740" t="str">
            <v>SCOMPLTBRC</v>
          </cell>
          <cell r="H740">
            <v>0.14229245920779984</v>
          </cell>
          <cell r="I740">
            <v>0.10844441301562592</v>
          </cell>
          <cell r="J740">
            <v>4.727144390738057E-2</v>
          </cell>
        </row>
        <row r="741">
          <cell r="A741" t="str">
            <v>SCOM-SHPLTBR</v>
          </cell>
          <cell r="B741" t="str">
            <v>VAR_fin</v>
          </cell>
          <cell r="C741" t="str">
            <v>SPLT</v>
          </cell>
          <cell r="H741">
            <v>0.21727667958185085</v>
          </cell>
          <cell r="I741">
            <v>0.16559164210401434</v>
          </cell>
          <cell r="J741">
            <v>7.2095855707456191E-2</v>
          </cell>
        </row>
        <row r="742">
          <cell r="A742" t="str">
            <v>SCOM-SHPLTBR</v>
          </cell>
          <cell r="B742" t="str">
            <v>VAR_ncap</v>
          </cell>
          <cell r="C742" t="str">
            <v>-</v>
          </cell>
          <cell r="H742">
            <v>1.4574119377296299E-4</v>
          </cell>
          <cell r="I742">
            <v>8.3432003258295407E-3</v>
          </cell>
          <cell r="J742">
            <v>3.0397222923370801E-7</v>
          </cell>
        </row>
        <row r="743">
          <cell r="A743" t="str">
            <v>SCOM-SHPLTBR</v>
          </cell>
          <cell r="B743" t="str">
            <v>VAR_cap</v>
          </cell>
          <cell r="C743" t="str">
            <v>-</v>
          </cell>
          <cell r="H743">
            <v>1.25956665440781E-2</v>
          </cell>
          <cell r="I743">
            <v>8.489045766703467E-3</v>
          </cell>
          <cell r="J743">
            <v>6.1157628632554405E-3</v>
          </cell>
        </row>
        <row r="744">
          <cell r="A744" t="str">
            <v>ITOT-SWHELCHP</v>
          </cell>
          <cell r="B744" t="str">
            <v>VAR_fout</v>
          </cell>
          <cell r="C744" t="str">
            <v>ITOT-SWHAELCH</v>
          </cell>
          <cell r="H744">
            <v>7.3201680276656997</v>
          </cell>
          <cell r="I744">
            <v>7.3232156991428727</v>
          </cell>
          <cell r="J744">
            <v>7.3232301543267972</v>
          </cell>
        </row>
        <row r="745">
          <cell r="A745" t="str">
            <v>ITOT-SWHELCHP</v>
          </cell>
          <cell r="B745" t="str">
            <v>VAR_fin</v>
          </cell>
          <cell r="C745" t="str">
            <v>ITOT_ELC</v>
          </cell>
          <cell r="H745">
            <v>2.2419018550413634</v>
          </cell>
          <cell r="I745">
            <v>2.2014425757154834</v>
          </cell>
          <cell r="J745">
            <v>2.1230818020866575</v>
          </cell>
        </row>
        <row r="746">
          <cell r="A746" t="str">
            <v>ITOT-SWHELCHP</v>
          </cell>
          <cell r="B746" t="str">
            <v>VAR_fin</v>
          </cell>
          <cell r="C746" t="str">
            <v>ITOTELCHPC</v>
          </cell>
          <cell r="H746">
            <v>7.3201680276656997</v>
          </cell>
          <cell r="I746">
            <v>7.3232156991428727</v>
          </cell>
          <cell r="J746">
            <v>7.3232301543267972</v>
          </cell>
        </row>
        <row r="747">
          <cell r="A747" t="str">
            <v>ITOT-SWHELCHP</v>
          </cell>
          <cell r="B747" t="str">
            <v>VAR_ncap</v>
          </cell>
          <cell r="C747" t="str">
            <v>-</v>
          </cell>
          <cell r="H747">
            <v>0.25596919287919401</v>
          </cell>
          <cell r="I747">
            <v>6.4630972776884302E-2</v>
          </cell>
          <cell r="J747">
            <v>0.25099912720454498</v>
          </cell>
        </row>
        <row r="748">
          <cell r="A748" t="str">
            <v>ITOT-SWHELCHP</v>
          </cell>
          <cell r="B748" t="str">
            <v>VAR_cap</v>
          </cell>
          <cell r="C748" t="str">
            <v>-</v>
          </cell>
          <cell r="H748">
            <v>0.39822326112791739</v>
          </cell>
          <cell r="I748">
            <v>0.40140901134524476</v>
          </cell>
          <cell r="J748">
            <v>0.406173436406504</v>
          </cell>
        </row>
        <row r="749">
          <cell r="A749" t="str">
            <v>RHES-SHCONBR8</v>
          </cell>
          <cell r="B749" t="str">
            <v>VAR_fout</v>
          </cell>
          <cell r="C749" t="str">
            <v>RHES-SHCON</v>
          </cell>
          <cell r="H749">
            <v>5.7183084916969836E-5</v>
          </cell>
          <cell r="I749">
            <v>4.3624393165438643E-5</v>
          </cell>
          <cell r="J749">
            <v>3.2465120588443665E-5</v>
          </cell>
        </row>
        <row r="750">
          <cell r="A750" t="str">
            <v>RHES-SHCONBR8</v>
          </cell>
          <cell r="B750" t="str">
            <v>VAR_fin</v>
          </cell>
          <cell r="C750" t="str">
            <v>CON</v>
          </cell>
          <cell r="H750">
            <v>5.7183084916969836E-5</v>
          </cell>
          <cell r="I750">
            <v>4.3624393165438643E-5</v>
          </cell>
          <cell r="J750">
            <v>3.2465120588443665E-5</v>
          </cell>
        </row>
        <row r="751">
          <cell r="A751" t="str">
            <v>RHES-SHCONBR8</v>
          </cell>
          <cell r="B751" t="str">
            <v>VAR_ncap</v>
          </cell>
          <cell r="C751" t="str">
            <v>-</v>
          </cell>
          <cell r="J751">
            <v>1.6295779458363698E-8</v>
          </cell>
        </row>
        <row r="752">
          <cell r="A752" t="str">
            <v>RHES-SHCONBR8</v>
          </cell>
          <cell r="B752" t="str">
            <v>VAR_cap</v>
          </cell>
          <cell r="C752" t="str">
            <v>-</v>
          </cell>
          <cell r="H752">
            <v>3.2374365928905593E-8</v>
          </cell>
          <cell r="I752">
            <v>3.0756664423094692E-8</v>
          </cell>
          <cell r="J752">
            <v>5.1244310684527306E-8</v>
          </cell>
        </row>
        <row r="753">
          <cell r="A753" t="str">
            <v>RHEM-SHWODBR</v>
          </cell>
          <cell r="B753" t="str">
            <v>VAR_fout</v>
          </cell>
          <cell r="C753" t="str">
            <v>RHEM-SHWOD</v>
          </cell>
          <cell r="H753">
            <v>3.0869096312916469</v>
          </cell>
          <cell r="I753">
            <v>2.3670141727046139</v>
          </cell>
          <cell r="J753">
            <v>1.0263927809366233</v>
          </cell>
        </row>
        <row r="754">
          <cell r="A754" t="str">
            <v>RHEM-SHWODBR</v>
          </cell>
          <cell r="B754" t="str">
            <v>VAR_fin</v>
          </cell>
          <cell r="C754" t="str">
            <v>RHEMWODBRC</v>
          </cell>
          <cell r="H754">
            <v>3.0869096312916469</v>
          </cell>
          <cell r="I754">
            <v>2.3670141727046139</v>
          </cell>
          <cell r="J754">
            <v>1.0263927809366233</v>
          </cell>
        </row>
        <row r="755">
          <cell r="A755" t="str">
            <v>RHEM-SHWODBR</v>
          </cell>
          <cell r="B755" t="str">
            <v>VAR_fin</v>
          </cell>
          <cell r="C755" t="str">
            <v>RWOD</v>
          </cell>
          <cell r="H755">
            <v>4.2759327738417801</v>
          </cell>
          <cell r="I755">
            <v>3.2787462822423676</v>
          </cell>
          <cell r="J755">
            <v>1.4190972704210978</v>
          </cell>
        </row>
        <row r="756">
          <cell r="A756" t="str">
            <v>RHEM-SHWODBR</v>
          </cell>
          <cell r="B756" t="str">
            <v>VAR_ncap</v>
          </cell>
          <cell r="C756" t="str">
            <v>-</v>
          </cell>
          <cell r="H756">
            <v>0.13223163539466601</v>
          </cell>
          <cell r="I756">
            <v>3.5197706585273603E-2</v>
          </cell>
          <cell r="J756">
            <v>2.7309354730931099E-7</v>
          </cell>
        </row>
        <row r="757">
          <cell r="A757" t="str">
            <v>RHEM-SHWODBR</v>
          </cell>
          <cell r="B757" t="str">
            <v>VAR_cap</v>
          </cell>
          <cell r="C757" t="str">
            <v>-</v>
          </cell>
          <cell r="H757">
            <v>0.2191204047836727</v>
          </cell>
          <cell r="I757">
            <v>0.16742958146904266</v>
          </cell>
          <cell r="J757">
            <v>8.1301481057431874E-2</v>
          </cell>
        </row>
        <row r="758">
          <cell r="A758" t="str">
            <v>RHES-SHCONBR9</v>
          </cell>
          <cell r="B758" t="str">
            <v>VAR_fout</v>
          </cell>
          <cell r="C758" t="str">
            <v>RHES-SHCON</v>
          </cell>
          <cell r="H758">
            <v>5.6341611412378491E-5</v>
          </cell>
          <cell r="I758">
            <v>4.2434713731252628E-5</v>
          </cell>
          <cell r="J758">
            <v>3.155223140947919E-5</v>
          </cell>
        </row>
        <row r="759">
          <cell r="A759" t="str">
            <v>RHES-SHCONBR9</v>
          </cell>
          <cell r="B759" t="str">
            <v>VAR_fin</v>
          </cell>
          <cell r="C759" t="str">
            <v>CON</v>
          </cell>
          <cell r="H759">
            <v>5.6341611412378491E-5</v>
          </cell>
          <cell r="I759">
            <v>4.2434713731252628E-5</v>
          </cell>
          <cell r="J759">
            <v>3.155223140947919E-5</v>
          </cell>
        </row>
        <row r="760">
          <cell r="A760" t="str">
            <v>RHES-SHCONBR9</v>
          </cell>
          <cell r="B760" t="str">
            <v>VAR_cap</v>
          </cell>
          <cell r="C760" t="str">
            <v>-</v>
          </cell>
          <cell r="H760">
            <v>-5.8802096287463497E-8</v>
          </cell>
          <cell r="I760">
            <v>-6.2002758305480194E-8</v>
          </cell>
          <cell r="J760">
            <v>-2.05739791061078E-8</v>
          </cell>
        </row>
        <row r="761">
          <cell r="A761" t="str">
            <v>D-RHNS_LTH_CHPNGA</v>
          </cell>
          <cell r="B761" t="str">
            <v>VAR_fout</v>
          </cell>
          <cell r="C761" t="str">
            <v>RHSA_LTH</v>
          </cell>
          <cell r="H761">
            <v>3.15459867552049E-3</v>
          </cell>
          <cell r="I761">
            <v>2.3229505314195089E-3</v>
          </cell>
          <cell r="J761">
            <v>2.2818469686221301E-3</v>
          </cell>
        </row>
        <row r="762">
          <cell r="A762" t="str">
            <v>D-RHNS_LTH_CHPNGA</v>
          </cell>
          <cell r="B762" t="str">
            <v>VAR_fout</v>
          </cell>
          <cell r="C762" t="str">
            <v>LTH</v>
          </cell>
          <cell r="H762">
            <v>2.0976948601044928E-6</v>
          </cell>
          <cell r="I762">
            <v>2.8920724279474951E-6</v>
          </cell>
          <cell r="J762">
            <v>4.4500059512970458E-6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RHNS_LTH_CHPNGA_ON</v>
          </cell>
        </row>
        <row r="764">
          <cell r="A764" t="str">
            <v>D-RHNS_LTH_CHPNGA</v>
          </cell>
          <cell r="B764" t="str">
            <v>VAR_fin</v>
          </cell>
          <cell r="C764" t="str">
            <v>RHNS_LTH_CHPNGA</v>
          </cell>
          <cell r="H764">
            <v>3.1577049052983804E-3</v>
          </cell>
          <cell r="I764">
            <v>2.3264497049755744E-3</v>
          </cell>
          <cell r="J764">
            <v>2.2866987508354422E-3</v>
          </cell>
        </row>
        <row r="765">
          <cell r="A765" t="str">
            <v>D-SLFO</v>
          </cell>
          <cell r="B765" t="str">
            <v>VAR_fout</v>
          </cell>
          <cell r="C765" t="str">
            <v>CO2</v>
          </cell>
          <cell r="H765">
            <v>785.477586579128</v>
          </cell>
          <cell r="I765">
            <v>425.92262134910999</v>
          </cell>
          <cell r="J765">
            <v>8.9547674674186905E-4</v>
          </cell>
        </row>
        <row r="766">
          <cell r="A766" t="str">
            <v>D-SLFO</v>
          </cell>
          <cell r="B766" t="str">
            <v>VAR_fout</v>
          </cell>
          <cell r="C766" t="str">
            <v>SLFO</v>
          </cell>
          <cell r="H766">
            <v>10.480357577188148</v>
          </cell>
          <cell r="I766">
            <v>5.6830397370087002</v>
          </cell>
          <cell r="J766">
            <v>0.19652032291797902</v>
          </cell>
        </row>
        <row r="767">
          <cell r="A767" t="str">
            <v>D-SLFO</v>
          </cell>
          <cell r="B767" t="str">
            <v>VAR_fin</v>
          </cell>
          <cell r="C767" t="str">
            <v>LFO</v>
          </cell>
          <cell r="H767">
            <v>10.657769153041093</v>
          </cell>
          <cell r="I767">
            <v>5.7791400454424657</v>
          </cell>
          <cell r="J767">
            <v>1.2150295071124404E-5</v>
          </cell>
        </row>
        <row r="768">
          <cell r="A768" t="str">
            <v>D-SLFO</v>
          </cell>
          <cell r="B768" t="str">
            <v>VAR_fin</v>
          </cell>
          <cell r="C768" t="str">
            <v>BDS</v>
          </cell>
          <cell r="H768">
            <v>5.9615389810423864E-4</v>
          </cell>
          <cell r="I768">
            <v>4.2594028988144343E-4</v>
          </cell>
          <cell r="J768">
            <v>0.19984829804393739</v>
          </cell>
        </row>
        <row r="769">
          <cell r="A769" t="str">
            <v>D-RCOA</v>
          </cell>
          <cell r="B769" t="str">
            <v>VAR_fout</v>
          </cell>
          <cell r="C769" t="str">
            <v>CO2</v>
          </cell>
        </row>
        <row r="770">
          <cell r="A770" t="str">
            <v>D-RCOA</v>
          </cell>
          <cell r="B770" t="str">
            <v>VAR_fout</v>
          </cell>
          <cell r="C770" t="str">
            <v>RCOA</v>
          </cell>
        </row>
        <row r="771">
          <cell r="A771" t="str">
            <v>D-RCOA</v>
          </cell>
          <cell r="B771" t="str">
            <v>VAR_fin</v>
          </cell>
          <cell r="C771" t="str">
            <v>COA</v>
          </cell>
        </row>
        <row r="772">
          <cell r="A772" t="str">
            <v>SCOM-ELCSPECDC</v>
          </cell>
          <cell r="B772" t="str">
            <v>VAR_fout</v>
          </cell>
          <cell r="C772" t="str">
            <v>SCOM-ELSDC</v>
          </cell>
          <cell r="H772">
            <v>12.081145263597501</v>
          </cell>
          <cell r="I772">
            <v>11.089467211322097</v>
          </cell>
          <cell r="J772">
            <v>9.1106927309140708</v>
          </cell>
        </row>
        <row r="773">
          <cell r="A773" t="str">
            <v>SCOM-ELCSPECDC</v>
          </cell>
          <cell r="B773" t="str">
            <v>VAR_fin</v>
          </cell>
          <cell r="C773" t="str">
            <v>SCOM_ELC</v>
          </cell>
          <cell r="H773">
            <v>12.081145263597501</v>
          </cell>
          <cell r="I773">
            <v>11.089467211322097</v>
          </cell>
          <cell r="J773">
            <v>9.1106927309140708</v>
          </cell>
        </row>
        <row r="774">
          <cell r="A774" t="str">
            <v>D-RHEM_KEV_WOD_ELC_CHP</v>
          </cell>
          <cell r="B774" t="str">
            <v>VAR_fout</v>
          </cell>
          <cell r="C774" t="str">
            <v>ELC5</v>
          </cell>
          <cell r="H774">
            <v>8.1809267304768288E-4</v>
          </cell>
          <cell r="I774">
            <v>1.0674883361649703E-3</v>
          </cell>
          <cell r="J774">
            <v>6.0992955067561063E-4</v>
          </cell>
        </row>
        <row r="775">
          <cell r="A775" t="str">
            <v>D-RHEM_KEV_WOD_ELC_CHP</v>
          </cell>
          <cell r="B775" t="str">
            <v>VAR_fout</v>
          </cell>
          <cell r="C775" t="str">
            <v>RHEM_ELC</v>
          </cell>
          <cell r="H775">
            <v>2.0152891633738348E-3</v>
          </cell>
          <cell r="I775">
            <v>0.15222702806748378</v>
          </cell>
          <cell r="J775">
            <v>0.10964611283272903</v>
          </cell>
        </row>
        <row r="776">
          <cell r="A776" t="str">
            <v>D-RHEM_KEV_WOD_ELC_CHP</v>
          </cell>
          <cell r="B776" t="str">
            <v>VAR_fin</v>
          </cell>
          <cell r="C776" t="str">
            <v>RHEM_KEV_WOD_ELC_CHP</v>
          </cell>
          <cell r="H776">
            <v>2.8185123484529106E-3</v>
          </cell>
          <cell r="I776">
            <v>0.15328612146670842</v>
          </cell>
          <cell r="J776">
            <v>0.11024990804382676</v>
          </cell>
        </row>
        <row r="777">
          <cell r="A777" t="str">
            <v>RHES-SHSTG-SOL</v>
          </cell>
          <cell r="B777" t="str">
            <v>VAR_fout</v>
          </cell>
          <cell r="C777" t="str">
            <v>AUX_RHES-SHSTG-SOL_OUT</v>
          </cell>
          <cell r="H777">
            <v>9.2917844756877487E-3</v>
          </cell>
          <cell r="I777">
            <v>4.3410903785090398E-3</v>
          </cell>
          <cell r="J777">
            <v>4.0763939789916727E-3</v>
          </cell>
        </row>
        <row r="778">
          <cell r="A778" t="str">
            <v>RHES-SHSTG-SOL</v>
          </cell>
          <cell r="B778" t="str">
            <v>VAR_fout</v>
          </cell>
          <cell r="C778" t="str">
            <v>RHES-SHASOL</v>
          </cell>
          <cell r="H778">
            <v>9.2825019737140385E-3</v>
          </cell>
          <cell r="I778">
            <v>4.3367536248841571E-3</v>
          </cell>
          <cell r="J778">
            <v>4.0723216573343383E-3</v>
          </cell>
        </row>
        <row r="779">
          <cell r="A779" t="str">
            <v>RHES-SHSTG-SOL</v>
          </cell>
          <cell r="B779" t="str">
            <v>VAR_fin</v>
          </cell>
          <cell r="C779" t="str">
            <v>RHES-SHASOL</v>
          </cell>
          <cell r="H779">
            <v>9.2859917995257602E-3</v>
          </cell>
          <cell r="I779">
            <v>4.3378603052143328E-3</v>
          </cell>
          <cell r="J779">
            <v>4.0755660429173945E-3</v>
          </cell>
        </row>
        <row r="780">
          <cell r="A780" t="str">
            <v>RHES-SHSTG-SOL</v>
          </cell>
          <cell r="B780" t="str">
            <v>VAR_ncap</v>
          </cell>
          <cell r="C780" t="str">
            <v>-</v>
          </cell>
          <cell r="H780">
            <v>3.56275849372645E-4</v>
          </cell>
          <cell r="I780">
            <v>3.97622038992615E-4</v>
          </cell>
          <cell r="J780">
            <v>2.7585201141114399E-4</v>
          </cell>
        </row>
        <row r="781">
          <cell r="A781" t="str">
            <v>RHES-SHSTG-SOL</v>
          </cell>
          <cell r="B781" t="str">
            <v>VAR_cap</v>
          </cell>
          <cell r="C781" t="str">
            <v>-</v>
          </cell>
          <cell r="H781">
            <v>3.2721647000098701E-3</v>
          </cell>
          <cell r="I781">
            <v>7.5417552944146305E-4</v>
          </cell>
          <cell r="J781">
            <v>7.1512243362736102E-4</v>
          </cell>
        </row>
        <row r="782">
          <cell r="A782" t="str">
            <v>D-ITOT_LTH</v>
          </cell>
          <cell r="B782" t="str">
            <v>VAR_fout</v>
          </cell>
          <cell r="C782" t="str">
            <v>ITOT_LTH_DH</v>
          </cell>
          <cell r="H782">
            <v>6.4779592430017869</v>
          </cell>
          <cell r="I782">
            <v>6.477958778164628</v>
          </cell>
          <cell r="J782">
            <v>7.568982636265341</v>
          </cell>
        </row>
        <row r="783">
          <cell r="A783" t="str">
            <v>D-ITOT_LTH</v>
          </cell>
          <cell r="B783" t="str">
            <v>VAR_fin</v>
          </cell>
          <cell r="C783" t="str">
            <v>LTH</v>
          </cell>
          <cell r="H783">
            <v>7.0284991684087625</v>
          </cell>
          <cell r="I783">
            <v>7.0238916250891634</v>
          </cell>
          <cell r="J783">
            <v>8.196117223609102</v>
          </cell>
        </row>
        <row r="784">
          <cell r="A784" t="str">
            <v>D-ITOT_LTH</v>
          </cell>
          <cell r="B784" t="str">
            <v>VAR_ncap</v>
          </cell>
          <cell r="C784" t="str">
            <v>-</v>
          </cell>
          <cell r="H784">
            <v>5.6506307507031102E-8</v>
          </cell>
          <cell r="I784">
            <v>7.32485201423137E-8</v>
          </cell>
          <cell r="J784">
            <v>1.22707423482034E-7</v>
          </cell>
        </row>
        <row r="785">
          <cell r="A785" t="str">
            <v>D-ITOT_LTH</v>
          </cell>
          <cell r="B785" t="str">
            <v>VAR_cap</v>
          </cell>
          <cell r="C785" t="str">
            <v>-</v>
          </cell>
          <cell r="H785">
            <v>0.79547281422793603</v>
          </cell>
          <cell r="I785">
            <v>0.79547288747645695</v>
          </cell>
          <cell r="J785">
            <v>0.79547301018387995</v>
          </cell>
        </row>
        <row r="786">
          <cell r="A786" t="str">
            <v>D-IH2</v>
          </cell>
          <cell r="B786" t="str">
            <v>VAR_fout</v>
          </cell>
          <cell r="C786" t="str">
            <v>IH2</v>
          </cell>
          <cell r="H786">
            <v>0.60223301906411653</v>
          </cell>
          <cell r="I786">
            <v>0.73651276357120643</v>
          </cell>
          <cell r="J786">
            <v>0.87016138464167836</v>
          </cell>
        </row>
        <row r="787">
          <cell r="A787" t="str">
            <v>D-IH2</v>
          </cell>
          <cell r="B787" t="str">
            <v>VAR_fin</v>
          </cell>
          <cell r="C787" t="str">
            <v>H2</v>
          </cell>
          <cell r="H787">
            <v>0.60682106388081125</v>
          </cell>
          <cell r="I787">
            <v>0.74212380358456198</v>
          </cell>
          <cell r="J787">
            <v>0.87679061170846651</v>
          </cell>
        </row>
        <row r="788">
          <cell r="A788" t="str">
            <v>D-IH2</v>
          </cell>
          <cell r="B788" t="str">
            <v>VAR_ncap</v>
          </cell>
          <cell r="C788" t="str">
            <v>-</v>
          </cell>
          <cell r="H788">
            <v>2.1323783613128901E-2</v>
          </cell>
          <cell r="I788">
            <v>1.1514508177035801E-2</v>
          </cell>
          <cell r="J788">
            <v>1.7510938578804199E-2</v>
          </cell>
        </row>
        <row r="789">
          <cell r="A789" t="str">
            <v>D-IH2</v>
          </cell>
          <cell r="B789" t="str">
            <v>VAR_cap</v>
          </cell>
          <cell r="C789" t="str">
            <v>-</v>
          </cell>
          <cell r="H789">
            <v>2.1324430727808898E-2</v>
          </cell>
          <cell r="I789">
            <v>3.2838938904844697E-2</v>
          </cell>
          <cell r="J789">
            <v>5.0349877483648997E-2</v>
          </cell>
        </row>
        <row r="790">
          <cell r="A790" t="str">
            <v>D-RHNM_LTH_CHPWOD</v>
          </cell>
          <cell r="B790" t="str">
            <v>VAR_fout</v>
          </cell>
          <cell r="C790" t="str">
            <v>RHNM_LTH_CHPWOD_ON</v>
          </cell>
          <cell r="H790">
            <v>5.5980285732250444E-3</v>
          </cell>
          <cell r="J790">
            <v>0.14166981649714999</v>
          </cell>
        </row>
        <row r="791">
          <cell r="A791" t="str">
            <v>D-RHNM_LTH_CHPWOD</v>
          </cell>
          <cell r="B791" t="str">
            <v>VAR_fout</v>
          </cell>
          <cell r="C791" t="str">
            <v>RHSA_LTH</v>
          </cell>
          <cell r="H791">
            <v>1.0415980379344097E-3</v>
          </cell>
          <cell r="I791">
            <v>0.40145611558290828</v>
          </cell>
          <cell r="J791">
            <v>0.15052905769101016</v>
          </cell>
        </row>
        <row r="792">
          <cell r="A792" t="str">
            <v>D-RHNM_LTH_CHPWOD</v>
          </cell>
          <cell r="B792" t="str">
            <v>VAR_fout</v>
          </cell>
          <cell r="C792" t="str">
            <v>LTH</v>
          </cell>
          <cell r="H792">
            <v>5.9927146792509977E-6</v>
          </cell>
          <cell r="I792">
            <v>4.9321993322710826E-4</v>
          </cell>
          <cell r="J792">
            <v>2.5998066861398909E-4</v>
          </cell>
        </row>
        <row r="793">
          <cell r="A793" t="str">
            <v>D-RHNM_LTH_CHPWOD</v>
          </cell>
          <cell r="B793" t="str">
            <v>VAR_fin</v>
          </cell>
          <cell r="C793" t="str">
            <v>RHNM_LTH_CHPWOD</v>
          </cell>
          <cell r="H793">
            <v>6.6460079824573236E-3</v>
          </cell>
          <cell r="I793">
            <v>0.40194933551613543</v>
          </cell>
          <cell r="J793">
            <v>0.29245885485677425</v>
          </cell>
        </row>
        <row r="794">
          <cell r="A794" t="str">
            <v>RHNS-SHWODBR</v>
          </cell>
          <cell r="B794" t="str">
            <v>VAR_fout</v>
          </cell>
          <cell r="C794" t="str">
            <v>RHNS-SHWOD</v>
          </cell>
        </row>
        <row r="795">
          <cell r="A795" t="str">
            <v>RHNS-SHWODBR</v>
          </cell>
          <cell r="B795" t="str">
            <v>VAR_fin</v>
          </cell>
          <cell r="C795" t="str">
            <v>RHNSWODBRC</v>
          </cell>
        </row>
        <row r="796">
          <cell r="A796" t="str">
            <v>RHNS-SHWODBR</v>
          </cell>
          <cell r="B796" t="str">
            <v>VAR_fin</v>
          </cell>
          <cell r="C796" t="str">
            <v>RWOD</v>
          </cell>
        </row>
        <row r="797">
          <cell r="A797" t="str">
            <v>RHNS-SHWODBR</v>
          </cell>
          <cell r="B797" t="str">
            <v>VAR_ncap</v>
          </cell>
          <cell r="C797" t="str">
            <v>-</v>
          </cell>
          <cell r="H797">
            <v>2.3765465047825499E-7</v>
          </cell>
        </row>
        <row r="798">
          <cell r="A798" t="str">
            <v>RHNS-SHWODBR</v>
          </cell>
          <cell r="B798" t="str">
            <v>VAR_cap</v>
          </cell>
          <cell r="C798" t="str">
            <v>-</v>
          </cell>
          <cell r="H798">
            <v>1.8570072705741906E-5</v>
          </cell>
          <cell r="I798">
            <v>7.4618821918824999E-8</v>
          </cell>
          <cell r="J798">
            <v>4.9276944643685794E-8</v>
          </cell>
        </row>
        <row r="799">
          <cell r="A799" t="str">
            <v>D-RHNM_NKEV_GAS_ELC_CHP</v>
          </cell>
          <cell r="B799" t="str">
            <v>VAR_fout</v>
          </cell>
          <cell r="C799" t="str">
            <v>ELC5</v>
          </cell>
          <cell r="H799">
            <v>1.5041884222694746E-3</v>
          </cell>
          <cell r="I799">
            <v>9.4742781577437571E-4</v>
          </cell>
          <cell r="J799">
            <v>7.005665979041792E-4</v>
          </cell>
        </row>
        <row r="800">
          <cell r="A800" t="str">
            <v>D-RHNM_NKEV_GAS_ELC_CHP</v>
          </cell>
          <cell r="B800" t="str">
            <v>VAR_fout</v>
          </cell>
          <cell r="C800" t="str">
            <v>RHNM_ELC</v>
          </cell>
          <cell r="H800">
            <v>1.0135452774085971</v>
          </cell>
          <cell r="I800">
            <v>1.1570608747455768</v>
          </cell>
          <cell r="J800">
            <v>1.2975971978627701</v>
          </cell>
        </row>
        <row r="801">
          <cell r="A801" t="str">
            <v>D-RHNM_NKEV_GAS_ELC_CHP</v>
          </cell>
          <cell r="B801" t="str">
            <v>VAR_fin</v>
          </cell>
          <cell r="C801" t="str">
            <v>RHNM_NKEV_GAS_ELC_CHP</v>
          </cell>
          <cell r="H801">
            <v>1.0150494658308666</v>
          </cell>
          <cell r="I801">
            <v>1.1580083025613512</v>
          </cell>
          <cell r="J801">
            <v>1.2982977644606744</v>
          </cell>
        </row>
        <row r="802">
          <cell r="A802" t="str">
            <v>D-RLFO</v>
          </cell>
          <cell r="B802" t="str">
            <v>VAR_fout</v>
          </cell>
          <cell r="C802" t="str">
            <v>CO2</v>
          </cell>
          <cell r="H802">
            <v>1285.8104455763701</v>
          </cell>
          <cell r="I802">
            <v>631.83158368597196</v>
          </cell>
          <cell r="J802">
            <v>1.19409527670529E-3</v>
          </cell>
        </row>
        <row r="803">
          <cell r="A803" t="str">
            <v>D-RLFO</v>
          </cell>
          <cell r="B803" t="str">
            <v>VAR_fout</v>
          </cell>
          <cell r="C803" t="str">
            <v>RLFO</v>
          </cell>
          <cell r="H803">
            <v>17.155754755430198</v>
          </cell>
          <cell r="I803">
            <v>8.4302636255523851</v>
          </cell>
          <cell r="J803">
            <v>0.46396907058290354</v>
          </cell>
        </row>
        <row r="804">
          <cell r="A804" t="str">
            <v>D-RLFO</v>
          </cell>
          <cell r="B804" t="str">
            <v>VAR_fin</v>
          </cell>
          <cell r="C804" t="str">
            <v>LFO</v>
          </cell>
          <cell r="H804">
            <v>17.446546072949452</v>
          </cell>
          <cell r="I804">
            <v>8.5730201314243235</v>
          </cell>
          <cell r="J804">
            <v>1.6202106875241365E-5</v>
          </cell>
        </row>
        <row r="805">
          <cell r="A805" t="str">
            <v>D-RLFO</v>
          </cell>
          <cell r="B805" t="str">
            <v>VAR_fin</v>
          </cell>
          <cell r="C805" t="str">
            <v>BDS</v>
          </cell>
          <cell r="H805">
            <v>5.9643400168372615E-4</v>
          </cell>
          <cell r="I805">
            <v>4.3021620066440515E-4</v>
          </cell>
          <cell r="J805">
            <v>0.47184028979952436</v>
          </cell>
        </row>
        <row r="806">
          <cell r="A806" t="str">
            <v>D-SCOM_LTH_CHPBIO</v>
          </cell>
          <cell r="B806" t="str">
            <v>VAR_fout</v>
          </cell>
          <cell r="C806" t="str">
            <v>SCOM_LTH_CHPBIO_ON</v>
          </cell>
        </row>
        <row r="807">
          <cell r="A807" t="str">
            <v>D-SCOM_LTH_CHPBIO</v>
          </cell>
          <cell r="B807" t="str">
            <v>VAR_fout</v>
          </cell>
          <cell r="C807" t="str">
            <v>LTH</v>
          </cell>
        </row>
        <row r="808">
          <cell r="A808" t="str">
            <v>D-SCOM_LTH_CHPBIO</v>
          </cell>
          <cell r="B808" t="str">
            <v>VAR_fin</v>
          </cell>
          <cell r="C808" t="str">
            <v>SCOM_LTH_CHPBIO</v>
          </cell>
        </row>
        <row r="809">
          <cell r="A809" t="str">
            <v>D-SCOM_NKEV_GAS_ELC_CHP</v>
          </cell>
          <cell r="B809" t="str">
            <v>VAR_fout</v>
          </cell>
          <cell r="C809" t="str">
            <v>ELC5</v>
          </cell>
          <cell r="H809">
            <v>9.8752015978877095E-4</v>
          </cell>
          <cell r="I809">
            <v>6.5874102613006145E-4</v>
          </cell>
          <cell r="J809">
            <v>5.9183705787881817E-4</v>
          </cell>
        </row>
        <row r="810">
          <cell r="A810" t="str">
            <v>D-SCOM_NKEV_GAS_ELC_CHP</v>
          </cell>
          <cell r="B810" t="str">
            <v>VAR_fout</v>
          </cell>
          <cell r="C810" t="str">
            <v>SCOM_ELC</v>
          </cell>
          <cell r="H810">
            <v>6.0526723716690552E-3</v>
          </cell>
          <cell r="I810">
            <v>3.0556715380212645E-3</v>
          </cell>
          <cell r="J810">
            <v>4.1402234434216673E-2</v>
          </cell>
        </row>
        <row r="811">
          <cell r="A811" t="str">
            <v>D-SCOM_NKEV_GAS_ELC_CHP</v>
          </cell>
          <cell r="B811" t="str">
            <v>VAR_fin</v>
          </cell>
          <cell r="C811" t="str">
            <v>SCOM_NKEV_GAS_ELC_CHP</v>
          </cell>
          <cell r="H811">
            <v>7.0401925314578324E-3</v>
          </cell>
          <cell r="I811">
            <v>3.7144125641513266E-3</v>
          </cell>
          <cell r="J811">
            <v>4.1994071492095476E-2</v>
          </cell>
        </row>
        <row r="812">
          <cell r="A812" t="str">
            <v>RHEM-SHLTHDH</v>
          </cell>
          <cell r="B812" t="str">
            <v>VAR_fout</v>
          </cell>
          <cell r="C812" t="str">
            <v>RHEM-SHLTHD</v>
          </cell>
          <cell r="H812">
            <v>6.8548795409290397</v>
          </cell>
          <cell r="I812">
            <v>7.576083214261585</v>
          </cell>
          <cell r="J812">
            <v>6.8102261367150518</v>
          </cell>
        </row>
        <row r="813">
          <cell r="A813" t="str">
            <v>RHEM-SHLTHDH</v>
          </cell>
          <cell r="B813" t="str">
            <v>VAR_fin</v>
          </cell>
          <cell r="C813" t="str">
            <v>RHEMLTHDHC</v>
          </cell>
          <cell r="H813">
            <v>6.8548795409290397</v>
          </cell>
          <cell r="I813">
            <v>7.576083214261585</v>
          </cell>
          <cell r="J813">
            <v>6.8102261367150518</v>
          </cell>
        </row>
        <row r="814">
          <cell r="A814" t="str">
            <v>RHEM-SHLTHDH</v>
          </cell>
          <cell r="B814" t="str">
            <v>VAR_fin</v>
          </cell>
          <cell r="C814" t="str">
            <v>RHEM_LTH_DH</v>
          </cell>
          <cell r="H814">
            <v>7.6718702275228781</v>
          </cell>
          <cell r="I814">
            <v>8.4790297051451855</v>
          </cell>
          <cell r="J814">
            <v>7.6218948602970427</v>
          </cell>
        </row>
        <row r="815">
          <cell r="A815" t="str">
            <v>RHEM-SHLTHDH</v>
          </cell>
          <cell r="B815" t="str">
            <v>VAR_ncap</v>
          </cell>
          <cell r="C815" t="str">
            <v>-</v>
          </cell>
          <cell r="H815">
            <v>4.2695140510043798E-2</v>
          </cell>
          <cell r="I815">
            <v>9.6623406333437106E-2</v>
          </cell>
          <cell r="J815">
            <v>4.5263152875195799E-2</v>
          </cell>
        </row>
        <row r="816">
          <cell r="A816" t="str">
            <v>RHEM-SHLTHDH</v>
          </cell>
          <cell r="B816" t="str">
            <v>VAR_cap</v>
          </cell>
          <cell r="C816" t="str">
            <v>-</v>
          </cell>
          <cell r="H816">
            <v>0.48606892596135798</v>
          </cell>
          <cell r="I816">
            <v>0.53820876449095401</v>
          </cell>
          <cell r="J816">
            <v>0.52208313854185606</v>
          </cell>
        </row>
        <row r="817">
          <cell r="A817" t="str">
            <v>D-ITOT_SOLELC</v>
          </cell>
          <cell r="B817" t="str">
            <v>VAR_fout</v>
          </cell>
          <cell r="C817" t="str">
            <v>ITOT_ELC</v>
          </cell>
          <cell r="H817">
            <v>29.998129616868283</v>
          </cell>
          <cell r="I817">
            <v>38.720589662453861</v>
          </cell>
          <cell r="J817">
            <v>59.956716683185874</v>
          </cell>
        </row>
        <row r="818">
          <cell r="A818" t="str">
            <v>D-ITOT_SOLELC</v>
          </cell>
          <cell r="B818" t="str">
            <v>VAR_fout</v>
          </cell>
          <cell r="C818" t="str">
            <v>ELC5</v>
          </cell>
          <cell r="H818">
            <v>0.16365765634081084</v>
          </cell>
          <cell r="I818">
            <v>2.1268729967136455</v>
          </cell>
          <cell r="J818">
            <v>3.4339791192305089</v>
          </cell>
        </row>
        <row r="819">
          <cell r="A819" t="str">
            <v>D-ITOT_SOLELC</v>
          </cell>
          <cell r="B819" t="str">
            <v>VAR_fin</v>
          </cell>
          <cell r="C819" t="str">
            <v>ITOT_SOL_ELC</v>
          </cell>
          <cell r="H819">
            <v>30.161787273209079</v>
          </cell>
          <cell r="I819">
            <v>40.847462659167526</v>
          </cell>
          <cell r="J819">
            <v>63.39069580241631</v>
          </cell>
        </row>
        <row r="820">
          <cell r="A820" t="str">
            <v>D-SWOD</v>
          </cell>
          <cell r="B820" t="str">
            <v>VAR_fout</v>
          </cell>
          <cell r="C820" t="str">
            <v>SWOD</v>
          </cell>
          <cell r="H820">
            <v>7.1978873887723083</v>
          </cell>
          <cell r="I820">
            <v>5.8246822141631549</v>
          </cell>
          <cell r="J820">
            <v>2.7318544738462536</v>
          </cell>
        </row>
        <row r="821">
          <cell r="A821" t="str">
            <v>D-SWOD</v>
          </cell>
          <cell r="B821" t="str">
            <v>VAR_fin</v>
          </cell>
          <cell r="C821" t="str">
            <v>WOD</v>
          </cell>
          <cell r="H821">
            <v>7.1978873887723083</v>
          </cell>
          <cell r="I821">
            <v>5.8246822141631549</v>
          </cell>
          <cell r="J821">
            <v>2.7318544738462536</v>
          </cell>
        </row>
        <row r="822">
          <cell r="A822" t="str">
            <v>ITOT-PROCESSCO2CCS</v>
          </cell>
          <cell r="B822" t="str">
            <v>VAR_fout</v>
          </cell>
          <cell r="C822" t="str">
            <v>CO2_O</v>
          </cell>
          <cell r="J822">
            <v>1031.8743723611476</v>
          </cell>
        </row>
        <row r="823">
          <cell r="A823" t="str">
            <v>ITOT-PROCESSCO2CCS</v>
          </cell>
          <cell r="B823" t="str">
            <v>VAR_fout</v>
          </cell>
          <cell r="C823" t="str">
            <v>CO2</v>
          </cell>
          <cell r="J823">
            <v>-1031.8743723611501</v>
          </cell>
        </row>
        <row r="824">
          <cell r="A824" t="str">
            <v>ITOT-PROCESSCO2CCS</v>
          </cell>
          <cell r="B824" t="str">
            <v>VAR_fin</v>
          </cell>
          <cell r="C824" t="str">
            <v>ITOT_ELC</v>
          </cell>
          <cell r="J824">
            <v>2.1851457297059595</v>
          </cell>
        </row>
        <row r="825">
          <cell r="A825" t="str">
            <v>ITOT-PROCESSCO2CCS</v>
          </cell>
          <cell r="B825" t="str">
            <v>VAR_fin</v>
          </cell>
          <cell r="C825" t="str">
            <v>ITOT_LTH_DH</v>
          </cell>
          <cell r="J825">
            <v>0.8497788948856515</v>
          </cell>
        </row>
        <row r="826">
          <cell r="A826" t="str">
            <v>ITOT-PROCESSCO2CCS</v>
          </cell>
          <cell r="B826" t="str">
            <v>VAR_ncap</v>
          </cell>
          <cell r="C826" t="str">
            <v>-</v>
          </cell>
          <cell r="J826">
            <v>3190.0431325771401</v>
          </cell>
        </row>
        <row r="827">
          <cell r="A827" t="str">
            <v>ITOT-PROCESSCO2CCS</v>
          </cell>
          <cell r="B827" t="str">
            <v>VAR_cap</v>
          </cell>
          <cell r="C827" t="str">
            <v>-</v>
          </cell>
          <cell r="J827">
            <v>3190.0431325771401</v>
          </cell>
        </row>
        <row r="828">
          <cell r="A828" t="str">
            <v>D-RSH2R</v>
          </cell>
          <cell r="B828" t="str">
            <v>VAR_fout</v>
          </cell>
          <cell r="C828" t="str">
            <v>RSH2</v>
          </cell>
          <cell r="H828">
            <v>1.7457193831403044E-4</v>
          </cell>
          <cell r="I828">
            <v>1.3149195893895536E-4</v>
          </cell>
          <cell r="J828">
            <v>9.3517933308712791E-5</v>
          </cell>
        </row>
        <row r="829">
          <cell r="A829" t="str">
            <v>D-RSH2R</v>
          </cell>
          <cell r="B829" t="str">
            <v>VAR_fin</v>
          </cell>
          <cell r="C829" t="str">
            <v>H2</v>
          </cell>
          <cell r="H829">
            <v>1.7457193831403044E-4</v>
          </cell>
          <cell r="I829">
            <v>1.3149195893895536E-4</v>
          </cell>
          <cell r="J829">
            <v>9.3517933308712791E-5</v>
          </cell>
        </row>
        <row r="830">
          <cell r="A830" t="str">
            <v>D-RSH2R</v>
          </cell>
          <cell r="B830" t="str">
            <v>VAR_ncap</v>
          </cell>
          <cell r="C830" t="str">
            <v>-</v>
          </cell>
          <cell r="H830">
            <v>4.0605963206934502E-5</v>
          </cell>
          <cell r="I830">
            <v>5.5278013470989198E-5</v>
          </cell>
          <cell r="J830">
            <v>2.2616859744482199E-5</v>
          </cell>
        </row>
        <row r="831">
          <cell r="A831" t="str">
            <v>D-RSH2R</v>
          </cell>
          <cell r="B831" t="str">
            <v>VAR_cap</v>
          </cell>
          <cell r="C831" t="str">
            <v>-</v>
          </cell>
          <cell r="H831">
            <v>7.8727063717429899E-5</v>
          </cell>
          <cell r="I831">
            <v>6.24702197700697E-5</v>
          </cell>
          <cell r="J831">
            <v>4.1550753836116E-5</v>
          </cell>
        </row>
        <row r="832">
          <cell r="A832" t="str">
            <v>SCOM-SHLTHCHPBIO</v>
          </cell>
          <cell r="B832" t="str">
            <v>VAR_fout</v>
          </cell>
          <cell r="C832" t="str">
            <v>SCOM-SHLTHC-BIO</v>
          </cell>
        </row>
        <row r="833">
          <cell r="A833" t="str">
            <v>SCOM-SHLTHCHPBIO</v>
          </cell>
          <cell r="B833" t="str">
            <v>VAR_fin</v>
          </cell>
          <cell r="C833" t="str">
            <v>SCOM_LTH_CHPBIO_ON</v>
          </cell>
        </row>
        <row r="834">
          <cell r="A834" t="str">
            <v>SCOM-SHLTHCHPBIO</v>
          </cell>
          <cell r="B834" t="str">
            <v>VAR_fin</v>
          </cell>
          <cell r="C834" t="str">
            <v>SCOMLTHCHPC</v>
          </cell>
        </row>
        <row r="835">
          <cell r="A835" t="str">
            <v>SCOM-SHLTHCHPBIO</v>
          </cell>
          <cell r="B835" t="str">
            <v>VAR_ncap</v>
          </cell>
          <cell r="C835" t="str">
            <v>-</v>
          </cell>
          <cell r="H835">
            <v>4.8218923415470398E-2</v>
          </cell>
          <cell r="I835">
            <v>3.6593033644184203E-2</v>
          </cell>
          <cell r="J835">
            <v>5.1048164077066902E-2</v>
          </cell>
        </row>
        <row r="836">
          <cell r="A836" t="str">
            <v>SCOM-SHLTHCHPBIO</v>
          </cell>
          <cell r="B836" t="str">
            <v>VAR_cap</v>
          </cell>
          <cell r="C836" t="str">
            <v>-</v>
          </cell>
          <cell r="H836">
            <v>8.9261983749987311E-2</v>
          </cell>
          <cell r="I836">
            <v>7.7078199209236906E-2</v>
          </cell>
          <cell r="J836">
            <v>7.7077853669371796E-2</v>
          </cell>
        </row>
        <row r="837">
          <cell r="A837" t="str">
            <v>D-RSH2</v>
          </cell>
          <cell r="B837" t="str">
            <v>VAR_fout</v>
          </cell>
          <cell r="C837" t="str">
            <v>RSH2</v>
          </cell>
          <cell r="H837">
            <v>1.6353770969979809E-4</v>
          </cell>
          <cell r="I837">
            <v>1.2417728218414072E-4</v>
          </cell>
          <cell r="J837">
            <v>9.6054965943429815E-5</v>
          </cell>
        </row>
        <row r="838">
          <cell r="A838" t="str">
            <v>D-RSH2</v>
          </cell>
          <cell r="B838" t="str">
            <v>VAR_fin</v>
          </cell>
          <cell r="C838" t="str">
            <v>H2</v>
          </cell>
          <cell r="H838">
            <v>1.6478360342792384E-4</v>
          </cell>
          <cell r="I838">
            <v>1.2512331290288398E-4</v>
          </cell>
          <cell r="J838">
            <v>9.6786749945076489E-5</v>
          </cell>
        </row>
        <row r="839">
          <cell r="A839" t="str">
            <v>D-RSH2</v>
          </cell>
          <cell r="B839" t="str">
            <v>VAR_ncap</v>
          </cell>
          <cell r="C839" t="str">
            <v>-</v>
          </cell>
          <cell r="H839">
            <v>4.0545236736639498E-6</v>
          </cell>
          <cell r="I839">
            <v>8.9700471172946497E-7</v>
          </cell>
          <cell r="J839">
            <v>7.4330361698854402E-7</v>
          </cell>
        </row>
        <row r="840">
          <cell r="A840" t="str">
            <v>D-RSH2</v>
          </cell>
          <cell r="B840" t="str">
            <v>VAR_cap</v>
          </cell>
          <cell r="C840" t="str">
            <v>-</v>
          </cell>
          <cell r="H840">
            <v>6.8879542759632095E-5</v>
          </cell>
          <cell r="I840">
            <v>6.9776547471361598E-5</v>
          </cell>
          <cell r="J840">
            <v>7.0519851088350098E-5</v>
          </cell>
        </row>
        <row r="841">
          <cell r="A841" t="str">
            <v>RHES-SHNGABR</v>
          </cell>
          <cell r="B841" t="str">
            <v>VAR_fout</v>
          </cell>
          <cell r="C841" t="str">
            <v>CO2_R</v>
          </cell>
          <cell r="H841">
            <v>322.01248265380002</v>
          </cell>
          <cell r="I841">
            <v>171.80432205601599</v>
          </cell>
          <cell r="J841">
            <v>57.924687042897901</v>
          </cell>
        </row>
        <row r="842">
          <cell r="A842" t="str">
            <v>RHES-SHNGABR</v>
          </cell>
          <cell r="B842" t="str">
            <v>VAR_fout</v>
          </cell>
          <cell r="C842" t="str">
            <v>RHES-SHNGA</v>
          </cell>
          <cell r="H842">
            <v>5.2379599564933983</v>
          </cell>
          <cell r="I842">
            <v>2.7946250774675963</v>
          </cell>
          <cell r="J842">
            <v>0.95235378535333304</v>
          </cell>
        </row>
        <row r="843">
          <cell r="A843" t="str">
            <v>RHES-SHNGABR</v>
          </cell>
          <cell r="B843" t="str">
            <v>VAR_fin</v>
          </cell>
          <cell r="C843" t="str">
            <v>RNGA</v>
          </cell>
          <cell r="H843">
            <v>5.7094411818049586</v>
          </cell>
          <cell r="I843">
            <v>3.0461759229790109</v>
          </cell>
          <cell r="J843">
            <v>1.0270334582074101</v>
          </cell>
        </row>
        <row r="844">
          <cell r="A844" t="str">
            <v>RHES-SHNGABR</v>
          </cell>
          <cell r="B844" t="str">
            <v>VAR_ncap</v>
          </cell>
          <cell r="C844" t="str">
            <v>-</v>
          </cell>
          <cell r="H844">
            <v>8.9397143282474403E-2</v>
          </cell>
          <cell r="I844">
            <v>0.13961061889616599</v>
          </cell>
          <cell r="J844">
            <v>1.0448392219761799E-7</v>
          </cell>
        </row>
        <row r="845">
          <cell r="A845" t="str">
            <v>RHES-SHNGABR</v>
          </cell>
          <cell r="B845" t="str">
            <v>VAR_cap</v>
          </cell>
          <cell r="C845" t="str">
            <v>-</v>
          </cell>
          <cell r="H845">
            <v>0.42414946815236293</v>
          </cell>
          <cell r="I845">
            <v>0.22900770996184547</v>
          </cell>
          <cell r="J845">
            <v>7.9066934392954313E-2</v>
          </cell>
        </row>
        <row r="846">
          <cell r="A846" t="str">
            <v>SCOM-SHLTHCHPHFC</v>
          </cell>
          <cell r="B846" t="str">
            <v>VAR_ncap</v>
          </cell>
          <cell r="C846" t="str">
            <v>-</v>
          </cell>
          <cell r="H846">
            <v>7.3699822069557406E-5</v>
          </cell>
          <cell r="I846">
            <v>3.7168299978237597E-5</v>
          </cell>
          <cell r="J846">
            <v>6.2636271924300499E-4</v>
          </cell>
        </row>
        <row r="847">
          <cell r="A847" t="str">
            <v>SCOM-SHLTHCHPHFC</v>
          </cell>
          <cell r="B847" t="str">
            <v>VAR_cap</v>
          </cell>
          <cell r="C847" t="str">
            <v>-</v>
          </cell>
          <cell r="H847">
            <v>9.637855364600612E-5</v>
          </cell>
          <cell r="I847">
            <v>6.0427402355482004E-5</v>
          </cell>
          <cell r="J847">
            <v>6.4229305388653559E-4</v>
          </cell>
        </row>
        <row r="848">
          <cell r="A848" t="str">
            <v>RHSA-WHNGABR</v>
          </cell>
          <cell r="B848" t="str">
            <v>VAR_fout</v>
          </cell>
          <cell r="C848" t="str">
            <v>RHSA-WHNGA</v>
          </cell>
          <cell r="H848">
            <v>2.3211259464728302</v>
          </cell>
          <cell r="I848">
            <v>1.34460439609895</v>
          </cell>
          <cell r="J848">
            <v>0.47437050826891086</v>
          </cell>
        </row>
        <row r="849">
          <cell r="A849" t="str">
            <v>RHSA-WHNGABR</v>
          </cell>
          <cell r="B849" t="str">
            <v>VAR_fout</v>
          </cell>
          <cell r="C849" t="str">
            <v>CO2_R</v>
          </cell>
          <cell r="H849">
            <v>236.85231467323101</v>
          </cell>
          <cell r="I849">
            <v>137.206110689421</v>
          </cell>
          <cell r="J849">
            <v>48.405711489694902</v>
          </cell>
        </row>
        <row r="850">
          <cell r="A850" t="str">
            <v>RHSA-WHNGABR</v>
          </cell>
          <cell r="B850" t="str">
            <v>VAR_fin</v>
          </cell>
          <cell r="C850" t="str">
            <v>RNGA</v>
          </cell>
          <cell r="H850">
            <v>4.1995091254119021</v>
          </cell>
          <cell r="I850">
            <v>2.432732459032287</v>
          </cell>
          <cell r="J850">
            <v>0.85825729591657529</v>
          </cell>
        </row>
        <row r="851">
          <cell r="A851" t="str">
            <v>RHSA-WHNGABR</v>
          </cell>
          <cell r="B851" t="str">
            <v>VAR_ncap</v>
          </cell>
          <cell r="C851" t="str">
            <v>-</v>
          </cell>
          <cell r="H851">
            <v>5.5160893309649801E-2</v>
          </cell>
          <cell r="I851">
            <v>3.6755614481320198E-2</v>
          </cell>
          <cell r="J851">
            <v>2.24761567198351E-7</v>
          </cell>
        </row>
        <row r="852">
          <cell r="A852" t="str">
            <v>RHSA-WHNGABR</v>
          </cell>
          <cell r="B852" t="str">
            <v>VAR_cap</v>
          </cell>
          <cell r="C852" t="str">
            <v>-</v>
          </cell>
          <cell r="H852">
            <v>0.1591750826859786</v>
          </cell>
          <cell r="I852">
            <v>9.1916267846454999E-2</v>
          </cell>
          <cell r="J852">
            <v>4.2320313409151461E-2</v>
          </cell>
        </row>
        <row r="853">
          <cell r="A853" t="str">
            <v>ITOT-SWHWSTBR</v>
          </cell>
          <cell r="B853" t="str">
            <v>VAR_fout</v>
          </cell>
          <cell r="C853" t="str">
            <v>ITOT-SWH</v>
          </cell>
          <cell r="H853">
            <v>5.6928226459568458</v>
          </cell>
          <cell r="I853">
            <v>5.6562945694144542</v>
          </cell>
          <cell r="J853">
            <v>2.9375704567297629</v>
          </cell>
        </row>
        <row r="854">
          <cell r="A854" t="str">
            <v>ITOT-SWHWSTBR</v>
          </cell>
          <cell r="B854" t="str">
            <v>VAR_fout</v>
          </cell>
          <cell r="C854" t="str">
            <v>CO2_I</v>
          </cell>
          <cell r="H854">
            <v>1000.5567074712</v>
          </cell>
          <cell r="I854">
            <v>994.13662129102499</v>
          </cell>
          <cell r="J854">
            <v>501.11496026566499</v>
          </cell>
        </row>
        <row r="855">
          <cell r="A855" t="str">
            <v>ITOT-SWHWSTBR</v>
          </cell>
          <cell r="B855" t="str">
            <v>VAR_fin</v>
          </cell>
          <cell r="C855" t="str">
            <v>IWST</v>
          </cell>
          <cell r="H855">
            <v>10.78186107188796</v>
          </cell>
          <cell r="I855">
            <v>10.712679108739492</v>
          </cell>
          <cell r="J855">
            <v>5.3999456925179405</v>
          </cell>
        </row>
        <row r="856">
          <cell r="A856" t="str">
            <v>ITOT-SWHWSTBR</v>
          </cell>
          <cell r="B856" t="str">
            <v>VAR_ncap</v>
          </cell>
          <cell r="C856" t="str">
            <v>-</v>
          </cell>
          <cell r="H856">
            <v>0.244003040873287</v>
          </cell>
          <cell r="I856">
            <v>0.101347009850071</v>
          </cell>
          <cell r="J856">
            <v>1.8719389070544101E-4</v>
          </cell>
        </row>
        <row r="857">
          <cell r="A857" t="str">
            <v>ITOT-SWHWSTBR</v>
          </cell>
          <cell r="B857" t="str">
            <v>VAR_cap</v>
          </cell>
          <cell r="C857" t="str">
            <v>-</v>
          </cell>
          <cell r="H857">
            <v>0.33723250152937839</v>
          </cell>
          <cell r="I857">
            <v>0.34534205347082558</v>
          </cell>
          <cell r="J857">
            <v>0.17692530485561619</v>
          </cell>
        </row>
        <row r="858">
          <cell r="A858" t="str">
            <v>SCOM-SHSTG-ELC</v>
          </cell>
          <cell r="B858" t="str">
            <v>VAR_fout</v>
          </cell>
          <cell r="C858" t="str">
            <v>SCOM-SHAELCB</v>
          </cell>
          <cell r="H858">
            <v>2.1789623889613038E-5</v>
          </cell>
          <cell r="I858">
            <v>1.6950914210974337E-5</v>
          </cell>
          <cell r="J858">
            <v>7.8584232228827207E-6</v>
          </cell>
        </row>
        <row r="859">
          <cell r="A859" t="str">
            <v>SCOM-SHSTG-ELC</v>
          </cell>
          <cell r="B859" t="str">
            <v>VAR_fin</v>
          </cell>
          <cell r="C859" t="str">
            <v>SCOM-SHAELCB</v>
          </cell>
          <cell r="H859">
            <v>2.2892997658058451E-5</v>
          </cell>
          <cell r="I859">
            <v>1.9451652951462732E-5</v>
          </cell>
          <cell r="J859">
            <v>8.5886253285658974E-6</v>
          </cell>
        </row>
        <row r="860">
          <cell r="A860" t="str">
            <v>SCOM-SHSTG-ELC</v>
          </cell>
          <cell r="B860" t="str">
            <v>VAR_ncap</v>
          </cell>
          <cell r="C860" t="str">
            <v>-</v>
          </cell>
          <cell r="H860">
            <v>1.7965315730508701E-3</v>
          </cell>
          <cell r="I860">
            <v>4.2056248348949299E-3</v>
          </cell>
          <cell r="J860">
            <v>5.2690046796231798E-5</v>
          </cell>
        </row>
        <row r="861">
          <cell r="A861" t="str">
            <v>SCOM-SHSTG-ELC</v>
          </cell>
          <cell r="B861" t="str">
            <v>VAR_cap</v>
          </cell>
          <cell r="C861" t="str">
            <v>-</v>
          </cell>
          <cell r="H861">
            <v>5.6867982146702007E-3</v>
          </cell>
          <cell r="I861">
            <v>5.9930767188573165E-3</v>
          </cell>
          <cell r="J861">
            <v>3.6110640187222553E-3</v>
          </cell>
        </row>
        <row r="862">
          <cell r="A862" t="str">
            <v>SCOM-SHNGABR</v>
          </cell>
          <cell r="B862" t="str">
            <v>VAR_fout</v>
          </cell>
          <cell r="C862" t="str">
            <v>CO2_S</v>
          </cell>
          <cell r="H862">
            <v>565.47325958343401</v>
          </cell>
          <cell r="I862">
            <v>267.95289316082602</v>
          </cell>
          <cell r="J862">
            <v>71.707719447968401</v>
          </cell>
        </row>
        <row r="863">
          <cell r="A863" t="str">
            <v>SCOM-SHNGABR</v>
          </cell>
          <cell r="B863" t="str">
            <v>VAR_fout</v>
          </cell>
          <cell r="C863" t="str">
            <v>SCOM-SHNGA</v>
          </cell>
          <cell r="H863">
            <v>8.6791026369599003</v>
          </cell>
          <cell r="I863">
            <v>4.1126448018538388</v>
          </cell>
          <cell r="J863">
            <v>1.1005978556965068</v>
          </cell>
        </row>
        <row r="864">
          <cell r="A864" t="str">
            <v>SCOM-SHNGABR</v>
          </cell>
          <cell r="B864" t="str">
            <v>VAR_fin</v>
          </cell>
          <cell r="C864" t="str">
            <v>SNGA</v>
          </cell>
          <cell r="H864">
            <v>10.026121623819767</v>
          </cell>
          <cell r="I864">
            <v>4.7509378220004628</v>
          </cell>
          <cell r="J864">
            <v>1.2714134653895099</v>
          </cell>
        </row>
        <row r="865">
          <cell r="A865" t="str">
            <v>SCOM-SHNGABR</v>
          </cell>
          <cell r="B865" t="str">
            <v>VAR_ncap</v>
          </cell>
          <cell r="C865" t="str">
            <v>-</v>
          </cell>
          <cell r="H865">
            <v>0.41929109960923799</v>
          </cell>
          <cell r="I865">
            <v>9.8429870833104201E-6</v>
          </cell>
          <cell r="J865">
            <v>1.32805226536143E-6</v>
          </cell>
        </row>
        <row r="866">
          <cell r="A866" t="str">
            <v>SCOM-SHNGABR</v>
          </cell>
          <cell r="B866" t="str">
            <v>VAR_cap</v>
          </cell>
          <cell r="C866" t="str">
            <v>-</v>
          </cell>
          <cell r="H866">
            <v>0.92630493342522513</v>
          </cell>
          <cell r="I866">
            <v>0.41930022277483753</v>
          </cell>
          <cell r="J866">
            <v>0.17736233323941747</v>
          </cell>
        </row>
        <row r="867">
          <cell r="A867" t="str">
            <v>RHEM-SHELCHP</v>
          </cell>
          <cell r="B867" t="str">
            <v>VAR_fout</v>
          </cell>
          <cell r="C867" t="str">
            <v>RHEM-SHAELCH</v>
          </cell>
          <cell r="H867">
            <v>19.334855043418457</v>
          </cell>
          <cell r="I867">
            <v>22.729733269832746</v>
          </cell>
          <cell r="J867">
            <v>22.269094208071603</v>
          </cell>
        </row>
        <row r="868">
          <cell r="A868" t="str">
            <v>RHEM-SHELCHP</v>
          </cell>
          <cell r="B868" t="str">
            <v>VAR_fin</v>
          </cell>
          <cell r="C868" t="str">
            <v>RHEMELCHPC</v>
          </cell>
          <cell r="H868">
            <v>19.334855043418457</v>
          </cell>
          <cell r="I868">
            <v>22.729733269832746</v>
          </cell>
          <cell r="J868">
            <v>22.269094208071603</v>
          </cell>
        </row>
        <row r="869">
          <cell r="A869" t="str">
            <v>RHEM-SHELCHP</v>
          </cell>
          <cell r="B869" t="str">
            <v>VAR_fin</v>
          </cell>
          <cell r="C869" t="str">
            <v>RHEM_ELC</v>
          </cell>
          <cell r="H869">
            <v>5.4392748762070555</v>
          </cell>
          <cell r="I869">
            <v>6.0957569602874857</v>
          </cell>
          <cell r="J869">
            <v>5.5298536851410161</v>
          </cell>
        </row>
        <row r="870">
          <cell r="A870" t="str">
            <v>RHEM-SHELCHP</v>
          </cell>
          <cell r="B870" t="str">
            <v>VAR_ncap</v>
          </cell>
          <cell r="C870" t="str">
            <v>-</v>
          </cell>
          <cell r="H870">
            <v>0.59190848288060705</v>
          </cell>
          <cell r="I870">
            <v>0.65210872844205703</v>
          </cell>
          <cell r="J870">
            <v>0.84887334226012301</v>
          </cell>
        </row>
        <row r="871">
          <cell r="A871" t="str">
            <v>RHEM-SHELCHP</v>
          </cell>
          <cell r="B871" t="str">
            <v>VAR_cap</v>
          </cell>
          <cell r="C871" t="str">
            <v>-</v>
          </cell>
          <cell r="H871">
            <v>1.3653225274595262</v>
          </cell>
          <cell r="I871">
            <v>1.6050881424395014</v>
          </cell>
          <cell r="J871">
            <v>1.5725044961996775</v>
          </cell>
        </row>
        <row r="872">
          <cell r="A872" t="str">
            <v>RHNM-SHSTG-ELC</v>
          </cell>
          <cell r="B872" t="str">
            <v>VAR_fout</v>
          </cell>
          <cell r="C872" t="str">
            <v>RHNM-SHAELCB</v>
          </cell>
          <cell r="H872">
            <v>5.5413614429540461E-4</v>
          </cell>
          <cell r="I872">
            <v>3.8693444253233778E-4</v>
          </cell>
          <cell r="J872">
            <v>1.9127243428322574E-4</v>
          </cell>
        </row>
        <row r="873">
          <cell r="A873" t="str">
            <v>RHNM-SHSTG-ELC</v>
          </cell>
          <cell r="B873" t="str">
            <v>VAR_fout</v>
          </cell>
          <cell r="C873" t="str">
            <v>AUX_RHNM-SHSTG-ELC_OUT</v>
          </cell>
          <cell r="H873">
            <v>5.5469028043970026E-4</v>
          </cell>
          <cell r="I873">
            <v>3.8732137697486993E-4</v>
          </cell>
          <cell r="J873">
            <v>1.9146370671750887E-4</v>
          </cell>
        </row>
        <row r="874">
          <cell r="A874" t="str">
            <v>RHNM-SHSTG-ELC</v>
          </cell>
          <cell r="B874" t="str">
            <v>VAR_fin</v>
          </cell>
          <cell r="C874" t="str">
            <v>RHNM-SHAELCB</v>
          </cell>
          <cell r="H874">
            <v>5.5475756815856578E-4</v>
          </cell>
          <cell r="I874">
            <v>3.8822234396799284E-4</v>
          </cell>
          <cell r="J874">
            <v>1.9337601603000443E-4</v>
          </cell>
        </row>
        <row r="875">
          <cell r="A875" t="str">
            <v>RHNM-SHSTG-ELC</v>
          </cell>
          <cell r="B875" t="str">
            <v>VAR_ncap</v>
          </cell>
          <cell r="C875" t="str">
            <v>-</v>
          </cell>
          <cell r="H875">
            <v>1.9550933028202199E-4</v>
          </cell>
          <cell r="I875">
            <v>3.9407484305802802E-5</v>
          </cell>
          <cell r="J875">
            <v>3.4586267367975203E-5</v>
          </cell>
        </row>
        <row r="876">
          <cell r="A876" t="str">
            <v>RHNM-SHSTG-ELC</v>
          </cell>
          <cell r="B876" t="str">
            <v>VAR_cap</v>
          </cell>
          <cell r="C876" t="str">
            <v>-</v>
          </cell>
          <cell r="H876">
            <v>1.450532407288404E-3</v>
          </cell>
          <cell r="I876">
            <v>1.987079277947249E-4</v>
          </cell>
          <cell r="J876">
            <v>8.4501604699492109E-5</v>
          </cell>
        </row>
        <row r="877">
          <cell r="A877" t="str">
            <v>D-RWOD</v>
          </cell>
          <cell r="B877" t="str">
            <v>VAR_fout</v>
          </cell>
          <cell r="C877" t="str">
            <v>RWOD</v>
          </cell>
          <cell r="H877">
            <v>10.959443899710047</v>
          </cell>
          <cell r="I877">
            <v>10.701669272014122</v>
          </cell>
          <cell r="J877">
            <v>6.3971235428307462</v>
          </cell>
        </row>
        <row r="878">
          <cell r="A878" t="str">
            <v>D-RWOD</v>
          </cell>
          <cell r="B878" t="str">
            <v>VAR_fin</v>
          </cell>
          <cell r="C878" t="str">
            <v>WOD</v>
          </cell>
          <cell r="H878">
            <v>10.959443899710047</v>
          </cell>
          <cell r="I878">
            <v>10.701669272014122</v>
          </cell>
          <cell r="J878">
            <v>6.3971235428307462</v>
          </cell>
        </row>
        <row r="879">
          <cell r="A879" t="str">
            <v>RHNS-SHLTHCHPWOD</v>
          </cell>
          <cell r="B879" t="str">
            <v>VAR_ncap</v>
          </cell>
          <cell r="C879" t="str">
            <v>-</v>
          </cell>
          <cell r="H879">
            <v>1.8265089188291501E-4</v>
          </cell>
          <cell r="I879">
            <v>1.9252471066943499E-4</v>
          </cell>
          <cell r="J879">
            <v>8.09417810216707E-5</v>
          </cell>
        </row>
        <row r="880">
          <cell r="A880" t="str">
            <v>RHNS-SHLTHCHPWOD</v>
          </cell>
          <cell r="B880" t="str">
            <v>VAR_cap</v>
          </cell>
          <cell r="C880" t="str">
            <v>-</v>
          </cell>
          <cell r="H880">
            <v>2.2715580654634869E-4</v>
          </cell>
          <cell r="I880">
            <v>3.0114568688394502E-4</v>
          </cell>
          <cell r="J880">
            <v>1.4228467856905298E-4</v>
          </cell>
        </row>
        <row r="881">
          <cell r="A881" t="str">
            <v>RHNM-SHELCBR</v>
          </cell>
          <cell r="B881" t="str">
            <v>VAR_fout</v>
          </cell>
          <cell r="C881" t="str">
            <v>RHNM-SHAELCB</v>
          </cell>
          <cell r="H881">
            <v>2.2006322204879531E-3</v>
          </cell>
          <cell r="I881">
            <v>2.1823386333541727E-3</v>
          </cell>
          <cell r="J881">
            <v>1.7725483688168127E-3</v>
          </cell>
        </row>
        <row r="882">
          <cell r="A882" t="str">
            <v>RHNM-SHELCBR</v>
          </cell>
          <cell r="B882" t="str">
            <v>VAR_fin</v>
          </cell>
          <cell r="C882" t="str">
            <v>RHNM_ELC</v>
          </cell>
          <cell r="H882">
            <v>2.3164549689346876E-3</v>
          </cell>
          <cell r="I882">
            <v>2.297198561425449E-3</v>
          </cell>
          <cell r="J882">
            <v>1.8658403882282223E-3</v>
          </cell>
        </row>
        <row r="883">
          <cell r="A883" t="str">
            <v>RHNM-SHELCBR</v>
          </cell>
          <cell r="B883" t="str">
            <v>VAR_ncap</v>
          </cell>
          <cell r="C883" t="str">
            <v>-</v>
          </cell>
          <cell r="H883">
            <v>8.44776293864142E-4</v>
          </cell>
        </row>
        <row r="884">
          <cell r="A884" t="str">
            <v>RHNM-SHELCBR</v>
          </cell>
          <cell r="B884" t="str">
            <v>VAR_cap</v>
          </cell>
          <cell r="C884" t="str">
            <v>-</v>
          </cell>
          <cell r="H884">
            <v>6.1712823491991186E-3</v>
          </cell>
          <cell r="I884">
            <v>8.4447146315346801E-4</v>
          </cell>
          <cell r="J884">
            <v>3.5674495834902837E-4</v>
          </cell>
        </row>
        <row r="885">
          <cell r="A885" t="str">
            <v>RHNS-SHSTG-NGAHP</v>
          </cell>
          <cell r="B885" t="str">
            <v>VAR_fout</v>
          </cell>
          <cell r="C885" t="str">
            <v>RHNS-SHANGAH</v>
          </cell>
          <cell r="H885">
            <v>3.4673755028842457E-2</v>
          </cell>
          <cell r="I885">
            <v>4.4205209365208185E-2</v>
          </cell>
          <cell r="J885">
            <v>5.6692598944617867E-2</v>
          </cell>
        </row>
        <row r="886">
          <cell r="A886" t="str">
            <v>RHNS-SHSTG-NGAHP</v>
          </cell>
          <cell r="B886" t="str">
            <v>VAR_fout</v>
          </cell>
          <cell r="C886" t="str">
            <v>AUX_RHNS-SHSTG-NGAHP_OUT</v>
          </cell>
          <cell r="H886">
            <v>3.470842878387128E-2</v>
          </cell>
          <cell r="I886">
            <v>4.4249414574573404E-2</v>
          </cell>
          <cell r="J886">
            <v>5.6749291543562515E-2</v>
          </cell>
        </row>
        <row r="887">
          <cell r="A887" t="str">
            <v>RHNS-SHSTG-NGAHP</v>
          </cell>
          <cell r="B887" t="str">
            <v>VAR_fin</v>
          </cell>
          <cell r="C887" t="str">
            <v>RHNS-SHANGAH</v>
          </cell>
          <cell r="H887">
            <v>3.4685552874571743E-2</v>
          </cell>
          <cell r="I887">
            <v>4.421798941172151E-2</v>
          </cell>
          <cell r="J887">
            <v>5.6708027844719233E-2</v>
          </cell>
        </row>
        <row r="888">
          <cell r="A888" t="str">
            <v>RHNS-SHSTG-NGAHP</v>
          </cell>
          <cell r="B888" t="str">
            <v>VAR_ncap</v>
          </cell>
          <cell r="C888" t="str">
            <v>-</v>
          </cell>
          <cell r="H888">
            <v>2.9141465458927102E-3</v>
          </cell>
          <cell r="I888">
            <v>5.4276521454682701E-3</v>
          </cell>
          <cell r="J888">
            <v>8.1871646750837704E-3</v>
          </cell>
        </row>
        <row r="889">
          <cell r="A889" t="str">
            <v>RHNS-SHSTG-NGAHP</v>
          </cell>
          <cell r="B889" t="str">
            <v>VAR_cap</v>
          </cell>
          <cell r="C889" t="str">
            <v>-</v>
          </cell>
          <cell r="H889">
            <v>9.3229371357702959E-3</v>
          </cell>
          <cell r="I889">
            <v>1.1458841286717729E-2</v>
          </cell>
          <cell r="J889">
            <v>1.3326677925101185E-2</v>
          </cell>
        </row>
        <row r="890">
          <cell r="A890" t="str">
            <v>RHNS-SHLTHDH</v>
          </cell>
          <cell r="B890" t="str">
            <v>VAR_fout</v>
          </cell>
          <cell r="C890" t="str">
            <v>RHNS-SHLTHD</v>
          </cell>
          <cell r="H890">
            <v>0.25532321537226194</v>
          </cell>
          <cell r="I890">
            <v>0.28006068575078424</v>
          </cell>
          <cell r="J890">
            <v>0.31269150335314472</v>
          </cell>
        </row>
        <row r="891">
          <cell r="A891" t="str">
            <v>RHNS-SHLTHDH</v>
          </cell>
          <cell r="B891" t="str">
            <v>VAR_fin</v>
          </cell>
          <cell r="C891" t="str">
            <v>RHNS_LTH_DH</v>
          </cell>
          <cell r="H891">
            <v>0.28060284624975063</v>
          </cell>
          <cell r="I891">
            <v>0.30760310865513302</v>
          </cell>
          <cell r="J891">
            <v>0.34324460804104745</v>
          </cell>
        </row>
        <row r="892">
          <cell r="A892" t="str">
            <v>RHNS-SHLTHDH</v>
          </cell>
          <cell r="B892" t="str">
            <v>VAR_fin</v>
          </cell>
          <cell r="C892" t="str">
            <v>RHNSLTHDHC</v>
          </cell>
          <cell r="H892">
            <v>0.25532321537226194</v>
          </cell>
          <cell r="I892">
            <v>0.28006068575078424</v>
          </cell>
          <cell r="J892">
            <v>0.31269150335314472</v>
          </cell>
        </row>
        <row r="893">
          <cell r="A893" t="str">
            <v>RHNS-SHLTHDH</v>
          </cell>
          <cell r="B893" t="str">
            <v>VAR_ncap</v>
          </cell>
          <cell r="C893" t="str">
            <v>-</v>
          </cell>
          <cell r="H893">
            <v>9.8487820715020095E-3</v>
          </cell>
          <cell r="I893">
            <v>1.0295327922843E-2</v>
          </cell>
          <cell r="J893">
            <v>1.46699675811305E-2</v>
          </cell>
        </row>
        <row r="894">
          <cell r="A894" t="str">
            <v>RHNS-SHLTHDH</v>
          </cell>
          <cell r="B894" t="str">
            <v>VAR_cap</v>
          </cell>
          <cell r="C894" t="str">
            <v>-</v>
          </cell>
          <cell r="H894">
            <v>1.9285081681811603E-2</v>
          </cell>
          <cell r="I894">
            <v>2.1193708209402497E-2</v>
          </cell>
          <cell r="J894">
            <v>2.6544040142132297E-2</v>
          </cell>
        </row>
        <row r="895">
          <cell r="A895" t="str">
            <v>ITOT-SWHNGAHP</v>
          </cell>
          <cell r="B895" t="str">
            <v>VAR_fout</v>
          </cell>
          <cell r="C895" t="str">
            <v>ITOT-SWHANGAH</v>
          </cell>
          <cell r="H895">
            <v>3.1362229131649674E-3</v>
          </cell>
          <cell r="I895">
            <v>8.4046498195096951E-4</v>
          </cell>
          <cell r="J895">
            <v>0.16339849098520737</v>
          </cell>
        </row>
        <row r="896">
          <cell r="A896" t="str">
            <v>ITOT-SWHNGAHP</v>
          </cell>
          <cell r="B896" t="str">
            <v>VAR_fout</v>
          </cell>
          <cell r="C896" t="str">
            <v>CO2_I</v>
          </cell>
          <cell r="H896">
            <v>9.0288060381374893E-2</v>
          </cell>
          <cell r="I896">
            <v>2.3749420233361199E-2</v>
          </cell>
          <cell r="J896">
            <v>4.4528692129729297</v>
          </cell>
        </row>
        <row r="897">
          <cell r="A897" t="str">
            <v>ITOT-SWHNGAHP</v>
          </cell>
          <cell r="B897" t="str">
            <v>VAR_fin</v>
          </cell>
          <cell r="C897" t="str">
            <v>ITOTELCHPC</v>
          </cell>
          <cell r="H897">
            <v>3.1362229131649674E-3</v>
          </cell>
          <cell r="I897">
            <v>8.4046498195096951E-4</v>
          </cell>
          <cell r="J897">
            <v>0.16339849098520737</v>
          </cell>
        </row>
        <row r="898">
          <cell r="A898" t="str">
            <v>ITOT-SWHNGAHP</v>
          </cell>
          <cell r="B898" t="str">
            <v>VAR_fin</v>
          </cell>
          <cell r="C898" t="str">
            <v>INGA</v>
          </cell>
          <cell r="H898">
            <v>1.600852134421541E-3</v>
          </cell>
          <cell r="I898">
            <v>4.2108901122980905E-4</v>
          </cell>
          <cell r="J898">
            <v>7.8951581790300263E-2</v>
          </cell>
        </row>
        <row r="899">
          <cell r="A899" t="str">
            <v>ITOT-SWHNGAHP</v>
          </cell>
          <cell r="B899" t="str">
            <v>VAR_ncap</v>
          </cell>
          <cell r="C899" t="str">
            <v>-</v>
          </cell>
          <cell r="H899">
            <v>1.16391404632052E-5</v>
          </cell>
          <cell r="I899">
            <v>2.4145089268707599E-5</v>
          </cell>
          <cell r="J899">
            <v>8.9629217746389194E-3</v>
          </cell>
        </row>
        <row r="900">
          <cell r="A900" t="str">
            <v>ITOT-SWHNGAHP</v>
          </cell>
          <cell r="B900" t="str">
            <v>VAR_cap</v>
          </cell>
          <cell r="C900" t="str">
            <v>-</v>
          </cell>
          <cell r="H900">
            <v>3.1344017630780116E-4</v>
          </cell>
          <cell r="I900">
            <v>8.694262091102913E-5</v>
          </cell>
          <cell r="J900">
            <v>8.9842291744478518E-3</v>
          </cell>
        </row>
        <row r="901">
          <cell r="A901" t="str">
            <v>RHSA-WHLFOBR</v>
          </cell>
          <cell r="B901" t="str">
            <v>VAR_fout</v>
          </cell>
          <cell r="C901" t="str">
            <v>CO2_R</v>
          </cell>
          <cell r="H901">
            <v>209.486221139093</v>
          </cell>
          <cell r="I901">
            <v>120.51101717416699</v>
          </cell>
          <cell r="J901">
            <v>4.6865617977321001</v>
          </cell>
        </row>
        <row r="902">
          <cell r="A902" t="str">
            <v>RHSA-WHLFOBR</v>
          </cell>
          <cell r="B902" t="str">
            <v>VAR_fout</v>
          </cell>
          <cell r="C902" t="str">
            <v>RHSA-WHLFO</v>
          </cell>
          <cell r="H902">
            <v>1.5537220758547681</v>
          </cell>
          <cell r="I902">
            <v>0.90788385601407717</v>
          </cell>
          <cell r="J902">
            <v>3.7236014370056296E-2</v>
          </cell>
        </row>
        <row r="903">
          <cell r="A903" t="str">
            <v>RHSA-WHLFOBR</v>
          </cell>
          <cell r="B903" t="str">
            <v>VAR_fin</v>
          </cell>
          <cell r="C903" t="str">
            <v>RLFO</v>
          </cell>
          <cell r="H903">
            <v>2.8424181972739921</v>
          </cell>
          <cell r="I903">
            <v>1.6351562710199032</v>
          </cell>
          <cell r="J903">
            <v>6.3589712316582003E-2</v>
          </cell>
        </row>
        <row r="904">
          <cell r="A904" t="str">
            <v>RHSA-WHLFOBR</v>
          </cell>
          <cell r="B904" t="str">
            <v>VAR_ncap</v>
          </cell>
          <cell r="C904" t="str">
            <v>-</v>
          </cell>
          <cell r="H904">
            <v>3.3891309434888002E-2</v>
          </cell>
          <cell r="I904">
            <v>2.81696555128686E-2</v>
          </cell>
        </row>
        <row r="905">
          <cell r="A905" t="str">
            <v>RHSA-WHLFOBR</v>
          </cell>
          <cell r="B905" t="str">
            <v>VAR_cap</v>
          </cell>
          <cell r="C905" t="str">
            <v>-</v>
          </cell>
          <cell r="H905">
            <v>0.1062493727360582</v>
          </cell>
          <cell r="I905">
            <v>6.2060783232262724E-2</v>
          </cell>
          <cell r="J905">
            <v>3.3777046041822967E-3</v>
          </cell>
        </row>
        <row r="906">
          <cell r="A906" t="str">
            <v>D-IWST</v>
          </cell>
          <cell r="B906" t="str">
            <v>VAR_fout</v>
          </cell>
          <cell r="C906" t="str">
            <v>CO2</v>
          </cell>
          <cell r="H906">
            <v>1001.7552630722799</v>
          </cell>
          <cell r="I906">
            <v>996.69824694070701</v>
          </cell>
          <cell r="J906">
            <v>986.58511152273502</v>
          </cell>
        </row>
        <row r="907">
          <cell r="A907" t="str">
            <v>D-IWST</v>
          </cell>
          <cell r="B907" t="str">
            <v>VAR_fout</v>
          </cell>
          <cell r="C907" t="str">
            <v>IWST</v>
          </cell>
          <cell r="H907">
            <v>10.79477654172714</v>
          </cell>
          <cell r="I907">
            <v>10.740282833412776</v>
          </cell>
          <cell r="J907">
            <v>10.631305081063955</v>
          </cell>
        </row>
        <row r="908">
          <cell r="A908" t="str">
            <v>D-IWST</v>
          </cell>
          <cell r="B908" t="str">
            <v>VAR_fin</v>
          </cell>
          <cell r="C908" t="str">
            <v>WSTNREN</v>
          </cell>
          <cell r="H908">
            <v>10.79477654172714</v>
          </cell>
          <cell r="I908">
            <v>10.740282833412776</v>
          </cell>
          <cell r="J908">
            <v>10.631305081063955</v>
          </cell>
        </row>
        <row r="909">
          <cell r="A909" t="str">
            <v>RHES-SHLFOBR</v>
          </cell>
          <cell r="B909" t="str">
            <v>VAR_fout</v>
          </cell>
          <cell r="C909" t="str">
            <v>CO2_R</v>
          </cell>
          <cell r="H909">
            <v>396.53683015531698</v>
          </cell>
          <cell r="I909">
            <v>173.41656559453</v>
          </cell>
          <cell r="J909">
            <v>10.6851696138019</v>
          </cell>
        </row>
        <row r="910">
          <cell r="A910" t="str">
            <v>RHES-SHLFOBR</v>
          </cell>
          <cell r="B910" t="str">
            <v>VAR_fout</v>
          </cell>
          <cell r="C910" t="str">
            <v>RHES-SHLFO</v>
          </cell>
          <cell r="H910">
            <v>4.6701157072120507</v>
          </cell>
          <cell r="I910">
            <v>2.0351867870848097</v>
          </cell>
          <cell r="J910">
            <v>0.12553594656289002</v>
          </cell>
        </row>
        <row r="911">
          <cell r="A911" t="str">
            <v>RHES-SHLFOBR</v>
          </cell>
          <cell r="B911" t="str">
            <v>VAR_fin</v>
          </cell>
          <cell r="C911" t="str">
            <v>RLFO</v>
          </cell>
          <cell r="H911">
            <v>5.3804183196108086</v>
          </cell>
          <cell r="I911">
            <v>2.3530063174291684</v>
          </cell>
          <cell r="J911">
            <v>0.14498194862689176</v>
          </cell>
        </row>
        <row r="912">
          <cell r="A912" t="str">
            <v>RHES-SHLFOBR</v>
          </cell>
          <cell r="B912" t="str">
            <v>VAR_ncap</v>
          </cell>
          <cell r="C912" t="str">
            <v>-</v>
          </cell>
          <cell r="H912">
            <v>8.5859998722124298E-2</v>
          </cell>
          <cell r="I912">
            <v>7.8629954934080107E-2</v>
          </cell>
          <cell r="J912">
            <v>7.5607365394186896E-8</v>
          </cell>
        </row>
        <row r="913">
          <cell r="A913" t="str">
            <v>RHES-SHLFOBR</v>
          </cell>
          <cell r="B913" t="str">
            <v>VAR_cap</v>
          </cell>
          <cell r="C913" t="str">
            <v>-</v>
          </cell>
          <cell r="H913">
            <v>0.3774422714508967</v>
          </cell>
          <cell r="I913">
            <v>0.16448986512330449</v>
          </cell>
          <cell r="J913">
            <v>1.1337807659904497E-2</v>
          </cell>
        </row>
        <row r="914">
          <cell r="A914" t="str">
            <v>ITOT-SWHSTG</v>
          </cell>
          <cell r="B914" t="str">
            <v>VAR_fout</v>
          </cell>
          <cell r="C914" t="str">
            <v>ITOT-SWH</v>
          </cell>
          <cell r="H914">
            <v>1.959267948767841E-3</v>
          </cell>
          <cell r="I914">
            <v>3.3361941415083625E-3</v>
          </cell>
          <cell r="J914">
            <v>0.11453146564459442</v>
          </cell>
        </row>
        <row r="915">
          <cell r="A915" t="str">
            <v>ITOT-SWHSTG</v>
          </cell>
          <cell r="B915" t="str">
            <v>VAR_fout</v>
          </cell>
          <cell r="C915" t="str">
            <v>AUX_ITOT-STG_OUT</v>
          </cell>
          <cell r="H915">
            <v>1.9570909843803245E-3</v>
          </cell>
          <cell r="I915">
            <v>3.3361941415083664E-3</v>
          </cell>
          <cell r="J915">
            <v>0.11453146564459443</v>
          </cell>
        </row>
        <row r="916">
          <cell r="A916" t="str">
            <v>ITOT-SWHSTG</v>
          </cell>
          <cell r="B916" t="str">
            <v>VAR_fin</v>
          </cell>
          <cell r="C916" t="str">
            <v>AUX_ITOT-STG_IN</v>
          </cell>
          <cell r="H916">
            <v>2.1769644377041234E-3</v>
          </cell>
          <cell r="I916">
            <v>3.587305795608238E-3</v>
          </cell>
          <cell r="J916">
            <v>0.11568834934640167</v>
          </cell>
        </row>
        <row r="917">
          <cell r="A917" t="str">
            <v>ITOT-SWHSTG</v>
          </cell>
          <cell r="B917" t="str">
            <v>VAR_fin</v>
          </cell>
          <cell r="C917" t="str">
            <v>ITOT-SWH</v>
          </cell>
          <cell r="H917">
            <v>2.1769644377041234E-3</v>
          </cell>
          <cell r="I917">
            <v>3.587305795608238E-3</v>
          </cell>
          <cell r="J917">
            <v>0.11568834934640167</v>
          </cell>
        </row>
        <row r="918">
          <cell r="A918" t="str">
            <v>ITOT-SWHSTG</v>
          </cell>
          <cell r="B918" t="str">
            <v>VAR_ncap</v>
          </cell>
          <cell r="C918" t="str">
            <v>-</v>
          </cell>
          <cell r="H918">
            <v>9.1529691867359901E-4</v>
          </cell>
          <cell r="I918">
            <v>2.00817577443828E-4</v>
          </cell>
          <cell r="J918">
            <v>2.53597926668843E-2</v>
          </cell>
        </row>
        <row r="919">
          <cell r="A919" t="str">
            <v>ITOT-SWHSTG</v>
          </cell>
          <cell r="B919" t="str">
            <v>VAR_cap</v>
          </cell>
          <cell r="C919" t="str">
            <v>-</v>
          </cell>
          <cell r="H919">
            <v>1.1460411572592278E-3</v>
          </cell>
          <cell r="I919">
            <v>1.1155964786952401E-3</v>
          </cell>
          <cell r="J919">
            <v>2.5887825248315666E-2</v>
          </cell>
        </row>
        <row r="920">
          <cell r="A920" t="str">
            <v>SCOM-SHLFOBR</v>
          </cell>
          <cell r="B920" t="str">
            <v>VAR_fout</v>
          </cell>
          <cell r="C920" t="str">
            <v>CO2_S</v>
          </cell>
          <cell r="H920">
            <v>772.402353438766</v>
          </cell>
          <cell r="I920">
            <v>418.84002861754101</v>
          </cell>
          <cell r="J920">
            <v>14.483547799055099</v>
          </cell>
        </row>
        <row r="921">
          <cell r="A921" t="str">
            <v>SCOM-SHLFOBR</v>
          </cell>
          <cell r="B921" t="str">
            <v>VAR_fout</v>
          </cell>
          <cell r="C921" t="str">
            <v>SCOM-SHLFO</v>
          </cell>
          <cell r="H921">
            <v>8.5811124215273793</v>
          </cell>
          <cell r="I921">
            <v>4.6531621197187301</v>
          </cell>
          <cell r="J921">
            <v>0.16200351545111555</v>
          </cell>
        </row>
        <row r="922">
          <cell r="A922" t="str">
            <v>SCOM-SHLFOBR</v>
          </cell>
          <cell r="B922" t="str">
            <v>VAR_fin</v>
          </cell>
          <cell r="C922" t="str">
            <v>SLFO</v>
          </cell>
          <cell r="H922">
            <v>10.480357577188148</v>
          </cell>
          <cell r="I922">
            <v>5.6830397370087002</v>
          </cell>
          <cell r="J922">
            <v>0.19652032291797902</v>
          </cell>
        </row>
        <row r="923">
          <cell r="A923" t="str">
            <v>SCOM-SHLFOBR</v>
          </cell>
          <cell r="B923" t="str">
            <v>VAR_ncap</v>
          </cell>
          <cell r="C923" t="str">
            <v>-</v>
          </cell>
          <cell r="H923">
            <v>0.36082151820209502</v>
          </cell>
          <cell r="I923">
            <v>5.3279725255953098E-6</v>
          </cell>
          <cell r="J923">
            <v>2.5555224073608202E-7</v>
          </cell>
        </row>
        <row r="924">
          <cell r="A924" t="str">
            <v>SCOM-SHLFOBR</v>
          </cell>
          <cell r="B924" t="str">
            <v>VAR_cap</v>
          </cell>
          <cell r="C924" t="str">
            <v>-</v>
          </cell>
          <cell r="H924">
            <v>0.79324080530397223</v>
          </cell>
          <cell r="I924">
            <v>0.36082685948262372</v>
          </cell>
          <cell r="J924">
            <v>2.7691599549276011E-2</v>
          </cell>
        </row>
        <row r="925">
          <cell r="A925" t="str">
            <v>RHNM-SHPLTBR</v>
          </cell>
          <cell r="B925" t="str">
            <v>VAR_fout</v>
          </cell>
          <cell r="C925" t="str">
            <v>RHNM-SHPLT</v>
          </cell>
        </row>
        <row r="926">
          <cell r="A926" t="str">
            <v>RHNM-SHPLTBR</v>
          </cell>
          <cell r="B926" t="str">
            <v>VAR_fin</v>
          </cell>
          <cell r="C926" t="str">
            <v>RPLT</v>
          </cell>
        </row>
        <row r="927">
          <cell r="A927" t="str">
            <v>RHNM-SHPLTBR</v>
          </cell>
          <cell r="B927" t="str">
            <v>VAR_fin</v>
          </cell>
          <cell r="C927" t="str">
            <v>RHNMPLTBRC</v>
          </cell>
        </row>
        <row r="928">
          <cell r="A928" t="str">
            <v>RHNM-SHPLTBR</v>
          </cell>
          <cell r="B928" t="str">
            <v>VAR_ncap</v>
          </cell>
          <cell r="C928" t="str">
            <v>-</v>
          </cell>
          <cell r="H928">
            <v>1.02448869369409E-7</v>
          </cell>
          <cell r="I928">
            <v>1.07558410586073E-7</v>
          </cell>
          <cell r="J928">
            <v>1.06550598285114E-7</v>
          </cell>
        </row>
        <row r="929">
          <cell r="A929" t="str">
            <v>RHNM-SHPLTBR</v>
          </cell>
          <cell r="B929" t="str">
            <v>VAR_cap</v>
          </cell>
          <cell r="C929" t="str">
            <v>-</v>
          </cell>
          <cell r="H929">
            <v>1.2251053070400954E-6</v>
          </cell>
          <cell r="I929">
            <v>-7.5953167460589199E-7</v>
          </cell>
          <cell r="J929">
            <v>-6.3563641157197398E-7</v>
          </cell>
        </row>
        <row r="930">
          <cell r="A930" t="str">
            <v>D-RHES_NKEV_GAS_ELC_CHP</v>
          </cell>
          <cell r="B930" t="str">
            <v>VAR_fout</v>
          </cell>
          <cell r="C930" t="str">
            <v>RHES_ELC</v>
          </cell>
          <cell r="H930">
            <v>2.7616160792291113E-3</v>
          </cell>
          <cell r="I930">
            <v>1.3878310317087513E-3</v>
          </cell>
          <cell r="J930">
            <v>1.0205689768176785E-3</v>
          </cell>
        </row>
        <row r="931">
          <cell r="A931" t="str">
            <v>D-RHES_NKEV_GAS_ELC_CHP</v>
          </cell>
          <cell r="B931" t="str">
            <v>VAR_fout</v>
          </cell>
          <cell r="C931" t="str">
            <v>ELC5</v>
          </cell>
          <cell r="H931">
            <v>8.0258060173153494E-4</v>
          </cell>
          <cell r="I931">
            <v>5.3561122992458194E-4</v>
          </cell>
          <cell r="J931">
            <v>3.6151046581247654E-4</v>
          </cell>
        </row>
        <row r="932">
          <cell r="A932" t="str">
            <v>D-RHES_NKEV_GAS_ELC_CHP</v>
          </cell>
          <cell r="B932" t="str">
            <v>VAR_fin</v>
          </cell>
          <cell r="C932" t="str">
            <v>RHES_NKEV_GAS_ELC_CHP</v>
          </cell>
          <cell r="H932">
            <v>3.5641966809606433E-3</v>
          </cell>
          <cell r="I932">
            <v>1.9234422616333329E-3</v>
          </cell>
          <cell r="J932">
            <v>1.382079442630155E-3</v>
          </cell>
        </row>
        <row r="933">
          <cell r="A933" t="str">
            <v>SCOM-SHSTG-SOL</v>
          </cell>
          <cell r="B933" t="str">
            <v>VAR_fout</v>
          </cell>
          <cell r="C933" t="str">
            <v>SCOM-SHASOL</v>
          </cell>
          <cell r="H933">
            <v>2.5687965519652971E-5</v>
          </cell>
          <cell r="I933">
            <v>2.120016615694125E-5</v>
          </cell>
          <cell r="J933">
            <v>1.4227835344009858E-5</v>
          </cell>
        </row>
        <row r="934">
          <cell r="A934" t="str">
            <v>SCOM-SHSTG-SOL</v>
          </cell>
          <cell r="B934" t="str">
            <v>VAR_fin</v>
          </cell>
          <cell r="C934" t="str">
            <v>SCOM-SHASOL</v>
          </cell>
          <cell r="H934">
            <v>2.0575217693509336E-5</v>
          </cell>
          <cell r="I934">
            <v>1.6344138206640791E-5</v>
          </cell>
          <cell r="J934">
            <v>7.5108014794533245E-6</v>
          </cell>
        </row>
        <row r="935">
          <cell r="A935" t="str">
            <v>SCOM-SHSTG-SOL</v>
          </cell>
          <cell r="B935" t="str">
            <v>VAR_ncap</v>
          </cell>
          <cell r="C935" t="str">
            <v>-</v>
          </cell>
          <cell r="H935">
            <v>1.51111478796377E-2</v>
          </cell>
          <cell r="I935">
            <v>1.5380891876811201E-2</v>
          </cell>
          <cell r="J935">
            <v>2.14034607502172E-2</v>
          </cell>
        </row>
        <row r="936">
          <cell r="A936" t="str">
            <v>SCOM-SHSTG-SOL</v>
          </cell>
          <cell r="B936" t="str">
            <v>VAR_cap</v>
          </cell>
          <cell r="C936" t="str">
            <v>-</v>
          </cell>
          <cell r="H936">
            <v>2.8946259622698398E-2</v>
          </cell>
          <cell r="I936">
            <v>3.3538768829953901E-2</v>
          </cell>
          <cell r="J936">
            <v>3.89578243410727E-2</v>
          </cell>
        </row>
        <row r="937">
          <cell r="A937" t="str">
            <v>RHNM-SHELCBRA</v>
          </cell>
          <cell r="B937" t="str">
            <v>VAR_fout</v>
          </cell>
          <cell r="C937" t="str">
            <v>RHNM-SHELCB</v>
          </cell>
          <cell r="H937">
            <v>2.2000219053193168E-3</v>
          </cell>
          <cell r="I937">
            <v>2.1810507319185205E-3</v>
          </cell>
          <cell r="J937">
            <v>1.7704462558058773E-3</v>
          </cell>
        </row>
        <row r="938">
          <cell r="A938" t="str">
            <v>RHNM-SHELCBRA</v>
          </cell>
          <cell r="B938" t="str">
            <v>VAR_fin</v>
          </cell>
          <cell r="C938" t="str">
            <v>RHNM-SHAELCB</v>
          </cell>
          <cell r="H938">
            <v>2.2000219053193168E-3</v>
          </cell>
          <cell r="I938">
            <v>2.1810507319185205E-3</v>
          </cell>
          <cell r="J938">
            <v>1.7704462558058773E-3</v>
          </cell>
        </row>
        <row r="939">
          <cell r="A939" t="str">
            <v>RHNM-SHELCBRA</v>
          </cell>
          <cell r="B939" t="str">
            <v>VAR_ncap</v>
          </cell>
          <cell r="C939" t="str">
            <v>-</v>
          </cell>
          <cell r="H939">
            <v>8.8312906571000902E-4</v>
          </cell>
        </row>
        <row r="940">
          <cell r="A940" t="str">
            <v>RHNM-SHELCBRA</v>
          </cell>
          <cell r="B940" t="str">
            <v>VAR_cap</v>
          </cell>
          <cell r="C940" t="str">
            <v>-</v>
          </cell>
          <cell r="H940">
            <v>6.171233204222872E-3</v>
          </cell>
          <cell r="I940">
            <v>8.4696147907914357E-4</v>
          </cell>
          <cell r="J940">
            <v>3.5712626196177837E-4</v>
          </cell>
        </row>
        <row r="941">
          <cell r="A941" t="str">
            <v>RHNM-SHSTG-SOL</v>
          </cell>
          <cell r="B941" t="str">
            <v>VAR_fout</v>
          </cell>
          <cell r="C941" t="str">
            <v>AUX_RHNM-SHSTG-SOL_OUT</v>
          </cell>
          <cell r="H941">
            <v>9.6286765362537554E-5</v>
          </cell>
          <cell r="I941">
            <v>9.818965380758044E-5</v>
          </cell>
          <cell r="J941">
            <v>9.5613014544400468E-5</v>
          </cell>
        </row>
        <row r="942">
          <cell r="A942" t="str">
            <v>RHNM-SHSTG-SOL</v>
          </cell>
          <cell r="B942" t="str">
            <v>VAR_fout</v>
          </cell>
          <cell r="C942" t="str">
            <v>RHNM-SHASOL</v>
          </cell>
          <cell r="H942">
            <v>9.6190574787749812E-5</v>
          </cell>
          <cell r="I942">
            <v>9.8091562245335176E-5</v>
          </cell>
          <cell r="J942">
            <v>9.5517497047353174E-5</v>
          </cell>
        </row>
        <row r="943">
          <cell r="A943" t="str">
            <v>RHNM-SHSTG-SOL</v>
          </cell>
          <cell r="B943" t="str">
            <v>VAR_fin</v>
          </cell>
          <cell r="C943" t="str">
            <v>RHNM-SHASOL</v>
          </cell>
          <cell r="H943">
            <v>9.4859567361672557E-5</v>
          </cell>
          <cell r="I943">
            <v>9.9953037270789113E-5</v>
          </cell>
          <cell r="J943">
            <v>9.9558024350670932E-5</v>
          </cell>
        </row>
        <row r="944">
          <cell r="A944" t="str">
            <v>RHNM-SHSTG-SOL</v>
          </cell>
          <cell r="B944" t="str">
            <v>VAR_ncap</v>
          </cell>
          <cell r="C944" t="str">
            <v>-</v>
          </cell>
          <cell r="H944">
            <v>7.3662350009536096E-7</v>
          </cell>
          <cell r="I944">
            <v>2.2167829432410801E-5</v>
          </cell>
          <cell r="J944">
            <v>1.7902706804646501E-5</v>
          </cell>
        </row>
        <row r="945">
          <cell r="A945" t="str">
            <v>RHNM-SHSTG-SOL</v>
          </cell>
          <cell r="B945" t="str">
            <v>VAR_cap</v>
          </cell>
          <cell r="C945" t="str">
            <v>-</v>
          </cell>
          <cell r="H945">
            <v>1.67799910187701E-4</v>
          </cell>
          <cell r="I945">
            <v>4.5422242801729101E-5</v>
          </cell>
          <cell r="J945">
            <v>3.4302231575900401E-5</v>
          </cell>
        </row>
        <row r="946">
          <cell r="A946" t="str">
            <v>RHNS-SHELCHP</v>
          </cell>
          <cell r="B946" t="str">
            <v>VAR_fout</v>
          </cell>
          <cell r="C946" t="str">
            <v>RHNS-SHAELCH</v>
          </cell>
          <cell r="H946">
            <v>2.1869083237058833</v>
          </cell>
          <cell r="I946">
            <v>2.5080308722978923</v>
          </cell>
          <cell r="J946">
            <v>2.9370717890890394</v>
          </cell>
        </row>
        <row r="947">
          <cell r="A947" t="str">
            <v>RHNS-SHELCHP</v>
          </cell>
          <cell r="B947" t="str">
            <v>VAR_fin</v>
          </cell>
          <cell r="C947" t="str">
            <v>RHNS_ELC</v>
          </cell>
          <cell r="H947">
            <v>0.58802455404286547</v>
          </cell>
          <cell r="I947">
            <v>0.65372171027271675</v>
          </cell>
          <cell r="J947">
            <v>0.71927932638907521</v>
          </cell>
        </row>
        <row r="948">
          <cell r="A948" t="str">
            <v>RHNS-SHELCHP</v>
          </cell>
          <cell r="B948" t="str">
            <v>VAR_fin</v>
          </cell>
          <cell r="C948" t="str">
            <v>RHNSELCHPC</v>
          </cell>
          <cell r="H948">
            <v>2.1869083237058833</v>
          </cell>
          <cell r="I948">
            <v>2.5080308722978923</v>
          </cell>
          <cell r="J948">
            <v>2.9370717890890394</v>
          </cell>
        </row>
        <row r="949">
          <cell r="A949" t="str">
            <v>RHNS-SHELCHP</v>
          </cell>
          <cell r="B949" t="str">
            <v>VAR_ncap</v>
          </cell>
          <cell r="C949" t="str">
            <v>-</v>
          </cell>
          <cell r="H949">
            <v>3.2814066256660099E-2</v>
          </cell>
          <cell r="I949">
            <v>0.10390495152156</v>
          </cell>
          <cell r="J949">
            <v>0.124683082588858</v>
          </cell>
        </row>
        <row r="950">
          <cell r="A950" t="str">
            <v>RHNS-SHELCHP</v>
          </cell>
          <cell r="B950" t="str">
            <v>VAR_cap</v>
          </cell>
          <cell r="C950" t="str">
            <v>-</v>
          </cell>
          <cell r="H950">
            <v>0.15945253976264331</v>
          </cell>
          <cell r="I950">
            <v>0.18341018990336785</v>
          </cell>
          <cell r="J950">
            <v>0.21397044262263837</v>
          </cell>
        </row>
        <row r="951">
          <cell r="A951" t="str">
            <v>SCOM-SHBIOBR</v>
          </cell>
          <cell r="B951" t="str">
            <v>VAR_fout</v>
          </cell>
          <cell r="C951" t="str">
            <v>SCOM-SHBIO</v>
          </cell>
        </row>
        <row r="952">
          <cell r="A952" t="str">
            <v>SCOM-SHBIOBR</v>
          </cell>
          <cell r="B952" t="str">
            <v>VAR_fin</v>
          </cell>
          <cell r="C952" t="str">
            <v>SBIO</v>
          </cell>
        </row>
        <row r="953">
          <cell r="A953" t="str">
            <v>SCOM-SHBIOBR</v>
          </cell>
          <cell r="B953" t="str">
            <v>VAR_ncap</v>
          </cell>
          <cell r="C953" t="str">
            <v>-</v>
          </cell>
          <cell r="H953">
            <v>3.4008935167405099E-5</v>
          </cell>
          <cell r="I953">
            <v>4.83822790358273E-5</v>
          </cell>
          <cell r="J953">
            <v>2.1280504506906601E-5</v>
          </cell>
        </row>
        <row r="954">
          <cell r="A954" t="str">
            <v>SCOM-SHBIOBR</v>
          </cell>
          <cell r="B954" t="str">
            <v>VAR_cap</v>
          </cell>
          <cell r="C954" t="str">
            <v>-</v>
          </cell>
          <cell r="H954">
            <v>2.7345005093172451E-2</v>
          </cell>
          <cell r="I954">
            <v>8.1483110702468587E-5</v>
          </cell>
          <cell r="J954">
            <v>6.9731506551841895E-5</v>
          </cell>
        </row>
        <row r="955">
          <cell r="A955" t="str">
            <v>RHES-SHDEM</v>
          </cell>
          <cell r="B955" t="str">
            <v>VAR_fout</v>
          </cell>
          <cell r="C955" t="str">
            <v>RHES-SHD</v>
          </cell>
          <cell r="H955">
            <v>52.623634254138295</v>
          </cell>
          <cell r="I955">
            <v>50.858887259542726</v>
          </cell>
          <cell r="J955">
            <v>48.510405639295037</v>
          </cell>
        </row>
        <row r="956">
          <cell r="A956" t="str">
            <v>RHES-SHDEM</v>
          </cell>
          <cell r="B956" t="str">
            <v>VAR_fin</v>
          </cell>
          <cell r="C956" t="str">
            <v>RHES-SHPLT</v>
          </cell>
          <cell r="H956">
            <v>1.1758316168804211E-2</v>
          </cell>
          <cell r="I956">
            <v>9.5043469401860751E-3</v>
          </cell>
          <cell r="J956">
            <v>5.5505335232799808E-3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RHES-SHLTHC-NGA</v>
          </cell>
          <cell r="H957">
            <v>8.0775564899965194E-7</v>
          </cell>
          <cell r="I957">
            <v>2.0983201258802154E-6</v>
          </cell>
          <cell r="J957">
            <v>8.5295848511111197E-8</v>
          </cell>
        </row>
        <row r="958">
          <cell r="A958" t="str">
            <v>RHES-SHDEM</v>
          </cell>
          <cell r="B958" t="str">
            <v>VAR_fin</v>
          </cell>
          <cell r="C958" t="str">
            <v>RHES-SHSOL</v>
          </cell>
          <cell r="H958">
            <v>2.8849140230372678E-2</v>
          </cell>
          <cell r="I958">
            <v>2.9137228882417064E-2</v>
          </cell>
          <cell r="J958">
            <v>2.7768125923643645E-2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RHES-SHLTHC-WOD</v>
          </cell>
          <cell r="H959">
            <v>1.3427933226898078E-6</v>
          </cell>
          <cell r="I959">
            <v>5.6927986071013802E-7</v>
          </cell>
        </row>
        <row r="960">
          <cell r="A960" t="str">
            <v>RHES-SHDEM</v>
          </cell>
          <cell r="B960" t="str">
            <v>VAR_fin</v>
          </cell>
          <cell r="C960" t="str">
            <v>RHES-SHNGA</v>
          </cell>
          <cell r="H960">
            <v>5.2379710420328855</v>
          </cell>
          <cell r="I960">
            <v>2.7946335114127647</v>
          </cell>
          <cell r="J960">
            <v>0.9523609143959072</v>
          </cell>
        </row>
        <row r="961">
          <cell r="A961" t="str">
            <v>RHES-SHDEM</v>
          </cell>
          <cell r="B961" t="str">
            <v>VAR_fin</v>
          </cell>
          <cell r="C961" t="str">
            <v>RHES-SHNGAH</v>
          </cell>
          <cell r="H961">
            <v>1.4312141189068244</v>
          </cell>
          <cell r="I961">
            <v>1.3542711203240734</v>
          </cell>
          <cell r="J961">
            <v>1.1150654052077937</v>
          </cell>
        </row>
        <row r="962">
          <cell r="A962" t="str">
            <v>RHES-SHDEM</v>
          </cell>
          <cell r="B962" t="str">
            <v>VAR_fin</v>
          </cell>
          <cell r="C962" t="str">
            <v>RHES-SHCOA</v>
          </cell>
          <cell r="H962">
            <v>1.9529083191531645E-6</v>
          </cell>
          <cell r="I962">
            <v>6.2370853099269136E-7</v>
          </cell>
        </row>
        <row r="963">
          <cell r="A963" t="str">
            <v>RHES-SHDEM</v>
          </cell>
          <cell r="B963" t="str">
            <v>VAR_fin</v>
          </cell>
          <cell r="C963" t="str">
            <v>RHES-SHLFO</v>
          </cell>
          <cell r="H963">
            <v>4.670126883301787</v>
          </cell>
          <cell r="I963">
            <v>2.0351960702591336</v>
          </cell>
          <cell r="J963">
            <v>0.12554298790453264</v>
          </cell>
        </row>
        <row r="964">
          <cell r="A964" t="str">
            <v>RHES-SHDEM</v>
          </cell>
          <cell r="B964" t="str">
            <v>VAR_fin</v>
          </cell>
          <cell r="C964" t="str">
            <v>RHES-SHCON</v>
          </cell>
          <cell r="H964">
            <v>7.7774767410802479</v>
          </cell>
          <cell r="I964">
            <v>9.8544318781642168</v>
          </cell>
          <cell r="J964">
            <v>14.693957381367179</v>
          </cell>
        </row>
        <row r="965">
          <cell r="A965" t="str">
            <v>RHES-SHDEM</v>
          </cell>
          <cell r="B965" t="str">
            <v>VAR_fin</v>
          </cell>
          <cell r="C965" t="str">
            <v>RHES-SHWOD</v>
          </cell>
          <cell r="H965">
            <v>3.2025435206741597</v>
          </cell>
          <cell r="I965">
            <v>2.420056082963034</v>
          </cell>
          <cell r="J965">
            <v>1.1725605582403629</v>
          </cell>
        </row>
        <row r="966">
          <cell r="A966" t="str">
            <v>RHES-SHDEM</v>
          </cell>
          <cell r="B966" t="str">
            <v>VAR_fin</v>
          </cell>
          <cell r="C966" t="str">
            <v>RHES-SHLTHD</v>
          </cell>
          <cell r="H966">
            <v>3.2055919096683776</v>
          </cell>
          <cell r="I966">
            <v>3.5521606905551733</v>
          </cell>
          <cell r="J966">
            <v>3.2942491661661109</v>
          </cell>
        </row>
        <row r="967">
          <cell r="A967" t="str">
            <v>RHES-SHDEM</v>
          </cell>
          <cell r="B967" t="str">
            <v>VAR_fin</v>
          </cell>
          <cell r="C967" t="str">
            <v>RHES-SHELCB</v>
          </cell>
          <cell r="H967">
            <v>4.9509730209980299E-2</v>
          </cell>
          <cell r="I967">
            <v>3.9300497759284228E-3</v>
          </cell>
          <cell r="J967">
            <v>1.2091250724858397E-3</v>
          </cell>
        </row>
        <row r="968">
          <cell r="A968" t="str">
            <v>RHES-SHDEM</v>
          </cell>
          <cell r="B968" t="str">
            <v>VAR_fin</v>
          </cell>
          <cell r="C968" t="str">
            <v>RHES-SHELCH</v>
          </cell>
          <cell r="H968">
            <v>27.009263644929042</v>
          </cell>
          <cell r="I968">
            <v>28.806049409056236</v>
          </cell>
          <cell r="J968">
            <v>27.122541496942418</v>
          </cell>
        </row>
        <row r="969">
          <cell r="A969" t="str">
            <v>RHES-SHDEM</v>
          </cell>
          <cell r="B969" t="str">
            <v>VAR_fin</v>
          </cell>
          <cell r="C969" t="str">
            <v>RHES-SHNST</v>
          </cell>
          <cell r="H969">
            <v>3.0667009339287299E-7</v>
          </cell>
          <cell r="I969">
            <v>2.4249020976614E-8</v>
          </cell>
          <cell r="J969">
            <v>4.6125181255190108E-6</v>
          </cell>
        </row>
        <row r="970">
          <cell r="A970" t="str">
            <v>D-RHEM_LTH_CHPNGA</v>
          </cell>
          <cell r="B970" t="str">
            <v>VAR_fout</v>
          </cell>
          <cell r="C970" t="str">
            <v>RHSA_LTH</v>
          </cell>
          <cell r="H970">
            <v>1.9706380134638377</v>
          </cell>
          <cell r="I970">
            <v>0.67881910880606211</v>
          </cell>
          <cell r="J970">
            <v>1.4160847628110569</v>
          </cell>
        </row>
        <row r="971">
          <cell r="A971" t="str">
            <v>D-RHEM_LTH_CHPNGA</v>
          </cell>
          <cell r="B971" t="str">
            <v>VAR_fout</v>
          </cell>
          <cell r="C971" t="str">
            <v>RHEM_LTH_CHPNGA_ON</v>
          </cell>
          <cell r="H971">
            <v>4.3070185452567578E-2</v>
          </cell>
          <cell r="I971">
            <v>1.4676921173526183</v>
          </cell>
          <cell r="J971">
            <v>0.17235294597064021</v>
          </cell>
        </row>
        <row r="972">
          <cell r="A972" t="str">
            <v>D-RHEM_LTH_CHPNGA</v>
          </cell>
          <cell r="B972" t="str">
            <v>VAR_fout</v>
          </cell>
          <cell r="C972" t="str">
            <v>LTH</v>
          </cell>
          <cell r="H972">
            <v>2.6924631758209533E-3</v>
          </cell>
          <cell r="I972">
            <v>5.3682795022176339E-3</v>
          </cell>
          <cell r="J972">
            <v>2.2782207380345233E-3</v>
          </cell>
        </row>
        <row r="973">
          <cell r="A973" t="str">
            <v>D-RHEM_LTH_CHPNGA</v>
          </cell>
          <cell r="B973" t="str">
            <v>VAR_fin</v>
          </cell>
          <cell r="C973" t="str">
            <v>RHEM_LTH_CHPNGA</v>
          </cell>
          <cell r="H973">
            <v>2.016400662092225</v>
          </cell>
          <cell r="I973">
            <v>2.1518798936022359</v>
          </cell>
          <cell r="J973">
            <v>1.5907159295197317</v>
          </cell>
        </row>
        <row r="974">
          <cell r="A974" t="str">
            <v>RHEM-SHLTHCHPNGA</v>
          </cell>
          <cell r="B974" t="str">
            <v>VAR_fout</v>
          </cell>
          <cell r="C974" t="str">
            <v>RHEM-SHLTHC-NGA</v>
          </cell>
        </row>
        <row r="975">
          <cell r="A975" t="str">
            <v>RHEM-SHLTHCHPNGA</v>
          </cell>
          <cell r="B975" t="str">
            <v>VAR_fin</v>
          </cell>
          <cell r="C975" t="str">
            <v>RHEM_LTH_CHPNGA_ON</v>
          </cell>
        </row>
        <row r="976">
          <cell r="A976" t="str">
            <v>RHEM-SHLTHCHPNGA</v>
          </cell>
          <cell r="B976" t="str">
            <v>VAR_fin</v>
          </cell>
          <cell r="C976" t="str">
            <v>RHEMLTHCHPC</v>
          </cell>
        </row>
        <row r="977">
          <cell r="A977" t="str">
            <v>RHEM-SHLTHCHPNGA</v>
          </cell>
          <cell r="B977" t="str">
            <v>VAR_ncap</v>
          </cell>
          <cell r="C977" t="str">
            <v>-</v>
          </cell>
          <cell r="H977">
            <v>3.5002631018414901E-2</v>
          </cell>
          <cell r="I977">
            <v>1.9307087428979401E-2</v>
          </cell>
          <cell r="J977">
            <v>1.4497776253550299E-2</v>
          </cell>
        </row>
        <row r="978">
          <cell r="A978" t="str">
            <v>RHEM-SHLTHCHPNGA</v>
          </cell>
          <cell r="B978" t="str">
            <v>VAR_cap</v>
          </cell>
          <cell r="C978" t="str">
            <v>-</v>
          </cell>
          <cell r="H978">
            <v>5.9679157366235386E-2</v>
          </cell>
          <cell r="I978">
            <v>5.3719592889549195E-2</v>
          </cell>
          <cell r="J978">
            <v>2.82075058321321E-2</v>
          </cell>
        </row>
        <row r="979">
          <cell r="A979" t="str">
            <v>D-RHES_SOLELC</v>
          </cell>
          <cell r="B979" t="str">
            <v>VAR_fout</v>
          </cell>
          <cell r="C979" t="str">
            <v>RHES_ELC</v>
          </cell>
          <cell r="H979">
            <v>4.6098667950238159</v>
          </cell>
          <cell r="I979">
            <v>4.8936050747039301</v>
          </cell>
          <cell r="J979">
            <v>5.5139525574181611</v>
          </cell>
        </row>
        <row r="980">
          <cell r="A980" t="str">
            <v>D-RHES_SOLELC</v>
          </cell>
          <cell r="B980" t="str">
            <v>VAR_fout</v>
          </cell>
          <cell r="C980" t="str">
            <v>ELC5</v>
          </cell>
          <cell r="H980">
            <v>9.627307917565237E-4</v>
          </cell>
          <cell r="I980">
            <v>7.4515682209175314E-4</v>
          </cell>
          <cell r="J980">
            <v>4.5517274454915003E-4</v>
          </cell>
        </row>
        <row r="981">
          <cell r="A981" t="str">
            <v>D-RHES_SOLELC</v>
          </cell>
          <cell r="B981" t="str">
            <v>VAR_fin</v>
          </cell>
          <cell r="C981" t="str">
            <v>RHES_SOL_ELC</v>
          </cell>
          <cell r="H981">
            <v>4.6108295258155785</v>
          </cell>
          <cell r="I981">
            <v>4.8943502315260217</v>
          </cell>
          <cell r="J981">
            <v>5.5144077301627057</v>
          </cell>
        </row>
        <row r="982">
          <cell r="A982" t="str">
            <v>RHNM-SHCONBR1</v>
          </cell>
          <cell r="B982" t="str">
            <v>VAR_ncap</v>
          </cell>
          <cell r="C982" t="str">
            <v>-</v>
          </cell>
          <cell r="H982">
            <v>2.5504182689228001</v>
          </cell>
        </row>
        <row r="983">
          <cell r="A983" t="str">
            <v>RHNM-SHCONBR1</v>
          </cell>
          <cell r="B983" t="str">
            <v>VAR_cap</v>
          </cell>
          <cell r="C983" t="str">
            <v>-</v>
          </cell>
          <cell r="H983">
            <v>6.4054701302050034</v>
          </cell>
          <cell r="I983">
            <v>3.708090599932973</v>
          </cell>
          <cell r="J983">
            <v>1.6660851201820037</v>
          </cell>
        </row>
        <row r="984">
          <cell r="A984" t="str">
            <v>ITOT-SWHHFOBR</v>
          </cell>
          <cell r="B984" t="str">
            <v>VAR_fout</v>
          </cell>
          <cell r="C984" t="str">
            <v>ITOT-SWH</v>
          </cell>
          <cell r="H984">
            <v>5.6815163211302504E-4</v>
          </cell>
          <cell r="I984">
            <v>7.6097459694550646E-6</v>
          </cell>
        </row>
        <row r="985">
          <cell r="A985" t="str">
            <v>ITOT-SWHHFOBR</v>
          </cell>
          <cell r="B985" t="str">
            <v>VAR_fout</v>
          </cell>
          <cell r="C985" t="str">
            <v>CO2_I</v>
          </cell>
          <cell r="H985">
            <v>6.2670141531314005E-2</v>
          </cell>
          <cell r="I985">
            <v>8.3069351713349604E-4</v>
          </cell>
        </row>
        <row r="986">
          <cell r="A986" t="str">
            <v>ITOT-SWHHFOBR</v>
          </cell>
          <cell r="B986" t="str">
            <v>VAR_fin</v>
          </cell>
          <cell r="C986" t="str">
            <v>IHFO</v>
          </cell>
          <cell r="H986">
            <v>8.1389794196511729E-4</v>
          </cell>
          <cell r="I986">
            <v>1.0788227495240215E-5</v>
          </cell>
        </row>
        <row r="987">
          <cell r="A987" t="str">
            <v>ITOT-SWHHFOBR</v>
          </cell>
          <cell r="B987" t="str">
            <v>VAR_ncap</v>
          </cell>
          <cell r="C987" t="str">
            <v>-</v>
          </cell>
          <cell r="H987">
            <v>4.2949176667550501E-5</v>
          </cell>
          <cell r="I987">
            <v>5.69875055448822E-6</v>
          </cell>
          <cell r="J987">
            <v>1.3585049659005799E-6</v>
          </cell>
        </row>
        <row r="988">
          <cell r="A988" t="str">
            <v>ITOT-SWHHFOBR</v>
          </cell>
          <cell r="B988" t="str">
            <v>VAR_cap</v>
          </cell>
          <cell r="C988" t="str">
            <v>-</v>
          </cell>
          <cell r="H988">
            <v>5.3533816079136265E-5</v>
          </cell>
          <cell r="I988">
            <v>6.2399281561780059E-7</v>
          </cell>
          <cell r="J988">
            <v>-2.2323835889183008E-6</v>
          </cell>
        </row>
        <row r="989">
          <cell r="A989" t="str">
            <v>RHNM-SHCONBR2</v>
          </cell>
          <cell r="B989" t="str">
            <v>VAR_ncap</v>
          </cell>
          <cell r="C989" t="str">
            <v>-</v>
          </cell>
          <cell r="H989">
            <v>2.5504182689223001</v>
          </cell>
        </row>
        <row r="990">
          <cell r="A990" t="str">
            <v>RHNM-SHCONBR2</v>
          </cell>
          <cell r="B990" t="str">
            <v>VAR_cap</v>
          </cell>
          <cell r="C990" t="str">
            <v>-</v>
          </cell>
          <cell r="H990">
            <v>6.4054701302060266</v>
          </cell>
          <cell r="I990">
            <v>3.7080905999339961</v>
          </cell>
          <cell r="J990">
            <v>1.6660851201820037</v>
          </cell>
        </row>
        <row r="991">
          <cell r="A991" t="str">
            <v>RHSA-WHSTG-ELCHP</v>
          </cell>
          <cell r="B991" t="str">
            <v>VAR_fout</v>
          </cell>
          <cell r="C991" t="str">
            <v>AUX_RHSA-WHSTG-ELCHP_OUT</v>
          </cell>
          <cell r="H991">
            <v>1.7136065125920408</v>
          </cell>
          <cell r="I991">
            <v>2.3204095337153601</v>
          </cell>
          <cell r="J991">
            <v>2.2116089728744681</v>
          </cell>
        </row>
        <row r="992">
          <cell r="A992" t="str">
            <v>RHSA-WHSTG-ELCHP</v>
          </cell>
          <cell r="B992" t="str">
            <v>VAR_fout</v>
          </cell>
          <cell r="C992" t="str">
            <v>RHSA-WHAELCH</v>
          </cell>
          <cell r="H992">
            <v>1.7118946179740659</v>
          </cell>
          <cell r="I992">
            <v>2.3180914422730883</v>
          </cell>
          <cell r="J992">
            <v>2.2093995733011673</v>
          </cell>
        </row>
        <row r="993">
          <cell r="A993" t="str">
            <v>RHSA-WHSTG-ELCHP</v>
          </cell>
          <cell r="B993" t="str">
            <v>VAR_fin</v>
          </cell>
          <cell r="C993" t="str">
            <v>RHSA-WHAELCH</v>
          </cell>
          <cell r="H993">
            <v>1.7119042930560815</v>
          </cell>
          <cell r="I993">
            <v>2.3181015792781929</v>
          </cell>
          <cell r="J993">
            <v>2.2094080797309008</v>
          </cell>
        </row>
        <row r="994">
          <cell r="A994" t="str">
            <v>RHSA-WHSTG-ELCHP</v>
          </cell>
          <cell r="B994" t="str">
            <v>VAR_ncap</v>
          </cell>
          <cell r="C994" t="str">
            <v>-</v>
          </cell>
          <cell r="H994">
            <v>6.0255752412807201E-2</v>
          </cell>
          <cell r="I994">
            <v>9.2966961169968707E-2</v>
          </cell>
          <cell r="J994">
            <v>0.14396895086617301</v>
          </cell>
        </row>
        <row r="995">
          <cell r="A995" t="str">
            <v>RHSA-WHSTG-ELCHP</v>
          </cell>
          <cell r="B995" t="str">
            <v>VAR_cap</v>
          </cell>
          <cell r="C995" t="str">
            <v>-</v>
          </cell>
          <cell r="H995">
            <v>0.16192340021082477</v>
          </cell>
          <cell r="I995">
            <v>0.19984924376507904</v>
          </cell>
          <cell r="J995">
            <v>0.23687672717411171</v>
          </cell>
        </row>
        <row r="996">
          <cell r="A996" t="str">
            <v>RHNM-SHCONBR3</v>
          </cell>
          <cell r="B996" t="str">
            <v>VAR_ncap</v>
          </cell>
          <cell r="C996" t="str">
            <v>-</v>
          </cell>
          <cell r="H996">
            <v>2.5504182689228001</v>
          </cell>
        </row>
        <row r="997">
          <cell r="A997" t="str">
            <v>RHNM-SHCONBR3</v>
          </cell>
          <cell r="B997" t="str">
            <v>VAR_cap</v>
          </cell>
          <cell r="C997" t="str">
            <v>-</v>
          </cell>
          <cell r="H997">
            <v>6.4054701302050034</v>
          </cell>
          <cell r="I997">
            <v>3.708090599932973</v>
          </cell>
          <cell r="J997">
            <v>1.6660851201820037</v>
          </cell>
        </row>
        <row r="998">
          <cell r="A998" t="str">
            <v>RES-ELCSPECADV</v>
          </cell>
          <cell r="B998" t="str">
            <v>VAR_fout</v>
          </cell>
          <cell r="C998" t="str">
            <v>RHSA-ELS</v>
          </cell>
          <cell r="H998">
            <v>20.206652827945685</v>
          </cell>
          <cell r="I998">
            <v>29.502193187574942</v>
          </cell>
          <cell r="J998">
            <v>46.863858567423108</v>
          </cell>
        </row>
        <row r="999">
          <cell r="A999" t="str">
            <v>RES-ELCSPECADV</v>
          </cell>
          <cell r="B999" t="str">
            <v>VAR_fin</v>
          </cell>
          <cell r="C999" t="str">
            <v>RHSA_ELC</v>
          </cell>
          <cell r="H999">
            <v>13.471101885297115</v>
          </cell>
          <cell r="I999">
            <v>19.668128791716629</v>
          </cell>
          <cell r="J999">
            <v>31.242572378282073</v>
          </cell>
        </row>
        <row r="1000">
          <cell r="A1000" t="str">
            <v>RES-ELCSPECADV</v>
          </cell>
          <cell r="B1000" t="str">
            <v>VAR_ncap</v>
          </cell>
          <cell r="C1000" t="str">
            <v>-</v>
          </cell>
          <cell r="H1000">
            <v>0.97794245698317295</v>
          </cell>
          <cell r="I1000">
            <v>0.98253239587715002</v>
          </cell>
          <cell r="J1000">
            <v>2.2371010803305502</v>
          </cell>
        </row>
        <row r="1001">
          <cell r="A1001" t="str">
            <v>RES-ELCSPECADV</v>
          </cell>
          <cell r="B1001" t="str">
            <v>VAR_cap</v>
          </cell>
          <cell r="C1001" t="str">
            <v>-</v>
          </cell>
          <cell r="H1001">
            <v>2.1358286670913493</v>
          </cell>
          <cell r="I1001">
            <v>3.1183610225738381</v>
          </cell>
          <cell r="J1001">
            <v>4.9534770304524329</v>
          </cell>
        </row>
        <row r="1002">
          <cell r="A1002" t="str">
            <v>ITOT-SWHSTG-ELCHP</v>
          </cell>
          <cell r="B1002" t="str">
            <v>VAR_fout</v>
          </cell>
          <cell r="C1002" t="str">
            <v>ITOT-SWHAELCH</v>
          </cell>
          <cell r="H1002">
            <v>1.1295958338908316E-3</v>
          </cell>
          <cell r="I1002">
            <v>2.0721164897090586E-3</v>
          </cell>
          <cell r="J1002">
            <v>2.4553258907157953E-3</v>
          </cell>
        </row>
        <row r="1003">
          <cell r="A1003" t="str">
            <v>ITOT-SWHSTG-ELCHP</v>
          </cell>
          <cell r="B1003" t="str">
            <v>VAR_fin</v>
          </cell>
          <cell r="C1003" t="str">
            <v>ITOT-SWHAELCH</v>
          </cell>
          <cell r="H1003">
            <v>1.3863708008979316E-3</v>
          </cell>
          <cell r="I1003">
            <v>2.468963233783514E-3</v>
          </cell>
          <cell r="J1003">
            <v>2.7492863089671644E-3</v>
          </cell>
        </row>
        <row r="1004">
          <cell r="A1004" t="str">
            <v>ITOT-SWHSTG-ELCHP</v>
          </cell>
          <cell r="B1004" t="str">
            <v>VAR_ncap</v>
          </cell>
          <cell r="C1004" t="str">
            <v>-</v>
          </cell>
          <cell r="H1004">
            <v>6.1271631304202601E-2</v>
          </cell>
          <cell r="I1004">
            <v>1.4224943833054501E-2</v>
          </cell>
          <cell r="J1004">
            <v>5.9380722349529E-2</v>
          </cell>
        </row>
        <row r="1005">
          <cell r="A1005" t="str">
            <v>ITOT-SWHSTG-ELCHP</v>
          </cell>
          <cell r="B1005" t="str">
            <v>VAR_cap</v>
          </cell>
          <cell r="C1005" t="str">
            <v>-</v>
          </cell>
          <cell r="H1005">
            <v>9.3697568270645015E-2</v>
          </cell>
          <cell r="I1005">
            <v>9.4447704434375973E-2</v>
          </cell>
          <cell r="J1005">
            <v>9.5569298541226824E-2</v>
          </cell>
        </row>
        <row r="1006">
          <cell r="A1006" t="str">
            <v>D-RHNS_LTH_CHPWOD</v>
          </cell>
          <cell r="B1006" t="str">
            <v>VAR_fout</v>
          </cell>
          <cell r="C1006" t="str">
            <v>RHNS_LTH_CHPWOD_ON</v>
          </cell>
        </row>
        <row r="1007">
          <cell r="A1007" t="str">
            <v>D-RHNS_LTH_CHPWOD</v>
          </cell>
          <cell r="B1007" t="str">
            <v>VAR_fout</v>
          </cell>
          <cell r="C1007" t="str">
            <v>RHSA_LTH</v>
          </cell>
          <cell r="H1007">
            <v>2.3841628751725564E-3</v>
          </cell>
          <cell r="I1007">
            <v>3.0620471005075034E-3</v>
          </cell>
          <cell r="J1007">
            <v>2.0346510409082175E-3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LTH</v>
          </cell>
          <cell r="H1008">
            <v>1.0774771735479498E-6</v>
          </cell>
          <cell r="I1008">
            <v>3.9457241630653027E-6</v>
          </cell>
          <cell r="J1008">
            <v>3.6923270563224461E-6</v>
          </cell>
        </row>
        <row r="1009">
          <cell r="A1009" t="str">
            <v>D-RHNS_LTH_CHPWOD</v>
          </cell>
          <cell r="B1009" t="str">
            <v>VAR_fin</v>
          </cell>
          <cell r="C1009" t="str">
            <v>RHNS_LTH_CHPWOD</v>
          </cell>
          <cell r="H1009">
            <v>2.3865302988966891E-3</v>
          </cell>
          <cell r="I1009">
            <v>3.0666139474217228E-3</v>
          </cell>
          <cell r="J1009">
            <v>2.0387559629675847E-3</v>
          </cell>
        </row>
        <row r="1010">
          <cell r="A1010" t="str">
            <v>RHNM-SHCONBR4</v>
          </cell>
          <cell r="B1010" t="str">
            <v>VAR_ncap</v>
          </cell>
          <cell r="C1010" t="str">
            <v>-</v>
          </cell>
          <cell r="H1010">
            <v>2.5504182689223001</v>
          </cell>
        </row>
        <row r="1011">
          <cell r="A1011" t="str">
            <v>RHNM-SHCONBR4</v>
          </cell>
          <cell r="B1011" t="str">
            <v>VAR_cap</v>
          </cell>
          <cell r="C1011" t="str">
            <v>-</v>
          </cell>
          <cell r="H1011">
            <v>6.4054701302060266</v>
          </cell>
          <cell r="I1011">
            <v>3.7080905999339961</v>
          </cell>
          <cell r="J1011">
            <v>1.6660851201820037</v>
          </cell>
        </row>
        <row r="1012">
          <cell r="A1012" t="str">
            <v>D-SBIO</v>
          </cell>
          <cell r="B1012" t="str">
            <v>VAR_fout</v>
          </cell>
          <cell r="C1012" t="str">
            <v>SBIO</v>
          </cell>
          <cell r="H1012">
            <v>2.9932053853919531</v>
          </cell>
          <cell r="I1012">
            <v>2.9495882868171659</v>
          </cell>
          <cell r="J1012">
            <v>2.8713050619475862</v>
          </cell>
        </row>
        <row r="1013">
          <cell r="A1013" t="str">
            <v>D-SBIO</v>
          </cell>
          <cell r="B1013" t="str">
            <v>VAR_fin</v>
          </cell>
          <cell r="C1013" t="str">
            <v>BIO</v>
          </cell>
          <cell r="H1013">
            <v>2.9932053853919531</v>
          </cell>
          <cell r="I1013">
            <v>2.9495882868171659</v>
          </cell>
          <cell r="J1013">
            <v>2.8713050619475862</v>
          </cell>
        </row>
        <row r="1014">
          <cell r="A1014" t="str">
            <v>RHEM-SHDEM</v>
          </cell>
          <cell r="B1014" t="str">
            <v>VAR_fout</v>
          </cell>
          <cell r="C1014" t="str">
            <v>RHEM-SHD</v>
          </cell>
          <cell r="H1014">
            <v>60.79350157533964</v>
          </cell>
          <cell r="I1014">
            <v>57.907293291897126</v>
          </cell>
          <cell r="J1014">
            <v>53.820760199666026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RHEM-SHNST</v>
          </cell>
          <cell r="H1015">
            <v>5.054478775614299E-6</v>
          </cell>
          <cell r="I1015">
            <v>1.4868895705689874E-6</v>
          </cell>
          <cell r="J1015">
            <v>1.5671769133794316E-6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RHEM-SHPLT</v>
          </cell>
          <cell r="H1016">
            <v>0.11189159343685443</v>
          </cell>
          <cell r="I1016">
            <v>8.5829297210941902E-2</v>
          </cell>
          <cell r="J1016">
            <v>3.8882100589459997E-2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RHEM-SHNGAH</v>
          </cell>
          <cell r="H1017">
            <v>3.9101369408675275</v>
          </cell>
          <cell r="I1017">
            <v>4.7289817198137252</v>
          </cell>
          <cell r="J1017">
            <v>4.4317165537608245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RHEM-SHLTHC-WOD</v>
          </cell>
          <cell r="H1018">
            <v>4.3696721963492504E-7</v>
          </cell>
          <cell r="I1018">
            <v>1.6906090964647965E-6</v>
          </cell>
          <cell r="J1018">
            <v>2.4379222008526286E-7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RHEM-SHSOL</v>
          </cell>
          <cell r="H1019">
            <v>1.5403414644566703E-2</v>
          </cell>
          <cell r="I1019">
            <v>1.5607167141066393E-2</v>
          </cell>
          <cell r="J1019">
            <v>1.3511995700756488E-2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RHEM-SHLTHD</v>
          </cell>
          <cell r="H1020">
            <v>6.8548809702436957</v>
          </cell>
          <cell r="I1020">
            <v>7.5760850416079712</v>
          </cell>
          <cell r="J1020">
            <v>6.8102252217157826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RHEM-SHNGA</v>
          </cell>
          <cell r="H1021">
            <v>10.154775564928574</v>
          </cell>
          <cell r="I1021">
            <v>4.4467343042954131</v>
          </cell>
          <cell r="J1021">
            <v>0.96814244844682018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RHEM-SHELCB</v>
          </cell>
          <cell r="H1022">
            <v>5.5516436589622851E-3</v>
          </cell>
          <cell r="I1022">
            <v>4.0288744902140048E-3</v>
          </cell>
          <cell r="J1022">
            <v>2.6072993164144242E-3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RHEM-SHELCH</v>
          </cell>
          <cell r="H1023">
            <v>19.334847264215803</v>
          </cell>
          <cell r="I1023">
            <v>22.729728134111465</v>
          </cell>
          <cell r="J1023">
            <v>22.269084810424182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RHEM-SHLFO</v>
          </cell>
          <cell r="H1024">
            <v>7.6472699385628706</v>
          </cell>
          <cell r="I1024">
            <v>3.7538057506258893</v>
          </cell>
          <cell r="J1024">
            <v>0.22283246774168863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RHEM-SHCON</v>
          </cell>
          <cell r="H1025">
            <v>9.6724990409866471</v>
          </cell>
          <cell r="I1025">
            <v>12.199967000627472</v>
          </cell>
          <cell r="J1025">
            <v>18.03777878309927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RHEM-SHWOD</v>
          </cell>
          <cell r="H1026">
            <v>3.0869205442970964</v>
          </cell>
          <cell r="I1026">
            <v>2.367025517444755</v>
          </cell>
          <cell r="J1026">
            <v>1.0264017635812275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RHEM-SHLTHC-NGA</v>
          </cell>
          <cell r="I1027">
            <v>5.8695618860573481E-7</v>
          </cell>
          <cell r="J1027">
            <v>3.7960212430858741E-6</v>
          </cell>
        </row>
        <row r="1028">
          <cell r="A1028" t="str">
            <v>ITOT-SWHH2BR</v>
          </cell>
          <cell r="B1028" t="str">
            <v>VAR_fout</v>
          </cell>
          <cell r="C1028" t="str">
            <v>ITOT-SWH</v>
          </cell>
          <cell r="H1028">
            <v>2.8841694335896371</v>
          </cell>
          <cell r="I1028">
            <v>4.3456644285646417</v>
          </cell>
          <cell r="J1028">
            <v>4.3456348140027581</v>
          </cell>
        </row>
        <row r="1029">
          <cell r="A1029" t="str">
            <v>ITOT-SWHH2BR</v>
          </cell>
          <cell r="B1029" t="str">
            <v>VAR_fin</v>
          </cell>
          <cell r="C1029" t="str">
            <v>IH2</v>
          </cell>
          <cell r="H1029">
            <v>3.5749813449608601</v>
          </cell>
          <cell r="I1029">
            <v>5.3747956275560824</v>
          </cell>
          <cell r="J1029">
            <v>5.3514403303994751</v>
          </cell>
        </row>
        <row r="1030">
          <cell r="A1030" t="str">
            <v>ITOT-SWHH2BR</v>
          </cell>
          <cell r="B1030" t="str">
            <v>VAR_ncap</v>
          </cell>
          <cell r="C1030" t="str">
            <v>-</v>
          </cell>
          <cell r="H1030">
            <v>0.227725879108791</v>
          </cell>
          <cell r="I1030">
            <v>0.149123987388732</v>
          </cell>
          <cell r="J1030">
            <v>0.14851802390162</v>
          </cell>
        </row>
        <row r="1031">
          <cell r="A1031" t="str">
            <v>ITOT-SWHH2BR</v>
          </cell>
          <cell r="B1031" t="str">
            <v>VAR_cap</v>
          </cell>
          <cell r="C1031" t="str">
            <v>-</v>
          </cell>
          <cell r="H1031">
            <v>0.227725879108791</v>
          </cell>
          <cell r="I1031">
            <v>0.37684477153604573</v>
          </cell>
          <cell r="J1031">
            <v>0.35305769841714929</v>
          </cell>
        </row>
        <row r="1032">
          <cell r="A1032" t="str">
            <v>RHNS-SHSTG-ELC</v>
          </cell>
          <cell r="B1032" t="str">
            <v>VAR_fout</v>
          </cell>
          <cell r="C1032" t="str">
            <v>RHNS-SHAELCB</v>
          </cell>
          <cell r="H1032">
            <v>1.756170655657481E-3</v>
          </cell>
          <cell r="I1032">
            <v>1.5120859666093093E-3</v>
          </cell>
          <cell r="J1032">
            <v>8.1555647725693975E-4</v>
          </cell>
        </row>
        <row r="1033">
          <cell r="A1033" t="str">
            <v>RHNS-SHSTG-ELC</v>
          </cell>
          <cell r="B1033" t="str">
            <v>VAR_fout</v>
          </cell>
          <cell r="C1033" t="str">
            <v>AUX_RHNS-SHSTG-ELC_OUT</v>
          </cell>
          <cell r="H1033">
            <v>1.7579268263131385E-3</v>
          </cell>
          <cell r="I1033">
            <v>1.513598052575919E-3</v>
          </cell>
          <cell r="J1033">
            <v>8.1637203373419653E-4</v>
          </cell>
        </row>
        <row r="1034">
          <cell r="A1034" t="str">
            <v>RHNS-SHSTG-ELC</v>
          </cell>
          <cell r="B1034" t="str">
            <v>VAR_fin</v>
          </cell>
          <cell r="C1034" t="str">
            <v>RHNS-SHAELCB</v>
          </cell>
          <cell r="H1034">
            <v>1.7561769595707938E-3</v>
          </cell>
          <cell r="I1034">
            <v>1.513090231971759E-3</v>
          </cell>
          <cell r="J1034">
            <v>8.1761141275777153E-4</v>
          </cell>
        </row>
        <row r="1035">
          <cell r="A1035" t="str">
            <v>RHNS-SHSTG-ELC</v>
          </cell>
          <cell r="B1035" t="str">
            <v>VAR_ncap</v>
          </cell>
          <cell r="C1035" t="str">
            <v>-</v>
          </cell>
          <cell r="H1035">
            <v>2.4418318521997697E-4</v>
          </cell>
          <cell r="I1035">
            <v>6.5875493766851898E-5</v>
          </cell>
          <cell r="J1035">
            <v>2.4752713711538101E-5</v>
          </cell>
        </row>
        <row r="1036">
          <cell r="A1036" t="str">
            <v>RHNS-SHSTG-ELC</v>
          </cell>
          <cell r="B1036" t="str">
            <v>VAR_cap</v>
          </cell>
          <cell r="C1036" t="str">
            <v>-</v>
          </cell>
          <cell r="H1036">
            <v>7.8240935161598966E-4</v>
          </cell>
          <cell r="I1036">
            <v>3.209113094363992E-4</v>
          </cell>
          <cell r="J1036">
            <v>1.3614258626801749E-4</v>
          </cell>
        </row>
        <row r="1037">
          <cell r="A1037" t="str">
            <v>RHES-SHCOABR</v>
          </cell>
          <cell r="B1037" t="str">
            <v>VAR_fout</v>
          </cell>
          <cell r="C1037" t="str">
            <v>CO2_R</v>
          </cell>
        </row>
        <row r="1038">
          <cell r="A1038" t="str">
            <v>RHES-SHCOABR</v>
          </cell>
          <cell r="B1038" t="str">
            <v>VAR_fout</v>
          </cell>
          <cell r="C1038" t="str">
            <v>RHES-SHCOA</v>
          </cell>
        </row>
        <row r="1039">
          <cell r="A1039" t="str">
            <v>RHES-SHCOABR</v>
          </cell>
          <cell r="B1039" t="str">
            <v>VAR_fin</v>
          </cell>
          <cell r="C1039" t="str">
            <v>RCOA</v>
          </cell>
        </row>
        <row r="1040">
          <cell r="A1040" t="str">
            <v>RHES-SHCOABR</v>
          </cell>
          <cell r="B1040" t="str">
            <v>VAR_cap</v>
          </cell>
          <cell r="C1040" t="str">
            <v>-</v>
          </cell>
          <cell r="H1040">
            <v>-2.5871290544013555E-7</v>
          </cell>
        </row>
        <row r="1041">
          <cell r="A1041" t="str">
            <v>D-INGA</v>
          </cell>
          <cell r="B1041" t="str">
            <v>VAR_fout</v>
          </cell>
          <cell r="C1041" t="str">
            <v>CO2</v>
          </cell>
          <cell r="H1041">
            <v>701.47301832190306</v>
          </cell>
          <cell r="I1041">
            <v>172.60513648563</v>
          </cell>
          <cell r="J1041">
            <v>247.194687801068</v>
          </cell>
        </row>
        <row r="1042">
          <cell r="A1042" t="str">
            <v>D-INGA</v>
          </cell>
          <cell r="B1042" t="str">
            <v>VAR_fout</v>
          </cell>
          <cell r="C1042" t="str">
            <v>IH2</v>
          </cell>
          <cell r="H1042">
            <v>0.38822065432579239</v>
          </cell>
          <cell r="I1042">
            <v>0.16108203026876294</v>
          </cell>
          <cell r="J1042">
            <v>8.496027375454164E-2</v>
          </cell>
        </row>
        <row r="1043">
          <cell r="A1043" t="str">
            <v>D-INGA</v>
          </cell>
          <cell r="B1043" t="str">
            <v>VAR_fout</v>
          </cell>
          <cell r="C1043" t="str">
            <v>INGA</v>
          </cell>
          <cell r="H1043">
            <v>14.537464236527175</v>
          </cell>
          <cell r="I1043">
            <v>5.1909235069216422</v>
          </cell>
          <cell r="J1043">
            <v>6.5093575892425983</v>
          </cell>
        </row>
        <row r="1044">
          <cell r="A1044" t="str">
            <v>D-INGA</v>
          </cell>
          <cell r="B1044" t="str">
            <v>VAR_fin</v>
          </cell>
          <cell r="C1044" t="str">
            <v>NGA</v>
          </cell>
          <cell r="H1044">
            <v>12.437464863863537</v>
          </cell>
          <cell r="I1044">
            <v>3.0603747603835014</v>
          </cell>
          <cell r="J1044">
            <v>4.3828845354799295</v>
          </cell>
        </row>
        <row r="1045">
          <cell r="A1045" t="str">
            <v>D-INGA</v>
          </cell>
          <cell r="B1045" t="str">
            <v>VAR_fin</v>
          </cell>
          <cell r="C1045" t="str">
            <v>BNGA</v>
          </cell>
          <cell r="H1045">
            <v>2.1478703625762869</v>
          </cell>
          <cell r="I1045">
            <v>2.1478708421801302</v>
          </cell>
          <cell r="J1045">
            <v>2.1478718475792662</v>
          </cell>
        </row>
        <row r="1046">
          <cell r="A1046" t="str">
            <v>D-INGA</v>
          </cell>
          <cell r="B1046" t="str">
            <v>VAR_fin</v>
          </cell>
          <cell r="C1046" t="str">
            <v>H2</v>
          </cell>
          <cell r="H1046">
            <v>0.38821731382451857</v>
          </cell>
          <cell r="I1046">
            <v>0.16108117073175202</v>
          </cell>
          <cell r="J1046">
            <v>8.4960273754536117E-2</v>
          </cell>
        </row>
        <row r="1047">
          <cell r="A1047" t="str">
            <v>D-INGA</v>
          </cell>
          <cell r="B1047" t="str">
            <v>VAR_ncap</v>
          </cell>
          <cell r="C1047" t="str">
            <v>-</v>
          </cell>
          <cell r="H1047">
            <v>1.1870693903119201E-6</v>
          </cell>
          <cell r="I1047">
            <v>1.72478630228561E-6</v>
          </cell>
          <cell r="J1047">
            <v>3.1888248727056601E-6</v>
          </cell>
        </row>
        <row r="1048">
          <cell r="A1048" t="str">
            <v>D-INGA</v>
          </cell>
          <cell r="B1048" t="str">
            <v>VAR_cap</v>
          </cell>
          <cell r="C1048" t="str">
            <v>-</v>
          </cell>
          <cell r="H1048">
            <v>1.9844873454919529</v>
          </cell>
          <cell r="I1048">
            <v>1.9844890702782554</v>
          </cell>
          <cell r="J1048">
            <v>1.0954683262829479</v>
          </cell>
        </row>
        <row r="1049">
          <cell r="A1049" t="str">
            <v>RHEM-SHNGAHP</v>
          </cell>
          <cell r="B1049" t="str">
            <v>VAR_fout</v>
          </cell>
          <cell r="C1049" t="str">
            <v>CO2_R</v>
          </cell>
          <cell r="H1049">
            <v>111.094517356682</v>
          </cell>
          <cell r="I1049">
            <v>132.46728244061401</v>
          </cell>
          <cell r="J1049">
            <v>119.175613848783</v>
          </cell>
        </row>
        <row r="1050">
          <cell r="A1050" t="str">
            <v>RHEM-SHNGAHP</v>
          </cell>
          <cell r="B1050" t="str">
            <v>VAR_fout</v>
          </cell>
          <cell r="C1050" t="str">
            <v>RHEM-SHANGAH</v>
          </cell>
          <cell r="H1050">
            <v>3.9101478879298002</v>
          </cell>
          <cell r="I1050">
            <v>4.7289859669526635</v>
          </cell>
          <cell r="J1050">
            <v>4.4317280179839758</v>
          </cell>
        </row>
        <row r="1051">
          <cell r="A1051" t="str">
            <v>RHEM-SHNGAHP</v>
          </cell>
          <cell r="B1051" t="str">
            <v>VAR_fin</v>
          </cell>
          <cell r="C1051" t="str">
            <v>RHEMELCHPC</v>
          </cell>
          <cell r="H1051">
            <v>3.9101478879298002</v>
          </cell>
          <cell r="I1051">
            <v>4.7289859669526635</v>
          </cell>
          <cell r="J1051">
            <v>4.4317280179839758</v>
          </cell>
        </row>
        <row r="1052">
          <cell r="A1052" t="str">
            <v>RHEM-SHNGAHP</v>
          </cell>
          <cell r="B1052" t="str">
            <v>VAR_fin</v>
          </cell>
          <cell r="C1052" t="str">
            <v>RNGA</v>
          </cell>
          <cell r="H1052">
            <v>1.9697609460404673</v>
          </cell>
          <cell r="I1052">
            <v>2.3487106815711716</v>
          </cell>
          <cell r="J1052">
            <v>2.1130427987372897</v>
          </cell>
        </row>
        <row r="1053">
          <cell r="A1053" t="str">
            <v>RHEM-SHNGAHP</v>
          </cell>
          <cell r="B1053" t="str">
            <v>VAR_ncap</v>
          </cell>
          <cell r="C1053" t="str">
            <v>-</v>
          </cell>
          <cell r="H1053">
            <v>1.48665431547852E-2</v>
          </cell>
          <cell r="I1053">
            <v>0.21607299816568301</v>
          </cell>
          <cell r="J1053">
            <v>0.14985542037115299</v>
          </cell>
        </row>
        <row r="1054">
          <cell r="A1054" t="str">
            <v>RHEM-SHNGAHP</v>
          </cell>
          <cell r="B1054" t="str">
            <v>VAR_cap</v>
          </cell>
          <cell r="C1054" t="str">
            <v>-</v>
          </cell>
          <cell r="H1054">
            <v>0.27613347906291286</v>
          </cell>
          <cell r="I1054">
            <v>0.33455529994016531</v>
          </cell>
          <cell r="J1054">
            <v>0.31295517479566648</v>
          </cell>
        </row>
        <row r="1055">
          <cell r="A1055" t="str">
            <v>D-SPLT</v>
          </cell>
          <cell r="B1055" t="str">
            <v>VAR_fout</v>
          </cell>
          <cell r="C1055" t="str">
            <v>SPLT</v>
          </cell>
          <cell r="H1055">
            <v>0.21727667958185085</v>
          </cell>
          <cell r="I1055">
            <v>0.16559164210401434</v>
          </cell>
          <cell r="J1055">
            <v>7.2095855707456191E-2</v>
          </cell>
        </row>
        <row r="1056">
          <cell r="A1056" t="str">
            <v>D-SPLT</v>
          </cell>
          <cell r="B1056" t="str">
            <v>VAR_fin</v>
          </cell>
          <cell r="C1056" t="str">
            <v>PLT</v>
          </cell>
          <cell r="H1056">
            <v>0.21727667958185085</v>
          </cell>
          <cell r="I1056">
            <v>0.16559164210401434</v>
          </cell>
          <cell r="J1056">
            <v>7.2095855707456191E-2</v>
          </cell>
        </row>
        <row r="1057">
          <cell r="A1057" t="str">
            <v>RHES-SHCONBR</v>
          </cell>
          <cell r="B1057" t="str">
            <v>VAR_fout</v>
          </cell>
          <cell r="C1057" t="str">
            <v>RHES-SHCON</v>
          </cell>
          <cell r="H1057">
            <v>9.1693321802934646E-5</v>
          </cell>
          <cell r="I1057">
            <v>9.2435209862397864E-5</v>
          </cell>
          <cell r="J1057">
            <v>1.3773763011696129E-4</v>
          </cell>
        </row>
        <row r="1058">
          <cell r="A1058" t="str">
            <v>RHES-SHCONBR</v>
          </cell>
          <cell r="B1058" t="str">
            <v>VAR_fin</v>
          </cell>
          <cell r="C1058" t="str">
            <v>CON</v>
          </cell>
          <cell r="H1058">
            <v>9.1693321802934646E-5</v>
          </cell>
          <cell r="I1058">
            <v>9.2435209862397864E-5</v>
          </cell>
          <cell r="J1058">
            <v>1.3773763011696129E-4</v>
          </cell>
        </row>
        <row r="1059">
          <cell r="A1059" t="str">
            <v>RHES-SHCONBR</v>
          </cell>
          <cell r="B1059" t="str">
            <v>VAR_ncap</v>
          </cell>
          <cell r="C1059" t="str">
            <v>-</v>
          </cell>
          <cell r="H1059">
            <v>1.3571107702671399E-7</v>
          </cell>
          <cell r="I1059">
            <v>1.00981313131086E-6</v>
          </cell>
          <cell r="J1059">
            <v>4.4028251733721399E-6</v>
          </cell>
        </row>
        <row r="1060">
          <cell r="A1060" t="str">
            <v>RHES-SHCONBR</v>
          </cell>
          <cell r="B1060" t="str">
            <v>VAR_cap</v>
          </cell>
          <cell r="C1060" t="str">
            <v>-</v>
          </cell>
          <cell r="H1060">
            <v>3.4049852256452884E-6</v>
          </cell>
          <cell r="I1060">
            <v>4.3927053958566261E-6</v>
          </cell>
          <cell r="J1060">
            <v>8.8701727151021704E-6</v>
          </cell>
        </row>
        <row r="1061">
          <cell r="A1061" t="str">
            <v>RHSA-WHSOLBR</v>
          </cell>
          <cell r="B1061" t="str">
            <v>VAR_fout</v>
          </cell>
          <cell r="C1061" t="str">
            <v>RHSA-WHASOL</v>
          </cell>
          <cell r="H1061">
            <v>1.5392211984236599</v>
          </cell>
          <cell r="I1061">
            <v>1.7609364606582665</v>
          </cell>
          <cell r="J1061">
            <v>1.9559451481996646</v>
          </cell>
        </row>
        <row r="1062">
          <cell r="A1062" t="str">
            <v>RHSA-WHSOLBR</v>
          </cell>
          <cell r="B1062" t="str">
            <v>VAR_fin</v>
          </cell>
          <cell r="C1062" t="str">
            <v>SOL</v>
          </cell>
          <cell r="H1062">
            <v>1.5392211984236599</v>
          </cell>
          <cell r="I1062">
            <v>1.7609364606582665</v>
          </cell>
          <cell r="J1062">
            <v>1.9559451481996646</v>
          </cell>
        </row>
        <row r="1063">
          <cell r="A1063" t="str">
            <v>RHSA-WHSOLBR</v>
          </cell>
          <cell r="B1063" t="str">
            <v>VAR_fin</v>
          </cell>
          <cell r="C1063" t="str">
            <v>RHSASOLBRC</v>
          </cell>
          <cell r="H1063">
            <v>1.5392211984236599</v>
          </cell>
          <cell r="I1063">
            <v>1.7609364606582665</v>
          </cell>
          <cell r="J1063">
            <v>1.9559451481996646</v>
          </cell>
        </row>
        <row r="1064">
          <cell r="A1064" t="str">
            <v>RHSA-WHSOLBR</v>
          </cell>
          <cell r="B1064" t="str">
            <v>VAR_ncap</v>
          </cell>
          <cell r="C1064" t="str">
            <v>-</v>
          </cell>
          <cell r="H1064">
            <v>0.244438940038187</v>
          </cell>
          <cell r="I1064">
            <v>0.21813974054778201</v>
          </cell>
          <cell r="J1064">
            <v>0.31374761249011202</v>
          </cell>
        </row>
        <row r="1065">
          <cell r="A1065" t="str">
            <v>RHSA-WHSOLBR</v>
          </cell>
          <cell r="B1065" t="str">
            <v>VAR_cap</v>
          </cell>
          <cell r="C1065" t="str">
            <v>-</v>
          </cell>
          <cell r="H1065">
            <v>0.39554430297280213</v>
          </cell>
          <cell r="I1065">
            <v>0.4920365342234449</v>
          </cell>
          <cell r="J1065">
            <v>0.57545499191204985</v>
          </cell>
        </row>
        <row r="1066">
          <cell r="A1066" t="str">
            <v>SCOM-SHCONBR</v>
          </cell>
          <cell r="B1066" t="str">
            <v>VAR_ncap</v>
          </cell>
          <cell r="C1066" t="str">
            <v>-</v>
          </cell>
          <cell r="H1066">
            <v>4.20627013220349E-7</v>
          </cell>
          <cell r="I1066">
            <v>1.2445971323648899E-7</v>
          </cell>
          <cell r="J1066">
            <v>1.90518677543211E-7</v>
          </cell>
        </row>
        <row r="1067">
          <cell r="A1067" t="str">
            <v>SCOM-SHCONBR</v>
          </cell>
          <cell r="B1067" t="str">
            <v>VAR_cap</v>
          </cell>
          <cell r="C1067" t="str">
            <v>-</v>
          </cell>
          <cell r="H1067">
            <v>4.9713246074063204E-7</v>
          </cell>
          <cell r="I1067">
            <v>6.0085285252198025E-7</v>
          </cell>
          <cell r="J1067">
            <v>8.1211085152033202E-7</v>
          </cell>
        </row>
        <row r="1068">
          <cell r="A1068" t="str">
            <v>RHNM-SHNGABR</v>
          </cell>
          <cell r="B1068" t="str">
            <v>VAR_fout</v>
          </cell>
          <cell r="C1068" t="str">
            <v>CO2_R</v>
          </cell>
          <cell r="H1068">
            <v>1.1108623185448001</v>
          </cell>
          <cell r="I1068">
            <v>0.25897858290147902</v>
          </cell>
        </row>
        <row r="1069">
          <cell r="A1069" t="str">
            <v>RHNM-SHNGABR</v>
          </cell>
          <cell r="B1069" t="str">
            <v>VAR_fout</v>
          </cell>
          <cell r="C1069" t="str">
            <v>RHNM-SHNGA</v>
          </cell>
          <cell r="H1069">
            <v>1.8908830934144687E-2</v>
          </cell>
          <cell r="I1069">
            <v>4.4087145043825177E-3</v>
          </cell>
        </row>
        <row r="1070">
          <cell r="A1070" t="str">
            <v>RHNM-SHNGABR</v>
          </cell>
          <cell r="B1070" t="str">
            <v>VAR_fin</v>
          </cell>
          <cell r="C1070" t="str">
            <v>RNGA</v>
          </cell>
          <cell r="H1070">
            <v>1.9696140399730503E-2</v>
          </cell>
          <cell r="I1070">
            <v>4.591818845770897E-3</v>
          </cell>
        </row>
        <row r="1071">
          <cell r="A1071" t="str">
            <v>RHNM-SHNGABR</v>
          </cell>
          <cell r="B1071" t="str">
            <v>VAR_ncap</v>
          </cell>
          <cell r="C1071" t="str">
            <v>-</v>
          </cell>
          <cell r="H1071">
            <v>9.9785810162994103E-6</v>
          </cell>
          <cell r="I1071">
            <v>4.4693374153261997E-4</v>
          </cell>
          <cell r="J1071">
            <v>2.68597808316763E-7</v>
          </cell>
        </row>
        <row r="1072">
          <cell r="A1072" t="str">
            <v>RHNM-SHNGABR</v>
          </cell>
          <cell r="B1072" t="str">
            <v>VAR_cap</v>
          </cell>
          <cell r="C1072" t="str">
            <v>-</v>
          </cell>
          <cell r="H1072">
            <v>2.4552667468898011E-3</v>
          </cell>
          <cell r="I1072">
            <v>4.5747317728034119E-4</v>
          </cell>
          <cell r="J1072">
            <v>1.0735093232765961E-5</v>
          </cell>
        </row>
        <row r="1073">
          <cell r="A1073" t="str">
            <v>RHES-SHSOLBR</v>
          </cell>
          <cell r="B1073" t="str">
            <v>VAR_fout</v>
          </cell>
          <cell r="C1073" t="str">
            <v>RHES-SHASOL</v>
          </cell>
          <cell r="H1073">
            <v>2.8841044019074481E-2</v>
          </cell>
          <cell r="I1073">
            <v>2.9130564218064644E-2</v>
          </cell>
          <cell r="J1073">
            <v>2.7764966745450499E-2</v>
          </cell>
        </row>
        <row r="1074">
          <cell r="A1074" t="str">
            <v>RHES-SHSOLBR</v>
          </cell>
          <cell r="B1074" t="str">
            <v>VAR_fin</v>
          </cell>
          <cell r="C1074" t="str">
            <v>SOL</v>
          </cell>
          <cell r="H1074">
            <v>2.8841044019074481E-2</v>
          </cell>
          <cell r="I1074">
            <v>2.9130564218064644E-2</v>
          </cell>
          <cell r="J1074">
            <v>2.7764966745450499E-2</v>
          </cell>
        </row>
        <row r="1075">
          <cell r="A1075" t="str">
            <v>RHES-SHSOLBR</v>
          </cell>
          <cell r="B1075" t="str">
            <v>VAR_ncap</v>
          </cell>
          <cell r="C1075" t="str">
            <v>-</v>
          </cell>
          <cell r="H1075">
            <v>7.2151301142529797E-7</v>
          </cell>
          <cell r="I1075">
            <v>4.2662284014777802E-3</v>
          </cell>
          <cell r="J1075">
            <v>9.5409733066467999E-4</v>
          </cell>
        </row>
        <row r="1076">
          <cell r="A1076" t="str">
            <v>RHES-SHSOLBR</v>
          </cell>
          <cell r="B1076" t="str">
            <v>VAR_cap</v>
          </cell>
          <cell r="C1076" t="str">
            <v>-</v>
          </cell>
          <cell r="H1076">
            <v>1.8533723081780636E-2</v>
          </cell>
          <cell r="I1076">
            <v>4.2668618220449072E-3</v>
          </cell>
          <cell r="J1076">
            <v>4.0504010854098696E-3</v>
          </cell>
        </row>
        <row r="1077">
          <cell r="A1077" t="str">
            <v>SCOM-SHSOLBR</v>
          </cell>
          <cell r="B1077" t="str">
            <v>VAR_fout</v>
          </cell>
          <cell r="C1077" t="str">
            <v>SCOM-SHASOL</v>
          </cell>
          <cell r="H1077">
            <v>0.84669590702045039</v>
          </cell>
          <cell r="I1077">
            <v>0.98087541320106086</v>
          </cell>
          <cell r="J1077">
            <v>1.1131112826258165</v>
          </cell>
        </row>
        <row r="1078">
          <cell r="A1078" t="str">
            <v>SCOM-SHSOLBR</v>
          </cell>
          <cell r="B1078" t="str">
            <v>VAR_fin</v>
          </cell>
          <cell r="C1078" t="str">
            <v>SOL</v>
          </cell>
          <cell r="H1078">
            <v>0.84669590702045039</v>
          </cell>
          <cell r="I1078">
            <v>0.98087541320106086</v>
          </cell>
          <cell r="J1078">
            <v>1.1131112826258165</v>
          </cell>
        </row>
        <row r="1079">
          <cell r="A1079" t="str">
            <v>SCOM-SHSOLBR</v>
          </cell>
          <cell r="B1079" t="str">
            <v>VAR_ncap</v>
          </cell>
          <cell r="C1079" t="str">
            <v>-</v>
          </cell>
          <cell r="H1079">
            <v>7.5948790647335104E-2</v>
          </cell>
          <cell r="I1079">
            <v>5.3639999983706797E-2</v>
          </cell>
          <cell r="J1079">
            <v>9.4512922322791307E-2</v>
          </cell>
        </row>
        <row r="1080">
          <cell r="A1080" t="str">
            <v>SCOM-SHSOLBR</v>
          </cell>
          <cell r="B1080" t="str">
            <v>VAR_cap</v>
          </cell>
          <cell r="C1080" t="str">
            <v>-</v>
          </cell>
          <cell r="H1080">
            <v>0.12301454694635089</v>
          </cell>
          <cell r="I1080">
            <v>0.14253453520634385</v>
          </cell>
          <cell r="J1080">
            <v>0.16556689182423276</v>
          </cell>
        </row>
        <row r="1081">
          <cell r="A1081" t="str">
            <v>RHEM-SHSTG-ELCHP</v>
          </cell>
          <cell r="B1081" t="str">
            <v>VAR_fout</v>
          </cell>
          <cell r="C1081" t="str">
            <v>RHEM-SHAELCH</v>
          </cell>
          <cell r="H1081">
            <v>2.7205731597655762</v>
          </cell>
          <cell r="I1081">
            <v>3.8730269413507452</v>
          </cell>
          <cell r="J1081">
            <v>3.2861972160121367</v>
          </cell>
        </row>
        <row r="1082">
          <cell r="A1082" t="str">
            <v>RHEM-SHSTG-ELCHP</v>
          </cell>
          <cell r="B1082" t="str">
            <v>VAR_fout</v>
          </cell>
          <cell r="C1082" t="str">
            <v>AUX_RHEM-SHSTG-ELCHP_OUT</v>
          </cell>
          <cell r="H1082">
            <v>2.7232937329253408</v>
          </cell>
          <cell r="I1082">
            <v>3.8768999682920988</v>
          </cell>
          <cell r="J1082">
            <v>3.2894834132281541</v>
          </cell>
        </row>
        <row r="1083">
          <cell r="A1083" t="str">
            <v>RHEM-SHSTG-ELCHP</v>
          </cell>
          <cell r="B1083" t="str">
            <v>VAR_fin</v>
          </cell>
          <cell r="C1083" t="str">
            <v>RHEM-SHAELCH</v>
          </cell>
          <cell r="H1083">
            <v>2.720589442905534</v>
          </cell>
          <cell r="I1083">
            <v>3.873039432465994</v>
          </cell>
          <cell r="J1083">
            <v>3.2862114623557162</v>
          </cell>
        </row>
        <row r="1084">
          <cell r="A1084" t="str">
            <v>RHEM-SHSTG-ELCHP</v>
          </cell>
          <cell r="B1084" t="str">
            <v>VAR_ncap</v>
          </cell>
          <cell r="C1084" t="str">
            <v>-</v>
          </cell>
          <cell r="H1084">
            <v>0.14659494136975099</v>
          </cell>
          <cell r="I1084">
            <v>0.146149607349119</v>
          </cell>
          <cell r="J1084">
            <v>0.20198537705660399</v>
          </cell>
        </row>
        <row r="1085">
          <cell r="A1085" t="str">
            <v>RHEM-SHSTG-ELCHP</v>
          </cell>
          <cell r="B1085" t="str">
            <v>VAR_cap</v>
          </cell>
          <cell r="C1085" t="str">
            <v>-</v>
          </cell>
          <cell r="H1085">
            <v>0.32125350491734495</v>
          </cell>
          <cell r="I1085">
            <v>0.37767168578194521</v>
          </cell>
          <cell r="J1085">
            <v>0.37000271183663758</v>
          </cell>
        </row>
        <row r="1086">
          <cell r="A1086" t="str">
            <v>ITOT-SWHELCBR</v>
          </cell>
          <cell r="B1086" t="str">
            <v>VAR_fout</v>
          </cell>
          <cell r="C1086" t="str">
            <v>ITOT-SWHAELC</v>
          </cell>
          <cell r="H1086">
            <v>10.335188267523542</v>
          </cell>
          <cell r="I1086">
            <v>10.335188165173591</v>
          </cell>
          <cell r="J1086">
            <v>10.335186495771747</v>
          </cell>
        </row>
        <row r="1087">
          <cell r="A1087" t="str">
            <v>ITOT-SWHELCBR</v>
          </cell>
          <cell r="B1087" t="str">
            <v>VAR_fin</v>
          </cell>
          <cell r="C1087" t="str">
            <v>ITOT_ELC</v>
          </cell>
          <cell r="H1087">
            <v>12.217004684689963</v>
          </cell>
          <cell r="I1087">
            <v>12.20088983735976</v>
          </cell>
          <cell r="J1087">
            <v>12.168785619410286</v>
          </cell>
        </row>
        <row r="1088">
          <cell r="A1088" t="str">
            <v>ITOT-SWHELCBR</v>
          </cell>
          <cell r="B1088" t="str">
            <v>VAR_ncap</v>
          </cell>
          <cell r="C1088" t="str">
            <v>-</v>
          </cell>
          <cell r="H1088">
            <v>0.55691278725103099</v>
          </cell>
          <cell r="I1088">
            <v>0.34031241865022299</v>
          </cell>
          <cell r="J1088">
            <v>0.38770013201767101</v>
          </cell>
        </row>
        <row r="1089">
          <cell r="A1089" t="str">
            <v>ITOT-SWHELCBR</v>
          </cell>
          <cell r="B1089" t="str">
            <v>VAR_cap</v>
          </cell>
          <cell r="C1089" t="str">
            <v>-</v>
          </cell>
          <cell r="H1089">
            <v>0.80513881165973311</v>
          </cell>
          <cell r="I1089">
            <v>0.89765305433696485</v>
          </cell>
          <cell r="J1089">
            <v>0.87023290934108033</v>
          </cell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I4">
            <v>6.73727552471781</v>
          </cell>
          <cell r="J4">
            <v>-291158.65399278002</v>
          </cell>
          <cell r="K4">
            <v>-203.67006261913897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2187.494305169751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87.599890048278652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2063.2288085496602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351.85586502596573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1.4038991012897504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383.67323405523638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580.48763398390668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1031.8743723611476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1.2243972436423773E-2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6687.5624479145754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I15">
            <v>6.73727552471781</v>
          </cell>
          <cell r="J15">
            <v>-291158.65399278002</v>
          </cell>
          <cell r="K15">
            <v>-201.55821869879202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-291158.65399278002</v>
          </cell>
          <cell r="K16">
            <v>-203.67006261913897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9.3499334588834007</v>
          </cell>
          <cell r="J17">
            <v>7.6745043627566796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20.172921069154398</v>
          </cell>
          <cell r="J18">
            <v>24.215043720352401</v>
          </cell>
          <cell r="K18">
            <v>27.207837072653199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5.1201245110179303E-2</v>
          </cell>
          <cell r="J19">
            <v>5.1295554221074499E-2</v>
          </cell>
          <cell r="K19">
            <v>4.9345165103620997E-2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0.683702939133225</v>
          </cell>
          <cell r="J20">
            <v>0.315895135343077</v>
          </cell>
          <cell r="K20">
            <v>0.19853712913529301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0.45050449123158798</v>
          </cell>
          <cell r="J21">
            <v>19.010275471853799</v>
          </cell>
          <cell r="K21">
            <v>120.171642666529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607.45029063770903</v>
          </cell>
          <cell r="J22">
            <v>265.999648575815</v>
          </cell>
          <cell r="K22">
            <v>57.913015452156301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59.713870227688801</v>
          </cell>
          <cell r="J23">
            <v>72.608374011965694</v>
          </cell>
          <cell r="K23">
            <v>71.378292304963793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645.99578708154695</v>
          </cell>
          <cell r="J24">
            <v>317.09854585793101</v>
          </cell>
          <cell r="K24">
            <v>18.8229546980759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42.940409323319798</v>
          </cell>
          <cell r="J25">
            <v>39.163238342145199</v>
          </cell>
          <cell r="K25">
            <v>29.707719555079699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2.6748659338291998</v>
          </cell>
          <cell r="J26">
            <v>2.84784544051104</v>
          </cell>
          <cell r="K26">
            <v>2.5868790933553201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3.0109097936431901</v>
          </cell>
          <cell r="J27">
            <v>2.6098132291368401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5.0067952928074998E-2</v>
          </cell>
          <cell r="J28">
            <v>5.0544484297961399E-2</v>
          </cell>
          <cell r="K28">
            <v>4.9646073068449398E-2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189.21889646337499</v>
          </cell>
          <cell r="J29">
            <v>186.77493161727199</v>
          </cell>
          <cell r="K29">
            <v>59.597775631398697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25.091916570494998</v>
          </cell>
          <cell r="J30">
            <v>29.372158799899001</v>
          </cell>
          <cell r="K30">
            <v>32.667217372938502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322.01248265380002</v>
          </cell>
          <cell r="J31">
            <v>171.80432205601599</v>
          </cell>
          <cell r="K31">
            <v>57.924687042897901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236.85231467323101</v>
          </cell>
          <cell r="J32">
            <v>137.206110689421</v>
          </cell>
          <cell r="K32">
            <v>48.405711489694902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209.486221139093</v>
          </cell>
          <cell r="J33">
            <v>120.51101717416699</v>
          </cell>
          <cell r="K33">
            <v>4.6865617977321001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396.53683015531698</v>
          </cell>
          <cell r="J34">
            <v>173.41656559453</v>
          </cell>
          <cell r="K34">
            <v>10.6851696138019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0.405143394066179</v>
          </cell>
          <cell r="J35">
            <v>0.29839136495437302</v>
          </cell>
          <cell r="K35">
            <v>0.192142868662844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0.45044362688315398</v>
          </cell>
          <cell r="J36">
            <v>18.973277927734198</v>
          </cell>
          <cell r="K36">
            <v>121.709161748006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189.395214064084</v>
          </cell>
          <cell r="J37">
            <v>187.062179694203</v>
          </cell>
          <cell r="K37">
            <v>58.595051741313497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111.094517356682</v>
          </cell>
          <cell r="J39">
            <v>132.46728244061401</v>
          </cell>
          <cell r="K39">
            <v>119.175613848783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1.1108623185448001</v>
          </cell>
          <cell r="J40">
            <v>0.25897858290147902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3074.1993065697502</v>
          </cell>
          <cell r="J41">
            <v>1909.7902401280401</v>
          </cell>
          <cell r="K41">
            <v>841.72496236535005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119.577753994882</v>
          </cell>
          <cell r="J42">
            <v>141.39067055380499</v>
          </cell>
          <cell r="K42">
            <v>133.84121219179599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0.89344384642581698</v>
          </cell>
          <cell r="J43">
            <v>0.28703390535751799</v>
          </cell>
          <cell r="K43">
            <v>4.9188324051013303E-2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565.47325958343401</v>
          </cell>
          <cell r="J44">
            <v>267.95289316082602</v>
          </cell>
          <cell r="K44">
            <v>71.707719447968401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0.153818996620182</v>
          </cell>
          <cell r="J45">
            <v>0.18299897812471799</v>
          </cell>
          <cell r="K45">
            <v>3.7965854297032902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772.402353438766</v>
          </cell>
          <cell r="J46">
            <v>418.84002861754101</v>
          </cell>
          <cell r="K46">
            <v>14.483547799055099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1458.5006298601299</v>
          </cell>
          <cell r="J47">
            <v>828.65362521565396</v>
          </cell>
          <cell r="K47">
            <v>223.87825319257399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3.5753391276873464E-2</v>
          </cell>
          <cell r="J49">
            <v>3.5119547885631298E-2</v>
          </cell>
          <cell r="K49">
            <v>3.3421358957453066E-2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0.1083031921420035</v>
          </cell>
          <cell r="J50">
            <v>5.8006786329546957E-2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166.25967187006464</v>
          </cell>
          <cell r="J51">
            <v>164.55340779973392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42.713207847763073</v>
          </cell>
          <cell r="J52">
            <v>3.7375237581969771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2.4295053382887901</v>
          </cell>
          <cell r="J53">
            <v>0.20032493598897411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246.84710765026909</v>
          </cell>
          <cell r="J54">
            <v>165.03671841672573</v>
          </cell>
          <cell r="K54">
            <v>95.623034204421629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5.4223445532372624E-3</v>
          </cell>
          <cell r="J57">
            <v>2.6498229500416816E-3</v>
          </cell>
          <cell r="K57">
            <v>7.2889681487297599E-4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1.1084695082900543E-2</v>
          </cell>
          <cell r="J58">
            <v>7.4352388240931603E-3</v>
          </cell>
          <cell r="K58">
            <v>1.9805482600056701E-3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0.45649612162725905</v>
          </cell>
          <cell r="J59">
            <v>0.21596155599795511</v>
          </cell>
          <cell r="K59">
            <v>6.3447786653261395E-2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1.974091155535327E-2</v>
          </cell>
          <cell r="J60">
            <v>1.2754183230062527E-2</v>
          </cell>
          <cell r="K60">
            <v>3.3645317132462399E-3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1.5175698048314748E-2</v>
          </cell>
          <cell r="J61">
            <v>1.1383240775862096E-2</v>
          </cell>
          <cell r="K61">
            <v>3.01520109453856E-3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9.2053788269350678E-2</v>
          </cell>
          <cell r="J62">
            <v>3.1753286032594683E-2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0.10515863345870455</v>
          </cell>
          <cell r="J63">
            <v>3.5755142309195902E-2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7.3191041122350281E-2</v>
          </cell>
          <cell r="J64">
            <v>2.522151059795304E-2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0.13112830919580309</v>
          </cell>
          <cell r="J65">
            <v>4.6344253705559751E-2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9.1639001037900486E-2</v>
          </cell>
          <cell r="J66">
            <v>3.2272695141165507E-2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0.1823939094563975</v>
          </cell>
          <cell r="J67">
            <v>6.7276783252741945E-2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0.11712091586181034</v>
          </cell>
          <cell r="J68">
            <v>4.4352334388369476E-2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0.1545243610505998</v>
          </cell>
          <cell r="J69">
            <v>6.0208652827817213</v>
          </cell>
          <cell r="K69">
            <v>6.8264327605535691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5.1214962113106166E-2</v>
          </cell>
          <cell r="J70">
            <v>1.628917961750374E-2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7.6242938934072075</v>
          </cell>
          <cell r="J71">
            <v>1.7223409050010552</v>
          </cell>
          <cell r="K71">
            <v>0.16948496547238329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9.7147110682404705</v>
          </cell>
          <cell r="J72">
            <v>4.6621250513616497</v>
          </cell>
          <cell r="K72">
            <v>0.50468534833955703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3.531414328144012E-3</v>
          </cell>
          <cell r="J73">
            <v>5.6309932156883204E-3</v>
          </cell>
          <cell r="K73">
            <v>6.5114726546438998E-4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24.6011727570334</v>
          </cell>
          <cell r="J75">
            <v>8.6100578679719604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68.69443780982229</v>
          </cell>
          <cell r="J76">
            <v>38.578529845731282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956.25523802720602</v>
          </cell>
          <cell r="J77">
            <v>816.39194520313504</v>
          </cell>
          <cell r="K77">
            <v>149.72830789134599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0.73952821077769826</v>
          </cell>
          <cell r="J78">
            <v>2.413365521113825E-2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0.97749635462481799</v>
          </cell>
          <cell r="J79">
            <v>0.46199861113313107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3.9261449012524396</v>
          </cell>
          <cell r="J81">
            <v>3.9094150413469162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8.4331987000677497E-3</v>
          </cell>
          <cell r="J84">
            <v>7.2881760235648275E-3</v>
          </cell>
          <cell r="K84">
            <v>6.8338897615118892E-3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1.9856464257713999E-5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103.21519918632723</v>
          </cell>
          <cell r="J97">
            <v>57.043437548530505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64.868331466218351</v>
          </cell>
          <cell r="J98">
            <v>9.2006483169948226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12.610691601150815</v>
          </cell>
          <cell r="J99">
            <v>0.34083369906458377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0.15149410051153289</v>
          </cell>
          <cell r="J100">
            <v>5.8591347028964097E-2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119.18460245677417</v>
          </cell>
          <cell r="J101">
            <v>9.6313318100339611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2.1735367689962302</v>
          </cell>
          <cell r="J102">
            <v>6.5353042993251106E-2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1145.6724270426446</v>
          </cell>
          <cell r="J103">
            <v>579.7641449944573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10.238809732455806</v>
          </cell>
          <cell r="J104">
            <v>6.3812666587229352E-2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5.7372356532213704</v>
          </cell>
          <cell r="J105">
            <v>3.5376385273517261E-2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7.9246635088568149E-2</v>
          </cell>
          <cell r="J107">
            <v>0.18330381363508302</v>
          </cell>
          <cell r="K107">
            <v>18.193958697044923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7.4738893789390401E-2</v>
          </cell>
          <cell r="J108">
            <v>9.2827498191420138E-2</v>
          </cell>
          <cell r="K108">
            <v>4.1549280481351647E-2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43.010166796146237</v>
          </cell>
          <cell r="J109">
            <v>49.390845054123076</v>
          </cell>
          <cell r="K109">
            <v>2.2820482753315878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65.693160087656665</v>
          </cell>
          <cell r="J110">
            <v>105.95298579624574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2.8244144078065194E-3</v>
          </cell>
          <cell r="J111">
            <v>3.4275209782108E-3</v>
          </cell>
          <cell r="K111">
            <v>1.385584921959846E-4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I112">
            <v>3.1016827798948699E-2</v>
          </cell>
          <cell r="J112">
            <v>3.22394604251749E-2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255.35837094131145</v>
          </cell>
          <cell r="J113">
            <v>109.20203810787584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49.933902606829299</v>
          </cell>
          <cell r="J114">
            <v>41.524561167836247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15.145182913430922</v>
          </cell>
          <cell r="J115">
            <v>6.0495176008602963E-2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279.67495613300508</v>
          </cell>
          <cell r="J116">
            <v>115.55140684148303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1.2443847786180087</v>
          </cell>
          <cell r="J117">
            <v>6.624394825381047E-2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0.53856156399859223</v>
          </cell>
          <cell r="J118">
            <v>6.0265684281889609E-2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0.9948305617238562</v>
          </cell>
          <cell r="J119">
            <v>6.4680526344000108E-2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1072.9300262841959</v>
          </cell>
          <cell r="J120">
            <v>1103.4442026987699</v>
          </cell>
          <cell r="K120">
            <v>115.2913351870814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9.901219975672669E-2</v>
          </cell>
          <cell r="J121">
            <v>0.12437567599839511</v>
          </cell>
          <cell r="K121">
            <v>2.3395109774606598E-2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0.10473769215514786</v>
          </cell>
          <cell r="J122">
            <v>5.5903804298426452E-2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298.98896166191736</v>
          </cell>
          <cell r="J123">
            <v>310.52031594826474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178.18176977308727</v>
          </cell>
          <cell r="J124">
            <v>54.951967402205227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0.637709617303721</v>
          </cell>
          <cell r="J126">
            <v>0.198845729485848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5.6980850661214998E-5</v>
          </cell>
          <cell r="J130">
            <v>3.4237753731594599E-5</v>
          </cell>
          <cell r="K130">
            <v>4.7938756335522302E-5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I135">
            <v>5444.6966353902098</v>
          </cell>
          <cell r="J135">
            <v>3916.6314881131502</v>
          </cell>
          <cell r="K135">
            <v>511.88629524313001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-2187.4943051697501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I137">
            <v>8117.9703726940998</v>
          </cell>
          <cell r="J137">
            <v>4001.0734656753798</v>
          </cell>
          <cell r="K137">
            <v>4046.2807956770198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I138">
            <v>6.0462166929008902E-2</v>
          </cell>
          <cell r="J138">
            <v>9.5615072411537499E-4</v>
          </cell>
          <cell r="K138">
            <v>1.7973908928997001E-2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-87.599890048278795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-2063.2288085496598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I141">
            <v>200.35652894366399</v>
          </cell>
          <cell r="J141">
            <v>80.256382919888196</v>
          </cell>
          <cell r="K141">
            <v>52.421224888570997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295.94027507520502</v>
          </cell>
          <cell r="J142">
            <v>116.414863877375</v>
          </cell>
          <cell r="K142">
            <v>1.0857214523245201E-3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-351.85586502596601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-1.4038991012897499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3074.70665058329</v>
          </cell>
          <cell r="J145">
            <v>2620.8298453744301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2085.53564638222</v>
          </cell>
          <cell r="J146">
            <v>2077.41390488364</v>
          </cell>
          <cell r="K146">
            <v>2063.7561380877501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0.59091847648884999</v>
          </cell>
          <cell r="J147">
            <v>4.2821149859929297E-2</v>
          </cell>
          <cell r="K147">
            <v>3.0639097017728899E-2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7.8949925729206102E-2</v>
          </cell>
          <cell r="J148">
            <v>7.9035886149641799E-2</v>
          </cell>
          <cell r="K148">
            <v>4.5517059961164001E-2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660.84425807197499</v>
          </cell>
          <cell r="J149">
            <v>411.11907450681002</v>
          </cell>
          <cell r="K149">
            <v>210.083786739533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-5034.4650531562902</v>
          </cell>
          <cell r="J150">
            <v>-1977.2780790495001</v>
          </cell>
          <cell r="K150">
            <v>-4046.2807956770198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1772.40494310953</v>
          </cell>
          <cell r="J151">
            <v>1292.5892211275</v>
          </cell>
          <cell r="K151">
            <v>810.11459595265296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6.37345833492374E-2</v>
          </cell>
          <cell r="J152">
            <v>8.4480270686738003E-4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785.477586579128</v>
          </cell>
          <cell r="J153">
            <v>425.92262134910999</v>
          </cell>
          <cell r="K153">
            <v>8.9547674674186905E-4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-383.673234055237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1285.8104455763701</v>
          </cell>
          <cell r="J156">
            <v>631.83158368597196</v>
          </cell>
          <cell r="K156">
            <v>1.19409527670529E-3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1980.74495895225</v>
          </cell>
          <cell r="J157">
            <v>830.44739040138199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-580.48763398390702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-1031.8743723611501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1001.7552630722799</v>
          </cell>
          <cell r="J160">
            <v>996.69824694070701</v>
          </cell>
          <cell r="K160">
            <v>986.58511152273502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I161">
            <v>100.453916482691</v>
          </cell>
          <cell r="J161">
            <v>24.801865587547599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I162">
            <v>701.47301832190306</v>
          </cell>
          <cell r="J162">
            <v>172.60513648563</v>
          </cell>
          <cell r="K162">
            <v>247.194687801068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-1.22439724364238E-2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I164">
            <v>2240.45639329706</v>
          </cell>
          <cell r="J164">
            <v>2266.0985833966101</v>
          </cell>
          <cell r="K164">
            <v>2317.3900723263801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I165">
            <v>19270.259269137801</v>
          </cell>
          <cell r="J165">
            <v>13970.947765151899</v>
          </cell>
          <cell r="K165">
            <v>9.9211998160028897E-4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I166">
            <v>-8.0277663273154706E-2</v>
          </cell>
          <cell r="J166">
            <v>-0.13925340222836299</v>
          </cell>
          <cell r="K166">
            <v>-1.09146771449833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6687.5624479145754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6687.5624479145754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-291101.05364137143</v>
          </cell>
          <cell r="K169">
            <v>-141.60432137090095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I170">
            <v>4084.8283996018813</v>
          </cell>
          <cell r="J170">
            <v>3363.1339531407775</v>
          </cell>
          <cell r="K170">
            <v>3297.5549970419393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I171">
            <v>3058.2153886859091</v>
          </cell>
          <cell r="J171">
            <v>1924.4208048134706</v>
          </cell>
          <cell r="K171">
            <v>810.1157900479302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I172">
            <v>5154.5081946668106</v>
          </cell>
          <cell r="J172">
            <v>3475.7936464353429</v>
          </cell>
          <cell r="K172">
            <v>4.5517059961164036E-2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I173">
            <v>2441.4038407172134</v>
          </cell>
          <cell r="J173">
            <v>2346.3977874663574</v>
          </cell>
          <cell r="K173">
            <v>2369.8419363119692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I174">
            <v>1446.3218446511039</v>
          </cell>
          <cell r="J174">
            <v>837.04169585592001</v>
          </cell>
          <cell r="K174">
            <v>210.08468221627982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I175">
            <v>2441.4038407172134</v>
          </cell>
          <cell r="J175">
            <v>2346.3977874663574</v>
          </cell>
          <cell r="K175">
            <v>-2548.9745442689796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4084.944959232027</v>
          </cell>
          <cell r="J176">
            <v>3363.0201383402546</v>
          </cell>
          <cell r="K176">
            <v>1528.7380232533283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22711.62646827213</v>
          </cell>
          <cell r="J177">
            <v>17656.205813518471</v>
          </cell>
          <cell r="K177">
            <v>5667.4064016624252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380.36318168483001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6687.5624479145899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0.500006922093298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2085.5356463822168</v>
          </cell>
          <cell r="J182">
            <v>2077.4139048836373</v>
          </cell>
          <cell r="K182">
            <v>2063.7561380877546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2085.5356463822168</v>
          </cell>
          <cell r="J183">
            <v>2077.4139048836373</v>
          </cell>
          <cell r="K183">
            <v>2063.7561380877546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2316.0952139954302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2.0982287007288701E-3</v>
          </cell>
          <cell r="K185">
            <v>98.851351089326101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2318.2346163479301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I187">
            <v>254.705887059708</v>
          </cell>
          <cell r="J187">
            <v>136.02425991138901</v>
          </cell>
          <cell r="K187">
            <v>6.49499314995173E-3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I188">
            <v>2535.93643503559</v>
          </cell>
          <cell r="J188">
            <v>2541.4889083830499</v>
          </cell>
          <cell r="K188">
            <v>0.121307862001031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I189">
            <v>0.83733188336053699</v>
          </cell>
          <cell r="J189">
            <v>3.8482334911073897E-2</v>
          </cell>
          <cell r="K189">
            <v>20.330943626310201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I190">
            <v>1944.9775091814399</v>
          </cell>
          <cell r="J190">
            <v>1990.70903456471</v>
          </cell>
          <cell r="K190">
            <v>0.33427456634637998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3.1578783882061701E-2</v>
          </cell>
          <cell r="K191">
            <v>10.6052881914019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I192">
            <v>1.52242787636012E-2</v>
          </cell>
          <cell r="J192">
            <v>1.28844986246866E-3</v>
          </cell>
          <cell r="K192">
            <v>6.5910932232473597E-4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9.3884131823143303E-3</v>
          </cell>
          <cell r="K193">
            <v>78.923475092476707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0.21885643904931101</v>
          </cell>
          <cell r="J194">
            <v>2.1579517040454702E-2</v>
          </cell>
          <cell r="K194">
            <v>1.76902464766284E-2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I195">
            <v>0.31989583795929999</v>
          </cell>
          <cell r="J195">
            <v>2.5976362235605701E-2</v>
          </cell>
          <cell r="K195">
            <v>4.0997850035933299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0.34769955082110199</v>
          </cell>
          <cell r="J196">
            <v>2.0816909186696202E-2</v>
          </cell>
          <cell r="K196">
            <v>1.2956047828160301E-2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4737.3588392666898</v>
          </cell>
          <cell r="J197">
            <v>4668.3734118581597</v>
          </cell>
          <cell r="K197">
            <v>4847.6340561715897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2.1256440483352801</v>
          </cell>
          <cell r="J198">
            <v>0.93994676142188605</v>
          </cell>
          <cell r="K198">
            <v>2.45340602250791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817.62049695003395</v>
          </cell>
          <cell r="J199">
            <v>291.76400819784197</v>
          </cell>
          <cell r="K199">
            <v>167.589322427935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485.35309702146498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319.58304408765702</v>
          </cell>
          <cell r="J201">
            <v>190.73454009797101</v>
          </cell>
          <cell r="K201">
            <v>28.309137100898599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2.2975125648269498E-3</v>
          </cell>
          <cell r="K202">
            <v>1.5833696870368501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7.8142605338772694E-2</v>
          </cell>
          <cell r="J203">
            <v>4.44684359653678E-2</v>
          </cell>
          <cell r="K203">
            <v>191.05412632347901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6.0462166929008902E-2</v>
          </cell>
          <cell r="J204">
            <v>9.5343777776209595E-4</v>
          </cell>
          <cell r="K204">
            <v>1.7973908928997001E-2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47.728378747872398</v>
          </cell>
          <cell r="J205">
            <v>5.0762788989846902E-2</v>
          </cell>
          <cell r="K205">
            <v>48.007083381388703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1000.5567074712</v>
          </cell>
          <cell r="J206">
            <v>994.13662129102499</v>
          </cell>
          <cell r="K206">
            <v>501.11496026566499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9.0288060381374893E-2</v>
          </cell>
          <cell r="J207">
            <v>2.3749420233361199E-2</v>
          </cell>
          <cell r="K207">
            <v>4.4528692129729297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1.2038512056167201</v>
          </cell>
          <cell r="J208">
            <v>2.5681216194832199</v>
          </cell>
          <cell r="K208">
            <v>0.134158856496777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6.2670141531314005E-2</v>
          </cell>
          <cell r="J209">
            <v>8.3069351713349604E-4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2189.1096854849002</v>
          </cell>
          <cell r="J210">
            <v>1480.2663002567899</v>
          </cell>
          <cell r="K210">
            <v>1430.06950420878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5.35615257317228E-7</v>
          </cell>
          <cell r="J4">
            <v>3.7236716898705802E-7</v>
          </cell>
          <cell r="K4">
            <v>2.8575520076446999E-7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3.73219806669917E-3</v>
          </cell>
          <cell r="K5">
            <v>1.2848325230250499E-4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7.4197185735648996E-6</v>
          </cell>
          <cell r="J6">
            <v>0.75623217206611704</v>
          </cell>
          <cell r="K6">
            <v>0.74920365959659596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1.4517057528323E-6</v>
          </cell>
          <cell r="J7">
            <v>6.3950417008841495E-7</v>
          </cell>
          <cell r="K7">
            <v>4.4184765255972399E-7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1.050778228191E-6</v>
          </cell>
          <cell r="J8">
            <v>1.4906509243642699E-6</v>
          </cell>
          <cell r="K8">
            <v>2.7095011695873999E-6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9.5230975776619096E-7</v>
          </cell>
          <cell r="K9">
            <v>1.90247807880299E-4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0.15182661028088201</v>
          </cell>
          <cell r="J10">
            <v>5.6600003908953499E-2</v>
          </cell>
          <cell r="K10">
            <v>0.16939886885150399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1.8679039160909901E-2</v>
          </cell>
          <cell r="J11">
            <v>2.1702687523866799E-2</v>
          </cell>
          <cell r="K11">
            <v>0.125662954126533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1.9661405527494899E-7</v>
          </cell>
          <cell r="J12">
            <v>2.7013064032863199E-7</v>
          </cell>
          <cell r="K12">
            <v>4.94741704662415E-7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1.50918996444002E-6</v>
          </cell>
          <cell r="J13">
            <v>8.47392174243297E-7</v>
          </cell>
          <cell r="K13">
            <v>6.3699150032853198E-7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I14">
            <v>4.4194420801877403E-8</v>
          </cell>
          <cell r="J14">
            <v>5.9068821925096202E-8</v>
          </cell>
          <cell r="K14">
            <v>7.1646863693625406E-8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I15">
            <v>3.6555786011144001E-7</v>
          </cell>
          <cell r="J15">
            <v>3.88187035286423E-7</v>
          </cell>
          <cell r="K15">
            <v>9.7851902495851096E-7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I16">
            <v>7.7323492819541504E-6</v>
          </cell>
          <cell r="J16">
            <v>0.148770792769161</v>
          </cell>
          <cell r="K16">
            <v>9.4913091942953901E-2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I17">
            <v>1.10354477112434E-7</v>
          </cell>
          <cell r="J17">
            <v>1.5945926881214299E-7</v>
          </cell>
          <cell r="K17">
            <v>3.0712286693885601E-7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I18">
            <v>0.13368962870079901</v>
          </cell>
          <cell r="J18">
            <v>0.31341057822931401</v>
          </cell>
          <cell r="K18">
            <v>0.422004808354011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I19">
            <v>4.2696195044966597E-6</v>
          </cell>
          <cell r="J19">
            <v>1.8840948481723799E-2</v>
          </cell>
          <cell r="K19">
            <v>1.7900018257649201E-2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I20">
            <v>1.1870693903119201E-6</v>
          </cell>
          <cell r="J20">
            <v>1.72478630228561E-6</v>
          </cell>
          <cell r="K20">
            <v>3.1888248727056601E-6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I21">
            <v>1.5633952512015599E-6</v>
          </cell>
          <cell r="J21">
            <v>8.7976230432308195E-7</v>
          </cell>
          <cell r="K21">
            <v>6.7208895298693901E-7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1.09881083453379E-5</v>
          </cell>
          <cell r="K22">
            <v>1.81742438569465E-3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I23">
            <v>6.2954140706916398E-7</v>
          </cell>
          <cell r="J23">
            <v>6.0190042379553997E-7</v>
          </cell>
          <cell r="K23">
            <v>4.3262126322780808E-7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3.73219806669917E-3</v>
          </cell>
          <cell r="K24">
            <v>3.8606354735855686E-3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I25">
            <v>9.86443937912326E-6</v>
          </cell>
          <cell r="J25">
            <v>0.75624175342862976</v>
          </cell>
          <cell r="K25">
            <v>1.5054418440005848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I26">
            <v>2.0248703795016948E-6</v>
          </cell>
          <cell r="J26">
            <v>2.0739085971296413E-6</v>
          </cell>
          <cell r="K26">
            <v>1.4212223762633302E-6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I27">
            <v>1.0275261824700508</v>
          </cell>
          <cell r="J27">
            <v>1.0275276731209753</v>
          </cell>
          <cell r="K27">
            <v>0.72469506939592476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9.5230975776619096E-7</v>
          </cell>
          <cell r="K28">
            <v>1.9120011763806499E-4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I29">
            <v>0.29244710502237381</v>
          </cell>
          <cell r="J29">
            <v>0.31763718858172868</v>
          </cell>
          <cell r="K29">
            <v>0.37190798654179097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I30">
            <v>0.14376558635590003</v>
          </cell>
          <cell r="J30">
            <v>0.10282661520510313</v>
          </cell>
          <cell r="K30">
            <v>0.16351159918834995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I31">
            <v>0.95961853753892112</v>
          </cell>
          <cell r="J31">
            <v>0.95961880766956154</v>
          </cell>
          <cell r="K31">
            <v>0.48125495876521013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I32">
            <v>1.7868099184095311E-6</v>
          </cell>
          <cell r="J32">
            <v>1.8067470978963701E-6</v>
          </cell>
          <cell r="K32">
            <v>1.2892364259583699E-6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I33">
            <v>7.8213152573293494E-8</v>
          </cell>
          <cell r="J33">
            <v>1.3728197449838999E-7</v>
          </cell>
          <cell r="K33">
            <v>2.0892883819201501E-7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I34">
            <v>2.235054417654553</v>
          </cell>
          <cell r="J34">
            <v>2.2350548058415884</v>
          </cell>
          <cell r="K34">
            <v>1.120894085224333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I35">
            <v>0.1624052531936461</v>
          </cell>
          <cell r="J35">
            <v>0.22456433723963362</v>
          </cell>
          <cell r="K35">
            <v>0.24368923655130967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I36">
            <v>3.0972407758973608</v>
          </cell>
          <cell r="J36">
            <v>3.0972409353566297</v>
          </cell>
          <cell r="K36">
            <v>1.5532834831197966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I37">
            <v>0.13399677731325121</v>
          </cell>
          <cell r="J37">
            <v>0.44721211723816834</v>
          </cell>
          <cell r="K37">
            <v>0.84194872634374918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I38">
            <v>-9.3989791141030343E-8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I39">
            <v>5.4884957431875603E-2</v>
          </cell>
          <cell r="J39">
            <v>4.7227798261883808E-2</v>
          </cell>
          <cell r="K39">
            <v>3.6743408390238437E-2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I41">
            <v>1.9844873454919529</v>
          </cell>
          <cell r="J41">
            <v>1.9844890702782554</v>
          </cell>
          <cell r="K41">
            <v>1.0954683262829479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I42">
            <v>1.8307827672828001E-6</v>
          </cell>
          <cell r="J42">
            <v>1.7713707314974401E-6</v>
          </cell>
          <cell r="K42">
            <v>1.2747087119311298E-6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1.09881083453379E-5</v>
          </cell>
          <cell r="K43">
            <v>1.8227866339206157E-3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I44">
            <v>0.15482476565250508</v>
          </cell>
          <cell r="J44">
            <v>0.16816083953955957</v>
          </cell>
          <cell r="K44">
            <v>0.19689247766780782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I45">
            <v>6.4139998754587406</v>
          </cell>
          <cell r="J45">
            <v>10.343879941990673</v>
          </cell>
          <cell r="K45">
            <v>11.75870879463544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1.2243972436423773E-2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I47">
            <v>13.31050628138253</v>
          </cell>
          <cell r="J47">
            <v>14.601612081730465</v>
          </cell>
          <cell r="K47">
            <v>17.076690917518007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0.14460006410764722</v>
          </cell>
          <cell r="K48">
            <v>0.14957964384948941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I49">
            <v>13.31050628138253</v>
          </cell>
          <cell r="J49">
            <v>14.457027604986703</v>
          </cell>
          <cell r="K49">
            <v>16.927127580069516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I50">
            <v>1.5931180984095014E-3</v>
          </cell>
          <cell r="J50">
            <v>2.402794054225354E-4</v>
          </cell>
          <cell r="K50">
            <v>1.6019367902871267E-4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I51">
            <v>3.5524207259514893</v>
          </cell>
          <cell r="J51">
            <v>1.4229855127639761</v>
          </cell>
          <cell r="K51">
            <v>0.92945434199593913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I52">
            <v>1.3998213781774144E-3</v>
          </cell>
          <cell r="J52">
            <v>1.4013454991071244E-3</v>
          </cell>
          <cell r="K52">
            <v>8.0704007023340511E-4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I53">
            <v>11.71709677432581</v>
          </cell>
          <cell r="J53">
            <v>7.2893452926739455</v>
          </cell>
          <cell r="K53">
            <v>3.7248898358073204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I54">
            <v>31.425619558679678</v>
          </cell>
          <cell r="J54">
            <v>22.918248601551412</v>
          </cell>
          <cell r="K54">
            <v>14.363733970791722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I55">
            <v>12.437464863863537</v>
          </cell>
          <cell r="J55">
            <v>3.0603747603835014</v>
          </cell>
          <cell r="K55">
            <v>4.3828845354799295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I56">
            <v>200.35652894366399</v>
          </cell>
          <cell r="J56">
            <v>80.256382919888196</v>
          </cell>
          <cell r="K56">
            <v>52.421224888570997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I57">
            <v>295.94027507520502</v>
          </cell>
          <cell r="J57">
            <v>116.414863877375</v>
          </cell>
          <cell r="K57">
            <v>1.0857214523245201E-3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I58">
            <v>7.8949925729206102E-2</v>
          </cell>
          <cell r="J58">
            <v>7.9035886149641799E-2</v>
          </cell>
          <cell r="K58">
            <v>4.5517059961164001E-2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I59">
            <v>660.84425807197499</v>
          </cell>
          <cell r="J59">
            <v>411.11907450681002</v>
          </cell>
          <cell r="K59">
            <v>210.083786739533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I60">
            <v>1772.40494310953</v>
          </cell>
          <cell r="J60">
            <v>1292.5892211275</v>
          </cell>
          <cell r="K60">
            <v>810.11459595265296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I61">
            <v>785.477586579128</v>
          </cell>
          <cell r="J61">
            <v>425.92262134910999</v>
          </cell>
          <cell r="K61">
            <v>8.9547674674186905E-4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I62">
            <v>1285.8104455763701</v>
          </cell>
          <cell r="J62">
            <v>631.83158368597196</v>
          </cell>
          <cell r="K62">
            <v>1.19409527670529E-3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I63">
            <v>1980.74495895225</v>
          </cell>
          <cell r="J63">
            <v>830.44739040138199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I64">
            <v>701.47301832190306</v>
          </cell>
          <cell r="J64">
            <v>172.60513648563</v>
          </cell>
          <cell r="K64">
            <v>247.194687801068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-1.22439724364238E-2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I66">
            <v>4.5365903684698399</v>
          </cell>
          <cell r="J66">
            <v>2.4136783508003079</v>
          </cell>
          <cell r="K66">
            <v>3.7731670378406759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I67">
            <v>4.9838562933527903</v>
          </cell>
          <cell r="J67">
            <v>2.5886459660811445</v>
          </cell>
          <cell r="K67">
            <v>1.0354546840074064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7.8040270217730561E-5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7.8040270217730561E-5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7.4878137143360779E-2</v>
          </cell>
          <cell r="K70">
            <v>5.2117994749617889E-2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I71">
            <v>1.7829097967745027</v>
          </cell>
          <cell r="J71">
            <v>1.1886404954020489</v>
          </cell>
          <cell r="K71">
            <v>5.3036687066589119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I72">
            <v>2.0262275778999275</v>
          </cell>
          <cell r="J72">
            <v>2.1351644475871741</v>
          </cell>
          <cell r="K72">
            <v>2.1353456714888077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I73">
            <v>4.3991990213752494</v>
          </cell>
          <cell r="J73">
            <v>3.146468197670901</v>
          </cell>
          <cell r="K73">
            <v>5.0034433905612508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I74">
            <v>0.99866781651181169</v>
          </cell>
          <cell r="J74">
            <v>0.99866820628652897</v>
          </cell>
          <cell r="K74">
            <v>2.8559522993540498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I75">
            <v>4.0660276335004257E-4</v>
          </cell>
          <cell r="J75">
            <v>6.4591531454088113E-5</v>
          </cell>
          <cell r="K75">
            <v>1.111729185784281E-4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I76">
            <v>0.48665170712648476</v>
          </cell>
          <cell r="J76">
            <v>1.0281444312510147E-4</v>
          </cell>
          <cell r="K76">
            <v>2.6103068512440365E-4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I77">
            <v>0.76583653998572498</v>
          </cell>
          <cell r="J77">
            <v>1.0328109759195222E-4</v>
          </cell>
          <cell r="K77">
            <v>2.588525405390108E-4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I78">
            <v>2.1478703625762869</v>
          </cell>
          <cell r="J78">
            <v>2.1478708421801302</v>
          </cell>
          <cell r="K78">
            <v>2.1478718475792662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I79">
            <v>4.0154718463392811</v>
          </cell>
          <cell r="J79">
            <v>1.579577528865336</v>
          </cell>
          <cell r="K79">
            <v>1.4731634359898557E-5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I80">
            <v>10.657769153041093</v>
          </cell>
          <cell r="J80">
            <v>5.7791400454424657</v>
          </cell>
          <cell r="K80">
            <v>1.2150295071124404E-5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I81">
            <v>17.446546072949452</v>
          </cell>
          <cell r="J81">
            <v>8.5730201314243235</v>
          </cell>
          <cell r="K81">
            <v>1.6202106875241365E-5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I82">
            <v>12.540439764054344</v>
          </cell>
          <cell r="J82">
            <v>17.34074318902352</v>
          </cell>
          <cell r="K82">
            <v>18.817619767572886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I83">
            <v>1.7475811528968894E-3</v>
          </cell>
          <cell r="J83">
            <v>1.405504176441036E-3</v>
          </cell>
          <cell r="K83">
            <v>9.1963674696883709E-4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I84">
            <v>1.4146011676550587</v>
          </cell>
          <cell r="J84">
            <v>1.2884216246757827</v>
          </cell>
          <cell r="K84">
            <v>1.0565191637426827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I85">
            <v>26.839362587428859</v>
          </cell>
          <cell r="J85">
            <v>11.252674666685399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I86">
            <v>1.540954800991962</v>
          </cell>
          <cell r="J86">
            <v>1.5409526232332564</v>
          </cell>
          <cell r="K86">
            <v>1.5409513247640361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I87">
            <v>12.164843878990004</v>
          </cell>
          <cell r="J87">
            <v>7.266177536726663</v>
          </cell>
          <cell r="K87">
            <v>3.7126534534055393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1.4949147018647143E-5</v>
          </cell>
          <cell r="J88">
            <v>3.1685984076039853E-5</v>
          </cell>
          <cell r="K88">
            <v>1.2645361291087078E-5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7.3968683624001165E-5</v>
          </cell>
          <cell r="J89">
            <v>2.0123326944224287</v>
          </cell>
          <cell r="K89">
            <v>4.7476065554151061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1.2161956242906228E-5</v>
          </cell>
          <cell r="J90">
            <v>1.4512015753517717E-5</v>
          </cell>
          <cell r="K90">
            <v>1.2637489696496758E-5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I91">
            <v>1.4343946392060203E-5</v>
          </cell>
          <cell r="J91">
            <v>1.7021725524273199E-5</v>
          </cell>
          <cell r="K91">
            <v>1.2734147971982415E-5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I92">
            <v>3.2513633970387585E-5</v>
          </cell>
          <cell r="J92">
            <v>2.0122694746970775</v>
          </cell>
          <cell r="K92">
            <v>4.7475685384161403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1.6153301021005664E-5</v>
          </cell>
          <cell r="J93">
            <v>3.4317681940515935E-5</v>
          </cell>
          <cell r="K93">
            <v>1.3360042964105965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7.3181720342973994E-5</v>
          </cell>
          <cell r="J94">
            <v>1.9922128769977572</v>
          </cell>
          <cell r="K94">
            <v>4.700149585514489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2.9499561294224722E-5</v>
          </cell>
          <cell r="J95">
            <v>1.565245528666702</v>
          </cell>
          <cell r="K95">
            <v>1.9545569563800691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I96">
            <v>1.6523916750388751E-5</v>
          </cell>
          <cell r="J96">
            <v>0.42690558467398704</v>
          </cell>
          <cell r="K96">
            <v>1.4095629324400516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I97">
            <v>1.1004941277354798E-5</v>
          </cell>
          <cell r="J97">
            <v>2.74459751287978E-5</v>
          </cell>
          <cell r="K97">
            <v>2.5400283767491744E-5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I98">
            <v>3.5918399302568953</v>
          </cell>
          <cell r="J98">
            <v>5.7925727675147769</v>
          </cell>
          <cell r="K98">
            <v>6.5848706854674841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1.4949147018647143E-5</v>
          </cell>
          <cell r="J99">
            <v>3.1685984076039853E-5</v>
          </cell>
          <cell r="K99">
            <v>1.2645361291087078E-5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7.3968683624001165E-5</v>
          </cell>
          <cell r="J100">
            <v>2.0123326944224287</v>
          </cell>
          <cell r="K100">
            <v>4.7476065554151061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1.2161956242906228E-5</v>
          </cell>
          <cell r="J101">
            <v>1.4512015753517717E-5</v>
          </cell>
          <cell r="K101">
            <v>1.2637489696496758E-5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I102">
            <v>1.4343946392060203E-5</v>
          </cell>
          <cell r="J102">
            <v>1.7021725524273199E-5</v>
          </cell>
          <cell r="K102">
            <v>1.2734147971982415E-5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I103">
            <v>3.2513633970387585E-5</v>
          </cell>
          <cell r="J103">
            <v>2.0122694746970775</v>
          </cell>
          <cell r="K103">
            <v>4.7475685384161403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7.4870482494112545E-2</v>
          </cell>
          <cell r="K104">
            <v>5.2110705605560512E-2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I105">
            <v>2.226565430912358E-5</v>
          </cell>
          <cell r="J105">
            <v>1.3983345573505404E-5</v>
          </cell>
          <cell r="K105">
            <v>1.5815910884006999E-5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I106">
            <v>1.4820109842471659E-3</v>
          </cell>
          <cell r="J106">
            <v>5.4366309606917746E-4</v>
          </cell>
          <cell r="K106">
            <v>8.5618274716985372E-3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I107">
            <v>2.6330403383815599E-3</v>
          </cell>
          <cell r="J107">
            <v>1.1054501852112454E-3</v>
          </cell>
          <cell r="K107">
            <v>2.4909235602679939E-2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0.38821731382451857</v>
          </cell>
          <cell r="J108">
            <v>0.16108117073175202</v>
          </cell>
          <cell r="K108">
            <v>8.4960273754536117E-2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1.6153301021005664E-5</v>
          </cell>
          <cell r="J109">
            <v>3.4317681940515935E-5</v>
          </cell>
          <cell r="K109">
            <v>1.3360042964105965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7.3181720342973994E-5</v>
          </cell>
          <cell r="J110">
            <v>1.9922128769977574</v>
          </cell>
          <cell r="K110">
            <v>4.700149585514489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2.9499561294224722E-5</v>
          </cell>
          <cell r="J111">
            <v>1.565245528666702</v>
          </cell>
          <cell r="K111">
            <v>1.9545569563800691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I112">
            <v>1.6523916750388751E-5</v>
          </cell>
          <cell r="J112">
            <v>0.42690558467398704</v>
          </cell>
          <cell r="K112">
            <v>1.4095629324400516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I113">
            <v>1.1004941277354798E-5</v>
          </cell>
          <cell r="J113">
            <v>2.74459751287978E-5</v>
          </cell>
          <cell r="K113">
            <v>2.5400283767491744E-5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I114">
            <v>32.088888687031293</v>
          </cell>
          <cell r="J114">
            <v>22.845299084170666</v>
          </cell>
          <cell r="K114">
            <v>14.317757459210144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I115">
            <v>1.4146011676550587</v>
          </cell>
          <cell r="J115">
            <v>1.2884216246757827</v>
          </cell>
          <cell r="K115">
            <v>1.0565191637426827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I117">
            <v>1.4146011676550587</v>
          </cell>
          <cell r="J117">
            <v>1.2884216246757827</v>
          </cell>
          <cell r="K117">
            <v>1.0565191637426827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I119">
            <v>4.0723920956059292</v>
          </cell>
          <cell r="J119">
            <v>4.0718304189965373</v>
          </cell>
          <cell r="K119">
            <v>8.8234695044977016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I121">
            <v>1.0530344082795635</v>
          </cell>
          <cell r="J121">
            <v>1.0530361537513337</v>
          </cell>
          <cell r="K121">
            <v>1.0530366142105771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I122">
            <v>5.9615389810423864E-4</v>
          </cell>
          <cell r="J122">
            <v>4.2594028988144343E-4</v>
          </cell>
          <cell r="K122">
            <v>0.19984829804393739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I123">
            <v>5.9643400168372615E-4</v>
          </cell>
          <cell r="J123">
            <v>4.3021620066440515E-4</v>
          </cell>
          <cell r="K123">
            <v>0.47184028979952436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I124">
            <v>3.0181746679490971</v>
          </cell>
          <cell r="J124">
            <v>3.0179482517677356</v>
          </cell>
          <cell r="K124">
            <v>7.0987681343075177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0.10122004487535319</v>
          </cell>
          <cell r="K125">
            <v>0.10470575069464259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I126">
            <v>7.741238282625261</v>
          </cell>
          <cell r="J126">
            <v>8.4080419769779766</v>
          </cell>
          <cell r="K126">
            <v>9.8446238833903905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I127">
            <v>2.0262275778999275</v>
          </cell>
          <cell r="J127">
            <v>2.1351644475871741</v>
          </cell>
          <cell r="K127">
            <v>2.1353456714888077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I128">
            <v>4.3847691482707605</v>
          </cell>
          <cell r="J128">
            <v>6.0631969192390063</v>
          </cell>
          <cell r="K128">
            <v>6.5795873313191988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I129">
            <v>1.540954800991962</v>
          </cell>
          <cell r="J129">
            <v>1.5409526232332564</v>
          </cell>
          <cell r="K129">
            <v>1.5409513247640361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I130">
            <v>6.9022901477523657</v>
          </cell>
          <cell r="J130">
            <v>8.7697168241707626</v>
          </cell>
          <cell r="K130">
            <v>8.7697095985155187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I131">
            <v>4.8202447558364243</v>
          </cell>
          <cell r="J131">
            <v>3.447615521720119</v>
          </cell>
          <cell r="K131">
            <v>5.4823211332998021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I132">
            <v>2.9932053853919531</v>
          </cell>
          <cell r="J132">
            <v>2.9495882868171659</v>
          </cell>
          <cell r="K132">
            <v>2.8713050619475862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I133">
            <v>14.7279160035442</v>
          </cell>
          <cell r="J133">
            <v>22.919543551639102</v>
          </cell>
          <cell r="K133">
            <v>39.6383798376147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I134">
            <v>6.9022901477523657</v>
          </cell>
          <cell r="J134">
            <v>8.7697168241707626</v>
          </cell>
          <cell r="K134">
            <v>8.7697095985155187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I135">
            <v>1.188264980830249</v>
          </cell>
          <cell r="J135">
            <v>1.0822741647276581</v>
          </cell>
          <cell r="K135">
            <v>0.8874760975438537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I136">
            <v>10.480357577188148</v>
          </cell>
          <cell r="J136">
            <v>5.6830397370087002</v>
          </cell>
          <cell r="K136">
            <v>0.19652032291797902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I137">
            <v>1.6191882685465451</v>
          </cell>
          <cell r="J137">
            <v>3.7240174580641714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I139">
            <v>1.6191882685465451</v>
          </cell>
          <cell r="J139">
            <v>3.7240174580641714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I140">
            <v>28.040321012137451</v>
          </cell>
          <cell r="J140">
            <v>14.756593055086439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I141">
            <v>17.155754755430198</v>
          </cell>
          <cell r="J141">
            <v>8.4302636255523851</v>
          </cell>
          <cell r="K141">
            <v>0.46396907058290354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J142">
            <v>1.2813657642266158E-7</v>
          </cell>
          <cell r="K142">
            <v>3.7683527547428915E-7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I143">
            <v>4.8202447558364243</v>
          </cell>
          <cell r="J143">
            <v>3.447615521720119</v>
          </cell>
          <cell r="K143">
            <v>5.4823211332998021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I144">
            <v>4.8202447558364243</v>
          </cell>
          <cell r="J144">
            <v>3.447615521720119</v>
          </cell>
          <cell r="K144">
            <v>5.4823211332998021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I145">
            <v>1.4855363983623325E-3</v>
          </cell>
          <cell r="J145">
            <v>5.4862829963999013E-4</v>
          </cell>
          <cell r="K145">
            <v>8.5634927017099322E-3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I146">
            <v>2.6345391144812053E-3</v>
          </cell>
          <cell r="J146">
            <v>1.1066049223569677E-3</v>
          </cell>
          <cell r="K146">
            <v>2.4909235602678485E-2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4.6789296501517927E-5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I149">
            <v>1.5931180984095014E-3</v>
          </cell>
          <cell r="J149">
            <v>2.402794054225354E-4</v>
          </cell>
          <cell r="K149">
            <v>1.6019367902871267E-4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0.38822065432579239</v>
          </cell>
          <cell r="J150">
            <v>0.16108203026876294</v>
          </cell>
          <cell r="K150">
            <v>8.496027375454164E-2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4.2978777376958867E-5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J152">
            <v>1.2813657642266158E-7</v>
          </cell>
          <cell r="K152">
            <v>3.7683527547428915E-7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I153">
            <v>1.1909094360189401</v>
          </cell>
          <cell r="J153">
            <v>1.7849565740959099</v>
          </cell>
          <cell r="K153">
            <v>1.6907791225733599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I154">
            <v>14.7279160035442</v>
          </cell>
          <cell r="J154">
            <v>22.919543551639102</v>
          </cell>
          <cell r="K154">
            <v>39.6383798376147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I155">
            <v>14.7279160035442</v>
          </cell>
          <cell r="J155">
            <v>22.919543551639102</v>
          </cell>
          <cell r="K155">
            <v>39.6383798376147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I156">
            <v>6.4139998754587406</v>
          </cell>
          <cell r="J156">
            <v>10.343879941990673</v>
          </cell>
          <cell r="K156">
            <v>11.75870879463544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I157">
            <v>6.4139998754587406</v>
          </cell>
          <cell r="J157">
            <v>10.343879941990673</v>
          </cell>
          <cell r="K157">
            <v>11.758697652620526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1.1142014917145646E-5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I161">
            <v>2.9932053853919531</v>
          </cell>
          <cell r="J161">
            <v>2.9495882868171659</v>
          </cell>
          <cell r="K161">
            <v>2.8713050619475862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I162">
            <v>14.537464236527175</v>
          </cell>
          <cell r="J162">
            <v>5.1909235069216422</v>
          </cell>
          <cell r="K162">
            <v>6.5093575892425983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I163">
            <v>13.31050628138253</v>
          </cell>
          <cell r="J163">
            <v>14.601612081730465</v>
          </cell>
          <cell r="K163">
            <v>17.076690917518007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J164">
            <v>1.28136576422662E-7</v>
          </cell>
          <cell r="K164">
            <v>3.76835275474289E-7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3.5753391276873464E-2</v>
          </cell>
          <cell r="I8">
            <v>3.5119547885631298E-2</v>
          </cell>
          <cell r="J8">
            <v>3.3421358957453066E-2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7.3131603382538393E-5</v>
          </cell>
          <cell r="I9">
            <v>7.3737548033822129E-5</v>
          </cell>
          <cell r="J9">
            <v>7.626900453647437E-5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6.3392537724952928E-4</v>
          </cell>
          <cell r="I10">
            <v>6.2268701924878195E-4</v>
          </cell>
          <cell r="J10">
            <v>5.9257728647966437E-4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1.22705005525575E-6</v>
          </cell>
          <cell r="I11">
            <v>7.0263226802288303E-7</v>
          </cell>
          <cell r="J11">
            <v>1.4122791545020599E-6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1.51717485728557E-6</v>
          </cell>
          <cell r="I12">
            <v>1.5327191000468886E-6</v>
          </cell>
          <cell r="J12">
            <v>1.53558313305425E-6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1.454748873266034E-3</v>
          </cell>
          <cell r="I13">
            <v>9.1256119025636209E-4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1.454748873266034E-3</v>
          </cell>
          <cell r="I14">
            <v>9.1256119025636209E-4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1.08568975090157E-4</v>
          </cell>
          <cell r="I15">
            <v>1.9752495836546101E-5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2.0944895463663227E-4</v>
          </cell>
          <cell r="I16">
            <v>1.3507446223347703E-4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3.8613141866149182E-4</v>
          </cell>
          <cell r="I17">
            <v>4.8735567179830803E-4</v>
          </cell>
          <cell r="J17">
            <v>2.4148384677074812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1.2764585109443039E-3</v>
          </cell>
          <cell r="I18">
            <v>1.5603491222859289E-3</v>
          </cell>
          <cell r="J18">
            <v>7.1147329821946252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6.1391189518781098E-6</v>
          </cell>
          <cell r="I19">
            <v>6.4512900417335798E-6</v>
          </cell>
          <cell r="J19">
            <v>4.5427718462217798E-2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7.6786189586147003E-6</v>
          </cell>
          <cell r="I20">
            <v>1.0624943180209985E-5</v>
          </cell>
          <cell r="J20">
            <v>4.5428850590309801E-2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1.9835340552134793</v>
          </cell>
          <cell r="I21">
            <v>1.716789472181429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1.9835340552134793</v>
          </cell>
          <cell r="I22">
            <v>1.716789472181429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0.21251984808898799</v>
          </cell>
          <cell r="I23">
            <v>7.0199835916573103E-6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0.20900431588308294</v>
          </cell>
          <cell r="I24">
            <v>0.18106572583164704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47.132044124311811</v>
          </cell>
          <cell r="I25">
            <v>56.186834927411148</v>
          </cell>
          <cell r="J25">
            <v>73.702530872190081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1.59930283195826E-4</v>
          </cell>
          <cell r="I26">
            <v>0.163187463116997</v>
          </cell>
          <cell r="J26">
            <v>0.54341505212061003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17.802092096461518</v>
          </cell>
          <cell r="I27">
            <v>19.828628332948767</v>
          </cell>
          <cell r="J27">
            <v>40.371126327380907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2.7595290206565461E-3</v>
          </cell>
          <cell r="I28">
            <v>2.1124424862922911E-3</v>
          </cell>
          <cell r="J28">
            <v>1.2116793915023913E-3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2.4027803915643287E-2</v>
          </cell>
          <cell r="I29">
            <v>6.702555922371646E-2</v>
          </cell>
          <cell r="J29">
            <v>0.12218326872168978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29.303343324554024</v>
          </cell>
          <cell r="I30">
            <v>36.452273201081184</v>
          </cell>
          <cell r="J30">
            <v>33.751451563910528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0.52693012443057352</v>
          </cell>
          <cell r="I31">
            <v>5.9203961182981255E-2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0.52693012443057352</v>
          </cell>
          <cell r="I32">
            <v>5.9203961182981255E-2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6.2972880389299403E-4</v>
          </cell>
          <cell r="I33">
            <v>1.36770386864711E-5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3.6266283684023189E-2</v>
          </cell>
          <cell r="I34">
            <v>4.0854471606022501E-3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1.4437028062960571E-3</v>
          </cell>
          <cell r="I35">
            <v>9.0111580602947122E-4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1.4437028062960571E-3</v>
          </cell>
          <cell r="I36">
            <v>9.0111580602947122E-4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1.08107380583824E-4</v>
          </cell>
          <cell r="I37">
            <v>1.91099525765347E-5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2.0773482370664578E-4</v>
          </cell>
          <cell r="I38">
            <v>1.3339079381443467E-4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2.7430367001186506E-2</v>
          </cell>
          <cell r="I39">
            <v>2.7593265807479318E-3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2.7430367001186506E-2</v>
          </cell>
          <cell r="I40">
            <v>2.7593265807479318E-3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2.0518262598266299E-4</v>
          </cell>
          <cell r="I41">
            <v>1.4124874103309E-5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2.2481732949558028E-3</v>
          </cell>
          <cell r="I42">
            <v>2.520655997216971E-4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3.6476024401438765</v>
          </cell>
          <cell r="I43">
            <v>3.167683578495545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3.6476024401438765</v>
          </cell>
          <cell r="I44">
            <v>3.167683578495545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0.39217020202393998</v>
          </cell>
          <cell r="I45">
            <v>6.7115826794000001E-6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0.38393470699415821</v>
          </cell>
          <cell r="I46">
            <v>0.33410130648566461</v>
          </cell>
          <cell r="J46">
            <v>-9.7144514654701197E-17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0.24502563722589676</v>
          </cell>
          <cell r="J47">
            <v>0.26340107396293244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9.7093219886090889</v>
          </cell>
          <cell r="J48">
            <v>10.452588275482805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1.3344219683889E-4</v>
          </cell>
          <cell r="I49">
            <v>1.33442102670525E-4</v>
          </cell>
          <cell r="J49">
            <v>1.28034315159139E-3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2.4975335142136817E-3</v>
          </cell>
          <cell r="I50">
            <v>2.6309756168842059E-3</v>
          </cell>
          <cell r="J50">
            <v>2.82828338301292E-3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2.2448946976589133</v>
          </cell>
          <cell r="I51">
            <v>0.89138952961029494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2.2448946976589133</v>
          </cell>
          <cell r="I52">
            <v>0.89138952961029494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3.6567728559639898E-4</v>
          </cell>
          <cell r="I53">
            <v>1.2662566462129101E-5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0.15437731928430404</v>
          </cell>
          <cell r="I54">
            <v>6.1306703598263276E-2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7.3022388680657434E-3</v>
          </cell>
          <cell r="I55">
            <v>2.7860133769832341E-3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7.3022388680657434E-3</v>
          </cell>
          <cell r="I56">
            <v>2.7860133769832341E-3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2.08350706016074E-4</v>
          </cell>
          <cell r="I57">
            <v>1.3278593983384001E-5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6.2567900426319393E-4</v>
          </cell>
          <cell r="I58">
            <v>2.6360777231616974E-4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4.0789793313042499E-8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5.9337112869181701E-8</v>
          </cell>
          <cell r="I60">
            <v>1.1251961849038097E-8</v>
          </cell>
          <cell r="J60">
            <v>7.1581452044212203E-9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1.0862747203427513E-3</v>
          </cell>
          <cell r="I61">
            <v>5.9795560349652766E-4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0.1083031921420035</v>
          </cell>
          <cell r="I62">
            <v>5.8006786329546957E-2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1.4675229287534337E-3</v>
          </cell>
          <cell r="I63">
            <v>7.8599981476351003E-4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-1.6889436892048E-8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H65">
            <v>166.25967187006464</v>
          </cell>
          <cell r="I65">
            <v>164.55340779973392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H66">
            <v>1.3986505327457326</v>
          </cell>
          <cell r="I66">
            <v>1.4619360228111813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H67">
            <v>2.2528410822501974</v>
          </cell>
          <cell r="I67">
            <v>2.2297209728961294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-1.6685000567871898E-8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1.5073886927169991E-3</v>
          </cell>
          <cell r="I69">
            <v>1.6015150497018546E-3</v>
          </cell>
          <cell r="J69">
            <v>5.7875747947782913E-4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1.5073886927169987E-3</v>
          </cell>
          <cell r="I70">
            <v>1.6015150497018546E-3</v>
          </cell>
          <cell r="J70">
            <v>5.7875747947782892E-4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1.5116635463399875E-3</v>
          </cell>
          <cell r="I71">
            <v>1.6022311965317448E-3</v>
          </cell>
          <cell r="J71">
            <v>5.7954024542838033E-4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1.5116635463399875E-3</v>
          </cell>
          <cell r="I72">
            <v>1.6022311965317448E-3</v>
          </cell>
          <cell r="J72">
            <v>5.7954024542838033E-4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9.5485089531975702E-3</v>
          </cell>
          <cell r="I73">
            <v>1.6951930518567201E-3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2.1187294537103513E-2</v>
          </cell>
          <cell r="I74">
            <v>1.4756472147318199E-2</v>
          </cell>
          <cell r="J74">
            <v>5.26056478644806E-3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42.713207847763073</v>
          </cell>
          <cell r="I75">
            <v>3.7375237581969771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0.33452672294473829</v>
          </cell>
          <cell r="I76">
            <v>3.0832072054133356E-2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0.57876975403472941</v>
          </cell>
          <cell r="I77">
            <v>5.0643953363102678E-2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-1.31923390226743E-8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1.0530167901680119</v>
          </cell>
          <cell r="I79">
            <v>0.36538286344834259</v>
          </cell>
          <cell r="J79">
            <v>1.5855615385792395E-2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1.0530167901680116</v>
          </cell>
          <cell r="I80">
            <v>0.36538286344834259</v>
          </cell>
          <cell r="J80">
            <v>1.5855615385792395E-2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1.0531236401184885</v>
          </cell>
          <cell r="I81">
            <v>0.36542012323558204</v>
          </cell>
          <cell r="J81">
            <v>1.5858123046273879E-2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1.0531236401184885</v>
          </cell>
          <cell r="I82">
            <v>0.36542012323558204</v>
          </cell>
          <cell r="J82">
            <v>1.5858123046273879E-2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0.36520338526882301</v>
          </cell>
          <cell r="I83">
            <v>0.125040724504828</v>
          </cell>
          <cell r="J83">
            <v>6.3433282967017297E-3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0.43275464085246496</v>
          </cell>
          <cell r="I84">
            <v>0.51443966979687861</v>
          </cell>
          <cell r="J84">
            <v>0.25122524994298745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2.4295053382887901</v>
          </cell>
          <cell r="I85">
            <v>0.20032493598897411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1.8034674022752599E-2</v>
          </cell>
          <cell r="I86">
            <v>1.5232375334386014E-3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3.2920126535078496E-2</v>
          </cell>
          <cell r="I87">
            <v>2.714430026950865E-3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0.71036809184887273</v>
          </cell>
          <cell r="I88">
            <v>0.43232529819110171</v>
          </cell>
          <cell r="J88">
            <v>2.4698893556015988E-3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0.71036809184887251</v>
          </cell>
          <cell r="I89">
            <v>0.4323252981911016</v>
          </cell>
          <cell r="J89">
            <v>2.4698893556015988E-3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0.71044192269659867</v>
          </cell>
          <cell r="I90">
            <v>0.43236895730737923</v>
          </cell>
          <cell r="J90">
            <v>2.470917555354979E-3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0.71044192269659867</v>
          </cell>
          <cell r="I91">
            <v>0.43236895730737923</v>
          </cell>
          <cell r="J91">
            <v>2.470917555354979E-3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8.3226347508935705E-2</v>
          </cell>
          <cell r="I92">
            <v>2.2006707953139801E-3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23.503593840139519</v>
          </cell>
          <cell r="I93">
            <v>10.172495244945859</v>
          </cell>
          <cell r="J93">
            <v>3.67096741926312E-2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246.84710765026909</v>
          </cell>
          <cell r="I94">
            <v>165.03671841672573</v>
          </cell>
          <cell r="J94">
            <v>95.623034204421629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1.5516936909108825</v>
          </cell>
          <cell r="I95">
            <v>1.0374293512026516</v>
          </cell>
          <cell r="J95">
            <v>0.6010913406811188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3.3676276623501855</v>
          </cell>
          <cell r="I96">
            <v>2.2515241257397816</v>
          </cell>
          <cell r="J96">
            <v>1.304543440715165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6.1094449977086997E-2</v>
          </cell>
          <cell r="I97">
            <v>4.48501249546859E-5</v>
          </cell>
          <cell r="J97">
            <v>4.9088862424019997E-2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0.15444350591327155</v>
          </cell>
          <cell r="I98">
            <v>7.3246820011667893E-2</v>
          </cell>
          <cell r="J98">
            <v>5.9832728195365024E-2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I99">
            <v>2.9674919826881784E-5</v>
          </cell>
          <cell r="J99">
            <v>3.4504015288754129E-5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I100">
            <v>1.4737270502403985E-4</v>
          </cell>
          <cell r="J100">
            <v>1.5915034979351899E-4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2.15012335209276E-7</v>
          </cell>
          <cell r="I101">
            <v>5.2856563405753796E-7</v>
          </cell>
          <cell r="J101">
            <v>6.2121575708620399E-7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2.0310388657234969E-7</v>
          </cell>
          <cell r="I102">
            <v>6.7541611541259095E-7</v>
          </cell>
          <cell r="J102">
            <v>7.13973019414402E-7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9.5028910555605053E-3</v>
          </cell>
          <cell r="I103">
            <v>3.4934798267828152E-3</v>
          </cell>
          <cell r="J103">
            <v>1.1250474941216261E-3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9.5028910555605035E-3</v>
          </cell>
          <cell r="I104">
            <v>3.4934798267828152E-3</v>
          </cell>
          <cell r="J104">
            <v>1.1250474941216259E-3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9.5066494870965912E-3</v>
          </cell>
          <cell r="I105">
            <v>3.4942514724695794E-3</v>
          </cell>
          <cell r="J105">
            <v>1.12594119623916E-3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9.5066494870965912E-3</v>
          </cell>
          <cell r="I106">
            <v>3.4942514724695794E-3</v>
          </cell>
          <cell r="J106">
            <v>1.12594119623916E-3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3.4863013676244399E-2</v>
          </cell>
          <cell r="I107">
            <v>2.3726574706303899E-3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0.11489456419964802</v>
          </cell>
          <cell r="I108">
            <v>5.9230976754040557E-2</v>
          </cell>
          <cell r="J108">
            <v>1.6431185321655259E-2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3.3096901989524842E-2</v>
          </cell>
          <cell r="I113">
            <v>3.3879037792429095E-2</v>
          </cell>
          <cell r="J113">
            <v>3.6423571491067432E-2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1.9813720157390278</v>
          </cell>
          <cell r="I114">
            <v>2.0281951894872119</v>
          </cell>
          <cell r="J114">
            <v>2.1805256965897386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1.34246532959709E-4</v>
          </cell>
          <cell r="I115">
            <v>7.22006509193358E-5</v>
          </cell>
          <cell r="J115">
            <v>1.4958727358732899E-3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3.0554508680936229E-3</v>
          </cell>
          <cell r="I116">
            <v>3.127651519012958E-3</v>
          </cell>
          <cell r="J116">
            <v>3.3625446578210601E-3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5.4223445532372624E-3</v>
          </cell>
          <cell r="I121">
            <v>2.6498229500416816E-3</v>
          </cell>
          <cell r="J121">
            <v>7.2889681487297599E-4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5.8233656221605094E-5</v>
          </cell>
          <cell r="I122">
            <v>2.8523469009141797E-5</v>
          </cell>
          <cell r="J122">
            <v>7.9009961154824088E-6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9.6140860873001151E-5</v>
          </cell>
          <cell r="I123">
            <v>4.6982676419178853E-5</v>
          </cell>
          <cell r="J123">
            <v>1.2923702391364819E-5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4.2321404881403398E-6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7.5798690132604306E-6</v>
          </cell>
          <cell r="I125">
            <v>4.0258707978761164E-6</v>
          </cell>
          <cell r="J125">
            <v>1.0564959410860001E-6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27.985000376739499</v>
          </cell>
          <cell r="I126">
            <v>34.271297825266323</v>
          </cell>
          <cell r="J126">
            <v>38.503370356206808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27.985000376739499</v>
          </cell>
          <cell r="I127">
            <v>34.271297825266323</v>
          </cell>
          <cell r="J127">
            <v>38.503370356206808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15.372739616759</v>
          </cell>
          <cell r="I128">
            <v>12.322734343811399</v>
          </cell>
          <cell r="J128">
            <v>27.426325656945298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19.553104779697605</v>
          </cell>
          <cell r="I129">
            <v>29.8277858532416</v>
          </cell>
          <cell r="J129">
            <v>42.871933710447699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1.1084695082900543E-2</v>
          </cell>
          <cell r="I130">
            <v>7.4352388240931603E-3</v>
          </cell>
          <cell r="J130">
            <v>1.9805482600056701E-3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9.5477256914687692E-5</v>
          </cell>
          <cell r="I131">
            <v>6.4092937649811455E-5</v>
          </cell>
          <cell r="J131">
            <v>1.7183306183111865E-5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1.9653714685993886E-4</v>
          </cell>
          <cell r="I132">
            <v>1.318304756044887E-4</v>
          </cell>
          <cell r="J132">
            <v>3.5116103900809804E-5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6.1052795188790197E-6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8.0585913359944902E-6</v>
          </cell>
          <cell r="I134">
            <v>5.6346516571896904E-6</v>
          </cell>
          <cell r="J134">
            <v>1.52409945959178E-6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0.45649612162725905</v>
          </cell>
          <cell r="I135">
            <v>0.21596155599795511</v>
          </cell>
          <cell r="J135">
            <v>6.3447786653261395E-2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2.1306132132863742E-3</v>
          </cell>
          <cell r="I136">
            <v>1.0079615641221959E-3</v>
          </cell>
          <cell r="J136">
            <v>2.96131086755637E-4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6.2277779212450077E-3</v>
          </cell>
          <cell r="I137">
            <v>2.94626952248233E-3</v>
          </cell>
          <cell r="J137">
            <v>8.6559054097218844E-4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5.89736645754247E-5</v>
          </cell>
          <cell r="I138">
            <v>1.6842798079481E-5</v>
          </cell>
          <cell r="J138">
            <v>8.4684988957622901E-6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1.9938016784979234E-4</v>
          </cell>
          <cell r="I139">
            <v>8.8947919620076162E-5</v>
          </cell>
          <cell r="J139">
            <v>2.7255878360161114E-5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1.974091155535327E-2</v>
          </cell>
          <cell r="I140">
            <v>1.2754183230062527E-2</v>
          </cell>
          <cell r="J140">
            <v>3.3645317132462399E-3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1.6561626993517929E-4</v>
          </cell>
          <cell r="I141">
            <v>1.0583154209977192E-4</v>
          </cell>
          <cell r="J141">
            <v>2.802429419326629E-5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3.5001616232895971E-4</v>
          </cell>
          <cell r="I142">
            <v>2.2613800053302289E-4</v>
          </cell>
          <cell r="J142">
            <v>5.9654817610748936E-5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8.7624248366580506E-6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1.2498960505889129E-5</v>
          </cell>
          <cell r="I144">
            <v>7.9295874581955802E-6</v>
          </cell>
          <cell r="J144">
            <v>2.1874194157643098E-6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1.5175698048314748E-2</v>
          </cell>
          <cell r="I145">
            <v>1.1383240775862096E-2</v>
          </cell>
          <cell r="J145">
            <v>3.01520109453856E-3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1.2797203538593505E-4</v>
          </cell>
          <cell r="I146">
            <v>9.5261335220010843E-5</v>
          </cell>
          <cell r="J146">
            <v>2.5346514734427435E-5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2.6907266043111212E-4</v>
          </cell>
          <cell r="I147">
            <v>2.0183051021032081E-4</v>
          </cell>
          <cell r="J147">
            <v>5.3461012314513458E-5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9.4202879107886696E-6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1.1278315621656397E-5</v>
          </cell>
          <cell r="I149">
            <v>8.4924014986769592E-6</v>
          </cell>
          <cell r="J149">
            <v>2.3516459270431901E-6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9.2053788269350678E-2</v>
          </cell>
          <cell r="I150">
            <v>3.1753286032594683E-2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7.2951652719040368E-4</v>
          </cell>
          <cell r="I151">
            <v>2.5953345322716164E-4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1.2473413044627448E-3</v>
          </cell>
          <cell r="I152">
            <v>4.3026132835494174E-4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1.0478843236338101E-4</v>
          </cell>
          <cell r="I154">
            <v>3.8120553872171002E-5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0.10515863345870455</v>
          </cell>
          <cell r="I157">
            <v>3.5755142309195902E-2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6.7512839203396941E-4</v>
          </cell>
          <cell r="I158">
            <v>2.3662401452672528E-4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1.4249137325027729E-3</v>
          </cell>
          <cell r="I159">
            <v>4.8448702315983697E-4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6.16247050719541E-5</v>
          </cell>
          <cell r="I161">
            <v>2.2228154321535702E-5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7.3191041122350281E-2</v>
          </cell>
          <cell r="I162">
            <v>2.522151059795304E-2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6.2034696627075224E-4</v>
          </cell>
          <cell r="I163">
            <v>2.1935538520726237E-4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9.9851352145089041E-4</v>
          </cell>
          <cell r="I164">
            <v>3.4408609274151473E-4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8.8326679114176401E-5</v>
          </cell>
          <cell r="I166">
            <v>3.2011427980045903E-5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0.13112830919580309</v>
          </cell>
          <cell r="I167">
            <v>4.6344253705559751E-2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7.8394311689656583E-4</v>
          </cell>
          <cell r="I168">
            <v>2.8589861943388909E-4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1.7768063576667067E-3</v>
          </cell>
          <cell r="I169">
            <v>6.2797091741950868E-4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6.2216717762838303E-5</v>
          </cell>
          <cell r="I171">
            <v>2.2396641207053999E-5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9.1639001037900486E-2</v>
          </cell>
          <cell r="I172">
            <v>3.2272695141165507E-2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6.3015788753744274E-4</v>
          </cell>
          <cell r="I173">
            <v>2.2742077702704269E-4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1.2501910100668535E-3</v>
          </cell>
          <cell r="I174">
            <v>4.4028233480444086E-4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5.6382323396609097E-5</v>
          </cell>
          <cell r="I176">
            <v>2.0734557163622702E-5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0.1823939094563975</v>
          </cell>
          <cell r="I177">
            <v>6.7276783252741945E-2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1.1066182480520548E-3</v>
          </cell>
          <cell r="I178">
            <v>4.1943255613645158E-4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2.4714621877560614E-3</v>
          </cell>
          <cell r="I179">
            <v>9.1160952916994622E-4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1.0836277398627101E-4</v>
          </cell>
          <cell r="I181">
            <v>4.13048917989143E-5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0.11712091586181034</v>
          </cell>
          <cell r="I182">
            <v>4.4352334388369476E-2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7.516681564473073E-4</v>
          </cell>
          <cell r="I183">
            <v>2.9147714445215694E-4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1.5978296843357468E-3</v>
          </cell>
          <cell r="I184">
            <v>6.0507959602141138E-4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5.8492662424862998E-5</v>
          </cell>
          <cell r="I186">
            <v>2.1972664536084901E-5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0.1545243610505998</v>
          </cell>
          <cell r="I187">
            <v>6.0208652827817213</v>
          </cell>
          <cell r="J187">
            <v>6.8264327605535691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3.9455895825385879E-4</v>
          </cell>
          <cell r="I188">
            <v>1.6794521466427084E-2</v>
          </cell>
          <cell r="J188">
            <v>2.0363933240006751E-2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2.108108609148702E-3</v>
          </cell>
          <cell r="I189">
            <v>8.2140044785562416E-2</v>
          </cell>
          <cell r="J189">
            <v>9.3130051303595737E-2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5.3435705189831503E-6</v>
          </cell>
          <cell r="I190">
            <v>3.5914245628991298E-4</v>
          </cell>
          <cell r="J190">
            <v>4.0346721571997201E-4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9.926282117443157E-6</v>
          </cell>
          <cell r="I191">
            <v>3.6501140701955629E-4</v>
          </cell>
          <cell r="J191">
            <v>5.8451679330802895E-4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5.1214962113106166E-2</v>
          </cell>
          <cell r="I192">
            <v>1.628917961750374E-2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3.0724418160617446E-4</v>
          </cell>
          <cell r="I193">
            <v>1.0095691388040489E-4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6.9870343946938727E-4</v>
          </cell>
          <cell r="I194">
            <v>2.222261885061904E-4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2.8448241095073301E-5</v>
          </cell>
          <cell r="I196">
            <v>9.1896045458666205E-6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7.6242938934072075</v>
          </cell>
          <cell r="I197">
            <v>1.7223409050010552</v>
          </cell>
          <cell r="J197">
            <v>0.16948496547238329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1.3634233087595258E-2</v>
          </cell>
          <cell r="I198">
            <v>3.1844812757417466E-3</v>
          </cell>
          <cell r="J198">
            <v>3.3256551450754562E-4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0.10401492351169446</v>
          </cell>
          <cell r="I199">
            <v>2.3497147407927139E-2</v>
          </cell>
          <cell r="J199">
            <v>2.3122096244526987E-3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2.44981651541458E-5</v>
          </cell>
          <cell r="I200">
            <v>4.6345517834825299E-6</v>
          </cell>
          <cell r="J200">
            <v>8.8944789238175605E-7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2.965902919431584E-4</v>
          </cell>
          <cell r="I201">
            <v>6.9237305716030116E-5</v>
          </cell>
          <cell r="J201">
            <v>7.5063695541292912E-6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3074.70665058329</v>
          </cell>
          <cell r="I205">
            <v>2620.8298453744301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41.330428917228993</v>
          </cell>
          <cell r="I206">
            <v>35.229384113066956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41.946884728285006</v>
          </cell>
          <cell r="I207">
            <v>35.754841001015464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9.7147110682404705</v>
          </cell>
          <cell r="I208">
            <v>4.6621250513616497</v>
          </cell>
          <cell r="J208">
            <v>0.50468534833955703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1.198841147527808E-2</v>
          </cell>
          <cell r="I209">
            <v>6.0620416172418772E-3</v>
          </cell>
          <cell r="J209">
            <v>6.8132332004756826E-4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0.13253357528295326</v>
          </cell>
          <cell r="I210">
            <v>6.3603343129081155E-2</v>
          </cell>
          <cell r="J210">
            <v>6.8852025694346184E-3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8.9448831937183695E-5</v>
          </cell>
          <cell r="I211">
            <v>4.2308904480220703E-5</v>
          </cell>
          <cell r="J211">
            <v>3.8958301722011301E-7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2.6063350800318701E-4</v>
          </cell>
          <cell r="I212">
            <v>1.3175773641740401E-4</v>
          </cell>
          <cell r="J212">
            <v>1.4881281728172601E-5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1.7110782972340813E-2</v>
          </cell>
          <cell r="I213">
            <v>1.0607981512375768E-2</v>
          </cell>
          <cell r="J213">
            <v>1.3313227523557991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1.711078297234081E-2</v>
          </cell>
          <cell r="I214">
            <v>1.0607981512375766E-2</v>
          </cell>
          <cell r="J214">
            <v>1.3313227523557991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1.7130316349618015E-2</v>
          </cell>
          <cell r="I215">
            <v>1.0622832814773451E-2</v>
          </cell>
          <cell r="J215">
            <v>1.331468233368819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1.7130316349618015E-2</v>
          </cell>
          <cell r="I216">
            <v>1.0622832814773451E-2</v>
          </cell>
          <cell r="J216">
            <v>1.331468233368819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9.66987724096415E-3</v>
          </cell>
          <cell r="I217">
            <v>6.9002295422054497E-3</v>
          </cell>
          <cell r="J217">
            <v>29.641750532073299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5.5745597773967648E-2</v>
          </cell>
          <cell r="I218">
            <v>2.4492760007208542E-2</v>
          </cell>
          <cell r="J218">
            <v>25.304167990042306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3.531414328144012E-3</v>
          </cell>
          <cell r="I219">
            <v>5.6309932156883204E-3</v>
          </cell>
          <cell r="J219">
            <v>6.5114726546438998E-4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3.041247075868908E-6</v>
          </cell>
          <cell r="I220">
            <v>5.0269049983126964E-6</v>
          </cell>
          <cell r="J220">
            <v>6.3825129985890426E-7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4.8177548815061487E-5</v>
          </cell>
          <cell r="I221">
            <v>7.6821189845679733E-5</v>
          </cell>
          <cell r="J221">
            <v>8.8833187648620771E-6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8.2995652455730095E-8</v>
          </cell>
          <cell r="I222">
            <v>8.6084703110529502E-8</v>
          </cell>
          <cell r="J222">
            <v>2.40329141488052E-8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9.8708827403696599E-8</v>
          </cell>
          <cell r="I223">
            <v>1.4276959749874099E-7</v>
          </cell>
          <cell r="J223">
            <v>3.9139801305981101E-8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0.30215182683001002</v>
          </cell>
          <cell r="I228">
            <v>0.10574880879107899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24.6011727570334</v>
          </cell>
          <cell r="I229">
            <v>8.6100578679719604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0.33334922435004705</v>
          </cell>
          <cell r="I230">
            <v>0.1166674507855274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5.4611835145761201E-6</v>
          </cell>
          <cell r="I231">
            <v>1.3706285458221901E-5</v>
          </cell>
          <cell r="J231">
            <v>1.5318600072422099E-6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0.30215188921889724</v>
          </cell>
          <cell r="I232">
            <v>0.10574428375988265</v>
          </cell>
          <cell r="J232">
            <v>4.5491168668594007E-6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3.7824427797604798</v>
          </cell>
          <cell r="I233">
            <v>7.0284724255122777</v>
          </cell>
          <cell r="J233">
            <v>10.530208198034941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3.7824427797604798</v>
          </cell>
          <cell r="I234">
            <v>7.0284724255122759</v>
          </cell>
          <cell r="J234">
            <v>10.530208198034936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3.782837085839696</v>
          </cell>
          <cell r="I235">
            <v>7.0291897423498693</v>
          </cell>
          <cell r="J235">
            <v>10.531272265495414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3.782837085839696</v>
          </cell>
          <cell r="I236">
            <v>7.0291897423498693</v>
          </cell>
          <cell r="J236">
            <v>10.531272265495414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58.961166121241298</v>
          </cell>
          <cell r="I237">
            <v>105.820655322622</v>
          </cell>
          <cell r="J237">
            <v>194.00844706908299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58.127351712967474</v>
          </cell>
          <cell r="I238">
            <v>151.77452206242964</v>
          </cell>
          <cell r="J238">
            <v>232.90162419267421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68.69443780982229</v>
          </cell>
          <cell r="I239">
            <v>38.578529845731282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1.8840214410319898</v>
          </cell>
          <cell r="I240">
            <v>1.0665549468208795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0.93081894051249792</v>
          </cell>
          <cell r="I241">
            <v>0.52274430685272766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0.43432421169649399</v>
          </cell>
          <cell r="I242">
            <v>1.18717054666966E-4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0.76168043301554778</v>
          </cell>
          <cell r="I243">
            <v>0.48195969421600005</v>
          </cell>
          <cell r="J243">
            <v>-1.1102230246251565E-16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12.892744254483301</v>
          </cell>
          <cell r="I244">
            <v>11.007032581216301</v>
          </cell>
          <cell r="J244">
            <v>2.01871707942973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956.25523802720602</v>
          </cell>
          <cell r="I245">
            <v>816.39194520313504</v>
          </cell>
          <cell r="J245">
            <v>149.72830789134599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13.045774052212877</v>
          </cell>
          <cell r="I246">
            <v>11.137680016413849</v>
          </cell>
          <cell r="J246">
            <v>2.0426781431288648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1.7022067846879299E-5</v>
          </cell>
          <cell r="I247">
            <v>6.4955334828480202</v>
          </cell>
          <cell r="J247">
            <v>2.6165971846684602E-6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12.892748407038399</v>
          </cell>
          <cell r="I248">
            <v>11.007022140226869</v>
          </cell>
          <cell r="J248">
            <v>2.0186958288445496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10.982650216317088</v>
          </cell>
          <cell r="I249">
            <v>12.463456873044462</v>
          </cell>
          <cell r="J249">
            <v>11.02697662530378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10.982650216317085</v>
          </cell>
          <cell r="I250">
            <v>12.463456873044459</v>
          </cell>
          <cell r="J250">
            <v>11.026976625303778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10.983764375732012</v>
          </cell>
          <cell r="I251">
            <v>12.464717781210467</v>
          </cell>
          <cell r="J251">
            <v>11.02809035918844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10.983764375732012</v>
          </cell>
          <cell r="I252">
            <v>12.464717781210467</v>
          </cell>
          <cell r="J252">
            <v>11.02809035918844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118.596270057506</v>
          </cell>
          <cell r="I253">
            <v>63.4383358373302</v>
          </cell>
          <cell r="J253">
            <v>124.415332870158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160.83075189113927</v>
          </cell>
          <cell r="I254">
            <v>182.95799495190806</v>
          </cell>
          <cell r="J254">
            <v>167.3311846816261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0.73952821077769826</v>
          </cell>
          <cell r="I255">
            <v>2.413365521113825E-2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1.112386597205053E-2</v>
          </cell>
          <cell r="I256">
            <v>3.8422695450281315E-4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1.0020707463112436E-2</v>
          </cell>
          <cell r="I257">
            <v>3.2701429825390604E-4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6.9599805321497594E-5</v>
          </cell>
          <cell r="I258">
            <v>3.1696275717646999E-5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5.2290268780890454E-3</v>
          </cell>
          <cell r="I259">
            <v>1.5234793990172893E-4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11.425664779003599</v>
          </cell>
          <cell r="I260">
            <v>13.962578133342731</v>
          </cell>
          <cell r="J260">
            <v>15.591015274763249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11.425664779003599</v>
          </cell>
          <cell r="I261">
            <v>13.962578133342731</v>
          </cell>
          <cell r="J261">
            <v>15.591015274763249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11.426823189969022</v>
          </cell>
          <cell r="I262">
            <v>13.963987381635555</v>
          </cell>
          <cell r="J262">
            <v>15.592585484032615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11.426823189969022</v>
          </cell>
          <cell r="I263">
            <v>13.963987381635555</v>
          </cell>
          <cell r="J263">
            <v>15.592585484032615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149.29977109959901</v>
          </cell>
          <cell r="I264">
            <v>100.717819463388</v>
          </cell>
          <cell r="J264">
            <v>274.68741801230402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181.99661082672216</v>
          </cell>
          <cell r="I265">
            <v>225.13032198521304</v>
          </cell>
          <cell r="J265">
            <v>320.45236372931731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0.97749635462481799</v>
          </cell>
          <cell r="I266">
            <v>0.46199861113313107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9.7021221132530481E-3</v>
          </cell>
          <cell r="I267">
            <v>4.5944260963327235E-3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1.3245208057246818E-2</v>
          </cell>
          <cell r="I268">
            <v>6.2601437822917454E-3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2.2196695781548302E-5</v>
          </cell>
          <cell r="I269">
            <v>1.1902405322959301E-5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4.5254819555983067E-3</v>
          </cell>
          <cell r="I270">
            <v>2.1301378228976101E-3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3.9261449012524396</v>
          </cell>
          <cell r="I275">
            <v>3.9094150413469162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3.6033654255872148E-2</v>
          </cell>
          <cell r="I276">
            <v>3.5881502814285773E-2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5.3199795409924547E-2</v>
          </cell>
          <cell r="I277">
            <v>5.297310354128603E-2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9.5230079071134492E-6</v>
          </cell>
          <cell r="I278">
            <v>4.93640333117306E-6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1.7223360540941101E-2</v>
          </cell>
          <cell r="I279">
            <v>1.716796424277867E-2</v>
          </cell>
          <cell r="J279">
            <v>-8.6736173798840355E-19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3.7087287951035881E-4</v>
          </cell>
          <cell r="I284">
            <v>3.1934755370010762E-4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1.9886646045644071E-4</v>
          </cell>
          <cell r="I285">
            <v>1.6724379390583576E-4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0.58488560382779287</v>
          </cell>
          <cell r="I286">
            <v>0.25485834790181766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0.37087649209927487</v>
          </cell>
          <cell r="I287">
            <v>0.15439536252017641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3.6879126374707088E-4</v>
          </cell>
          <cell r="I288">
            <v>3.1484050452766172E-4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1.9775025551832198E-4</v>
          </cell>
          <cell r="I289">
            <v>1.6488759488038609E-4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0.19240546796871794</v>
          </cell>
          <cell r="I292">
            <v>2.8376145677520344E-2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0.13096952146928562</v>
          </cell>
          <cell r="I293">
            <v>1.8532553472996382E-2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1.0755727377684374</v>
          </cell>
          <cell r="I294">
            <v>0.34804879156208518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0.68196237541923554</v>
          </cell>
          <cell r="I295">
            <v>0.21080541896165239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9.3980212149646393E-3</v>
          </cell>
          <cell r="I300">
            <v>1.2401624368684032E-3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6.7517541225552711E-3</v>
          </cell>
          <cell r="I301">
            <v>8.7879987309837039E-4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0.8197112581180902</v>
          </cell>
          <cell r="I302">
            <v>0.42741194866666632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0.55755735594214639</v>
          </cell>
          <cell r="I303">
            <v>0.27766794102627324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2.5010086702096151E-3</v>
          </cell>
          <cell r="I304">
            <v>1.2494400166136671E-3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1.8150005522423558E-3</v>
          </cell>
          <cell r="I305">
            <v>8.8543172515419483E-4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8.4331987000677497E-3</v>
          </cell>
          <cell r="I306">
            <v>7.2881760235648275E-3</v>
          </cell>
          <cell r="J306">
            <v>6.8338897615118892E-3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4.7934200846065147E-5</v>
          </cell>
          <cell r="I307">
            <v>4.1425905607112762E-5</v>
          </cell>
          <cell r="J307">
            <v>3.884374791092586E-5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1.4952479964659129E-4</v>
          </cell>
          <cell r="I308">
            <v>1.2922297914122019E-4</v>
          </cell>
          <cell r="J308">
            <v>1.2116825818283507E-4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2.4393536254875701E-6</v>
          </cell>
          <cell r="I309">
            <v>1.12335046049166E-6</v>
          </cell>
          <cell r="J309">
            <v>2.2704906217993698E-6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3.7695459243912147E-6</v>
          </cell>
          <cell r="I310">
            <v>3.2687220079045741E-6</v>
          </cell>
          <cell r="J310">
            <v>3.1885031108682123E-6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2.9309496174573044</v>
          </cell>
          <cell r="I311">
            <v>3.8186464848125179</v>
          </cell>
          <cell r="J311">
            <v>4.7291649345502762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4.301632133706466</v>
          </cell>
          <cell r="I312">
            <v>5.604467688047551</v>
          </cell>
          <cell r="J312">
            <v>6.9407975240828863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0.17821509765047799</v>
          </cell>
          <cell r="I313">
            <v>0.18844073685045201</v>
          </cell>
          <cell r="J313">
            <v>0.31185827265629501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0.25281193889028397</v>
          </cell>
          <cell r="I314">
            <v>0.37970162465715102</v>
          </cell>
          <cell r="J314">
            <v>0.43763701431106378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6.4423718022747101E-2</v>
          </cell>
          <cell r="I315">
            <v>4.8053454863525656E-2</v>
          </cell>
          <cell r="J315">
            <v>4.278113495808307E-2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0.13870007963294043</v>
          </cell>
          <cell r="I316">
            <v>0.10192868412717974</v>
          </cell>
          <cell r="J316">
            <v>8.1252814580054747E-2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1.0264915963676101E-3</v>
          </cell>
          <cell r="I317">
            <v>1.68397172955012E-5</v>
          </cell>
          <cell r="J317">
            <v>7.4200933731658901E-4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1.4007244574121098E-3</v>
          </cell>
          <cell r="I318">
            <v>1.044280501504586E-3</v>
          </cell>
          <cell r="J318">
            <v>9.3056485446355584E-4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4.3869163079772927E-2</v>
          </cell>
          <cell r="I319">
            <v>5.4357845321789708E-2</v>
          </cell>
          <cell r="J319">
            <v>5.5678828794397395E-2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0.13432884393233194</v>
          </cell>
          <cell r="I320">
            <v>0.15260341805600797</v>
          </cell>
          <cell r="J320">
            <v>0.14811588472183021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1.3199657192910699E-4</v>
          </cell>
          <cell r="I321">
            <v>1.04299652525982E-3</v>
          </cell>
          <cell r="J321">
            <v>6.6391222699933102E-4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9.5375294693240791E-4</v>
          </cell>
          <cell r="I322">
            <v>1.1812541587165959E-3</v>
          </cell>
          <cell r="J322">
            <v>1.2101406763301156E-3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3.0999942167572302E-4</v>
          </cell>
          <cell r="I323">
            <v>6.2434668048949316E-3</v>
          </cell>
          <cell r="J323">
            <v>1.1297260578658711E-2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1.3837858245846519E-3</v>
          </cell>
          <cell r="I324">
            <v>2.6161594679156325E-2</v>
          </cell>
          <cell r="J324">
            <v>4.3854440508369827E-2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4.8303113460551897E-6</v>
          </cell>
          <cell r="I325">
            <v>1.3088521585667099E-4</v>
          </cell>
          <cell r="J325">
            <v>2.00733013545609E-4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6.883355045071999E-6</v>
          </cell>
          <cell r="I326">
            <v>1.3571552720272601E-4</v>
          </cell>
          <cell r="J326">
            <v>2.4556398086123801E-4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1.5451559972022004E-5</v>
          </cell>
          <cell r="I327">
            <v>2.6861882262907526E-5</v>
          </cell>
          <cell r="J327">
            <v>8.224798299828678E-6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1.0229619391195284E-4</v>
          </cell>
          <cell r="I328">
            <v>1.7056442107142778E-4</v>
          </cell>
          <cell r="J328">
            <v>4.7969525205398223E-5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3.6898162241683902E-7</v>
          </cell>
          <cell r="I329">
            <v>4.1954047048938199E-7</v>
          </cell>
          <cell r="J329">
            <v>1.77701535168184E-7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4.3664423372725097E-7</v>
          </cell>
          <cell r="I330">
            <v>6.0199077369144909E-7</v>
          </cell>
          <cell r="J330">
            <v>2.5132612021686502E-7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6.4032115132691908E-3</v>
          </cell>
          <cell r="I331">
            <v>2.1847779274631516E-3</v>
          </cell>
          <cell r="J331">
            <v>2.4439901113994971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3.5114839522897745E-3</v>
          </cell>
          <cell r="I332">
            <v>1.1555817188135835E-3</v>
          </cell>
          <cell r="J332">
            <v>1.1101246959163076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1.3017744267375701E-4</v>
          </cell>
          <cell r="I333">
            <v>9.5536366499847996E-5</v>
          </cell>
          <cell r="J333">
            <v>0.435100179363196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9.5141788480027024E-4</v>
          </cell>
          <cell r="I334">
            <v>3.2753261946764873E-4</v>
          </cell>
          <cell r="J334">
            <v>0.37142466922476541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7.8949925729206102E-2</v>
          </cell>
          <cell r="I335">
            <v>7.9035886149641799E-2</v>
          </cell>
          <cell r="J335">
            <v>4.5517059961164001E-2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1.7475811528968894E-3</v>
          </cell>
          <cell r="I336">
            <v>1.405504176441036E-3</v>
          </cell>
          <cell r="J336">
            <v>9.1963674696883709E-4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1.3998213781774144E-3</v>
          </cell>
          <cell r="I337">
            <v>1.4013454991071244E-3</v>
          </cell>
          <cell r="J337">
            <v>8.0704007023340511E-4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4.0660276335004257E-4</v>
          </cell>
          <cell r="I338">
            <v>6.4591531454088113E-5</v>
          </cell>
          <cell r="J338">
            <v>1.111729185784281E-4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2.226565430912358E-5</v>
          </cell>
          <cell r="I339">
            <v>1.3983345573505404E-5</v>
          </cell>
          <cell r="J339">
            <v>1.5815910884006999E-5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1.9661405527494899E-7</v>
          </cell>
          <cell r="I340">
            <v>2.7013064032863199E-7</v>
          </cell>
          <cell r="J340">
            <v>4.94741704662415E-7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0.95961853753892112</v>
          </cell>
          <cell r="I341">
            <v>0.95961880766956154</v>
          </cell>
          <cell r="J341">
            <v>0.48125495876521013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5.8145910710746547</v>
          </cell>
          <cell r="I342">
            <v>11.113864775197953</v>
          </cell>
          <cell r="J342">
            <v>18.020661511908106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3.7739732248394935</v>
          </cell>
          <cell r="I343">
            <v>6.9761886613101503</v>
          </cell>
          <cell r="J343">
            <v>10.366380137669843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0.44622555654167301</v>
          </cell>
          <cell r="I344">
            <v>0.82478922286109602</v>
          </cell>
          <cell r="J344">
            <v>1.60785660530281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0.44117647427764561</v>
          </cell>
          <cell r="I345">
            <v>1.1722167424116141</v>
          </cell>
          <cell r="J345">
            <v>1.9007433720450833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15.2415834617233</v>
          </cell>
          <cell r="I349">
            <v>17.670726488948635</v>
          </cell>
          <cell r="J349">
            <v>17.052010657478473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10.974394739954654</v>
          </cell>
          <cell r="I350">
            <v>12.412183041181368</v>
          </cell>
          <cell r="J350">
            <v>10.863876418770392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0.77803268735773901</v>
          </cell>
          <cell r="I351">
            <v>0.42839326537631001</v>
          </cell>
          <cell r="J351">
            <v>0.89235769758612105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1.0479877149090904</v>
          </cell>
          <cell r="I352">
            <v>1.2150056982408157</v>
          </cell>
          <cell r="J352">
            <v>1.1724619815652237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15.370978326736106</v>
          </cell>
          <cell r="I353">
            <v>19.268513005200475</v>
          </cell>
          <cell r="J353">
            <v>23.54021420895106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11.417383993161142</v>
          </cell>
          <cell r="I354">
            <v>13.911929311676655</v>
          </cell>
          <cell r="J354">
            <v>15.431367961435575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0.99842869850275895</v>
          </cell>
          <cell r="I355">
            <v>0.69168891907666896</v>
          </cell>
          <cell r="J355">
            <v>1.99349468823863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1.2103665727928938</v>
          </cell>
          <cell r="I356">
            <v>1.557920446562344</v>
          </cell>
          <cell r="J356">
            <v>2.300414105514188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2.4379964029199647E-9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I362">
            <v>4.7687435535834021E-6</v>
          </cell>
          <cell r="J362">
            <v>4.3412784864586323E-6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I363">
            <v>8.5244514788922152E-6</v>
          </cell>
          <cell r="J363">
            <v>7.277063268508935E-6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1.92805290054792E-7</v>
          </cell>
          <cell r="I364">
            <v>1.69186506860979E-7</v>
          </cell>
          <cell r="J364">
            <v>2.6712673318746501E-7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4.0472539445137498E-7</v>
          </cell>
          <cell r="I365">
            <v>3.9773003425863189E-7</v>
          </cell>
          <cell r="J365">
            <v>3.8580979879857202E-7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1.8643590746550236E-9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H371">
            <v>1.9856464257713999E-5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H372">
            <v>4.1944867492948099E-8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H373">
            <v>2.7089310037809008E-7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H374">
            <v>1.1063131464381001E-8</v>
          </cell>
          <cell r="I374">
            <v>1.1518990070448E-8</v>
          </cell>
          <cell r="J374">
            <v>1.0593041832828201E-8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1.781670412001916E-8</v>
          </cell>
          <cell r="I375">
            <v>2.2582121534829E-8</v>
          </cell>
          <cell r="J375">
            <v>1.83113301424972E-8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-2.8375244829573903E-10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J395">
            <v>-4.37019617926298E-9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14.7279160035442</v>
          </cell>
          <cell r="I401">
            <v>22.919543551639102</v>
          </cell>
          <cell r="J401">
            <v>39.6383798376147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14.7279160035442</v>
          </cell>
          <cell r="I402">
            <v>22.919543551639102</v>
          </cell>
          <cell r="J402">
            <v>39.6383798376147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4.3025066160922085</v>
          </cell>
          <cell r="I411">
            <v>5.6053677950023912</v>
          </cell>
          <cell r="J411">
            <v>6.941704135369557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4.3025066160922085</v>
          </cell>
          <cell r="I412">
            <v>5.6053677950023912</v>
          </cell>
          <cell r="J412">
            <v>6.941704135369557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0.28923643597646798</v>
          </cell>
          <cell r="I413">
            <v>0.27429528385273499</v>
          </cell>
          <cell r="J413">
            <v>0.54541516451343597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0.45477244499862501</v>
          </cell>
          <cell r="I414">
            <v>0.59248376643341805</v>
          </cell>
          <cell r="J414">
            <v>0.73373340810578203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H415">
            <v>2.71138648119595E-8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H416">
            <v>2.9579548229678899E-8</v>
          </cell>
          <cell r="I416">
            <v>8.1572004285285023E-9</v>
          </cell>
          <cell r="J416">
            <v>4.7581751613091702E-9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  <cell r="H417">
            <v>1.1272549333829601E-8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  <cell r="H418">
            <v>-3.4443976994259998E-10</v>
          </cell>
          <cell r="I418">
            <v>-2.2905382787453002E-9</v>
          </cell>
          <cell r="J418">
            <v>1.9782043104825702E-9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  <cell r="H419">
            <v>-2.06447580070707E-8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  <cell r="H424">
            <v>-1.3670417933132801E-8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H425">
            <v>185.675788544743</v>
          </cell>
          <cell r="I425">
            <v>154.38211110512901</v>
          </cell>
          <cell r="J425">
            <v>123.088433665514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H426">
            <v>2.5504916008893299</v>
          </cell>
          <cell r="I426">
            <v>2.1206333943012199</v>
          </cell>
          <cell r="J426">
            <v>1.6907751877131001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H427">
            <v>2.5504916008893299</v>
          </cell>
          <cell r="I427">
            <v>2.1206333943012199</v>
          </cell>
          <cell r="J427">
            <v>1.6907751877131001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H428">
            <v>1.08560084532653</v>
          </cell>
          <cell r="I428">
            <v>0.94651006780657898</v>
          </cell>
          <cell r="J428">
            <v>1.09744561140184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H429">
            <v>4.0771714478170002</v>
          </cell>
          <cell r="I429">
            <v>2.9015355829286849</v>
          </cell>
          <cell r="J429">
            <v>2.0270462400098799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H430">
            <v>103.21519918632723</v>
          </cell>
          <cell r="I430">
            <v>57.043437548530505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H431">
            <v>0.86114819716134849</v>
          </cell>
          <cell r="I431">
            <v>0.48316902892443658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H432">
            <v>1.3985799347740813</v>
          </cell>
          <cell r="I432">
            <v>0.77294630824567168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H433">
            <v>7.7624524066821299E-2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H434">
            <v>0.13085338619164433</v>
          </cell>
          <cell r="I434">
            <v>7.3426510667384148E-2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H435">
            <v>8.4331329875271491E-2</v>
          </cell>
          <cell r="I435">
            <v>0.32760364237247314</v>
          </cell>
          <cell r="J435">
            <v>0.7612879233011578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H436">
            <v>2.3347492534750809E-3</v>
          </cell>
          <cell r="I436">
            <v>3.18019580252546E-3</v>
          </cell>
          <cell r="J436">
            <v>7.9108959421162665E-4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H437">
            <v>1.7187986885115513E-3</v>
          </cell>
          <cell r="I437">
            <v>4.0603514066746343E-3</v>
          </cell>
          <cell r="J437">
            <v>9.814433696067749E-4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H438">
            <v>1.2970710448961977E-4</v>
          </cell>
          <cell r="I438">
            <v>1.491574732388493E-3</v>
          </cell>
          <cell r="J438">
            <v>6.0931287507033584E-4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H439">
            <v>1.5536236458854285E-4</v>
          </cell>
          <cell r="I439">
            <v>1.9494137472936764E-4</v>
          </cell>
          <cell r="J439">
            <v>2.138837679171245E-4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H440">
            <v>1.3595670917506157E-2</v>
          </cell>
          <cell r="I440">
            <v>9.4497110096389975E-3</v>
          </cell>
          <cell r="J440">
            <v>0.22119624301541377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H441">
            <v>8.4614346473498494E-3</v>
          </cell>
          <cell r="I441">
            <v>5.2279173075415061E-2</v>
          </cell>
          <cell r="J441">
            <v>0.16382484509381073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H442">
            <v>8.2475386671883345E-3</v>
          </cell>
          <cell r="I442">
            <v>5.1269259137793767E-2</v>
          </cell>
          <cell r="J442">
            <v>0.16309699716071943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H443">
            <v>8.2728490826529857E-3</v>
          </cell>
          <cell r="I443">
            <v>5.0643098588182223E-2</v>
          </cell>
          <cell r="J443">
            <v>0.15964412957173327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H444">
            <v>1.1084700671121995E-3</v>
          </cell>
          <cell r="I444">
            <v>1.2680730892278089E-3</v>
          </cell>
          <cell r="J444">
            <v>5.7875747947782827E-4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H445">
            <v>1.7555708164507285E-4</v>
          </cell>
          <cell r="I445">
            <v>1.8292024605179996E-4</v>
          </cell>
          <cell r="J445">
            <v>1.585561538579237E-2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H446">
            <v>2.1839247562576249E-2</v>
          </cell>
          <cell r="I446">
            <v>0.13612445819293373</v>
          </cell>
          <cell r="J446">
            <v>2.4698893556016001E-3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H447">
            <v>2.576726413139426E-3</v>
          </cell>
          <cell r="I447">
            <v>7.5840666460695507E-4</v>
          </cell>
          <cell r="J447">
            <v>4.5826063662599443E-4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H448">
            <v>9.341524742148957E-4</v>
          </cell>
          <cell r="I448">
            <v>1.7287551268162866E-3</v>
          </cell>
          <cell r="J448">
            <v>1.1250474941216252E-3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H449">
            <v>3.4750378124407811E-3</v>
          </cell>
          <cell r="I449">
            <v>2.9642434430973666E-3</v>
          </cell>
          <cell r="J449">
            <v>2.1363364011069614E-3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H450">
            <v>4.8367850416567524E-3</v>
          </cell>
          <cell r="I450">
            <v>4.8553738869227822E-3</v>
          </cell>
          <cell r="J450">
            <v>3.2220728451517054E-3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H451">
            <v>4.8366039383835142E-3</v>
          </cell>
          <cell r="I451">
            <v>5.4584595696164076E-3</v>
          </cell>
          <cell r="J451">
            <v>4.7747872275487177E-3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H452">
            <v>2.1229851754513501E-4</v>
          </cell>
          <cell r="I452">
            <v>1.4527132836072686E-4</v>
          </cell>
          <cell r="J452">
            <v>1.1694739125172891E-4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H453">
            <v>1.7769713190147243E-4</v>
          </cell>
          <cell r="I453">
            <v>1.3743778865989728E-4</v>
          </cell>
          <cell r="J453">
            <v>1.0200361676469831E-4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H454">
            <v>7.7398475157886378E-5</v>
          </cell>
          <cell r="I454">
            <v>6.8048011736966145E-5</v>
          </cell>
          <cell r="J454">
            <v>5.446329504917379E-5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H455">
            <v>1.7787154733038462E-4</v>
          </cell>
          <cell r="I455">
            <v>1.9767343891617951E-4</v>
          </cell>
          <cell r="J455">
            <v>1.4548411579712702E-4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H456">
            <v>4.4176676710152419E-4</v>
          </cell>
          <cell r="I456">
            <v>3.3741489554046103E-4</v>
          </cell>
          <cell r="J456">
            <v>2.1168887676456202E-4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H457">
            <v>6.2792166651782512E-4</v>
          </cell>
          <cell r="I457">
            <v>8.8718113267763365E-4</v>
          </cell>
          <cell r="J457">
            <v>1.9747839050480907E-2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H458">
            <v>0.42513079544389198</v>
          </cell>
          <cell r="I458">
            <v>1.26547762738207</v>
          </cell>
          <cell r="J458">
            <v>2.0274280279038899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H459">
            <v>0.42786950633230952</v>
          </cell>
          <cell r="I459">
            <v>1.6924699620588681</v>
          </cell>
          <cell r="J459">
            <v>3.1256495383518179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H460">
            <v>2.9563153055159899</v>
          </cell>
          <cell r="I460">
            <v>5.0379668537187197</v>
          </cell>
          <cell r="J460">
            <v>14.1308683848623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H461">
            <v>1.1981542207377542</v>
          </cell>
          <cell r="I461">
            <v>2.0418191653837825</v>
          </cell>
          <cell r="J461">
            <v>5.7270479797679839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H462">
            <v>7.4695190131742297E-4</v>
          </cell>
          <cell r="I462">
            <v>2.1247538798801302</v>
          </cell>
          <cell r="J462">
            <v>11.2602325263996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H463">
            <v>2.9562981656201703</v>
          </cell>
          <cell r="I463">
            <v>5.0379465321783474</v>
          </cell>
          <cell r="J463">
            <v>14.130838776650933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H464">
            <v>64.868331466218351</v>
          </cell>
          <cell r="I464">
            <v>9.2006483169948226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H465">
            <v>0.30872193634283307</v>
          </cell>
          <cell r="I465">
            <v>4.3787806774578386E-2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H466">
            <v>0.87897468111406984</v>
          </cell>
          <cell r="I466">
            <v>0.12467003139559366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H467">
            <v>2.6962026615990299E-5</v>
          </cell>
          <cell r="I467">
            <v>3.42482912959395E-6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H468">
            <v>3.0723141270595569E-2</v>
          </cell>
          <cell r="I468">
            <v>4.3436750730205375E-3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H469">
            <v>12.610691601150815</v>
          </cell>
          <cell r="I469">
            <v>0.34083369906458377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H470">
            <v>0.10292054482254878</v>
          </cell>
          <cell r="I470">
            <v>2.3245081000303949E-3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H471">
            <v>0.1708765799613931</v>
          </cell>
          <cell r="I471">
            <v>4.6183428057531631E-3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H472">
            <v>1.8953546274205901E-4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H473">
            <v>1.0760665783732771E-2</v>
          </cell>
          <cell r="I473">
            <v>2.3439919000510262E-4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H474">
            <v>0.15149410051153289</v>
          </cell>
          <cell r="I474">
            <v>5.8591347028964097E-2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H475">
            <v>1.554780296725067E-3</v>
          </cell>
          <cell r="I475">
            <v>5.2347270161486059E-4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H476">
            <v>2.0667680833769833E-3</v>
          </cell>
          <cell r="I476">
            <v>7.993362486898235E-4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H477">
            <v>5.5270017984155897E-5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H478">
            <v>2.2380417732252786E-4</v>
          </cell>
          <cell r="I478">
            <v>7.7168107511150892E-5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H479">
            <v>119.18460245677417</v>
          </cell>
          <cell r="I479">
            <v>9.6313318100339611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H480">
            <v>0.80041351418015516</v>
          </cell>
          <cell r="I480">
            <v>6.284355319157342E-2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H481">
            <v>1.6149675129644221</v>
          </cell>
          <cell r="I481">
            <v>0.13050585108447124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H482">
            <v>4.49759415230642E-5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H483">
            <v>5.5116325387870563E-2</v>
          </cell>
          <cell r="I483">
            <v>4.3443053179484572E-3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H484">
            <v>2.1735367689962302</v>
          </cell>
          <cell r="I484">
            <v>6.5353042993251106E-2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H485">
            <v>2.4193073021796348E-2</v>
          </cell>
          <cell r="I485">
            <v>4.6923696923805114E-4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H486">
            <v>2.9652616220957977E-2</v>
          </cell>
          <cell r="I486">
            <v>8.9158312405526708E-4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H487">
            <v>3.0169566950821799E-5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H488">
            <v>1.8664272621342071E-3</v>
          </cell>
          <cell r="I488">
            <v>4.3899190279177988E-5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1145.6724270426446</v>
          </cell>
          <cell r="I489">
            <v>579.7641449944573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6.8499142496913636</v>
          </cell>
          <cell r="I490">
            <v>3.495562128122498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15.524016626594106</v>
          </cell>
          <cell r="I491">
            <v>7.8558827235021305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H492">
            <v>0.11165553375548801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0.77038645495292812</v>
          </cell>
          <cell r="I493">
            <v>0.39314201958693595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10.238809732455806</v>
          </cell>
          <cell r="I494">
            <v>6.3812666587229352E-2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8.2443687892116424E-2</v>
          </cell>
          <cell r="I495">
            <v>4.1609928121816563E-4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0.13968362527224834</v>
          </cell>
          <cell r="I496">
            <v>8.7056843911636117E-4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H497">
            <v>1.8163504587222E-5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5.6931023995666716E-3</v>
          </cell>
          <cell r="I498">
            <v>3.2236781922710575E-5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5.7372356532213704</v>
          </cell>
          <cell r="I499">
            <v>3.5376385273517261E-2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3.060563170228868E-2</v>
          </cell>
          <cell r="I500">
            <v>2.1460799457283963E-4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7.8270609184466031E-2</v>
          </cell>
          <cell r="I501">
            <v>4.8262462856094469E-4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H502">
            <v>1.39018425488107E-5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3.4060085226541152E-3</v>
          </cell>
          <cell r="I503">
            <v>1.993092284354046E-5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1980.74495895225</v>
          </cell>
          <cell r="I508">
            <v>830.44739040138199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28.040321012137451</v>
          </cell>
          <cell r="I509">
            <v>14.756593055086439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26.839362587428859</v>
          </cell>
          <cell r="I510">
            <v>11.252674666685399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1.6191882685465451</v>
          </cell>
          <cell r="I511">
            <v>3.7240174580641714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1.2697273025777825E-2</v>
          </cell>
          <cell r="I512">
            <v>0.83476023071213856</v>
          </cell>
          <cell r="J512">
            <v>1.8941126422782266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1.103981686535231E-3</v>
          </cell>
          <cell r="I513">
            <v>7.1673674587672348E-2</v>
          </cell>
          <cell r="J513">
            <v>0.1595732647888978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4.0034840227303296E-3</v>
          </cell>
          <cell r="I514">
            <v>0.28330718819988299</v>
          </cell>
          <cell r="J514">
            <v>0.65008216761027104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4.403228192625383E-3</v>
          </cell>
          <cell r="I515">
            <v>0.28736312930740543</v>
          </cell>
          <cell r="J515">
            <v>0.79286466577065895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1.3987445428850275E-3</v>
          </cell>
          <cell r="I516">
            <v>1.3177835840500825E-3</v>
          </cell>
          <cell r="J516">
            <v>8.8867486465432676E-4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2.164420462348271E-4</v>
          </cell>
          <cell r="I517">
            <v>2.0151387408968627E-4</v>
          </cell>
          <cell r="J517">
            <v>1.3386744870181545E-4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2.7985418938599501E-4</v>
          </cell>
          <cell r="I518">
            <v>1.65819083236494E-4</v>
          </cell>
          <cell r="J518">
            <v>1.4774635358609799E-4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5.2243350062462508E-4</v>
          </cell>
          <cell r="I519">
            <v>5.0050430854512329E-4</v>
          </cell>
          <cell r="J519">
            <v>3.5177417001029416E-4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H520">
            <v>1.0112455445036668E-3</v>
          </cell>
          <cell r="I520">
            <v>8.0470179720065174E-4</v>
          </cell>
          <cell r="J520">
            <v>4.5143227225415188E-4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H521">
            <v>2.4375318277124487E-4</v>
          </cell>
          <cell r="I521">
            <v>1.9139591321495206E-4</v>
          </cell>
          <cell r="J521">
            <v>1.0408721769432152E-4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H522">
            <v>6.3554707178432006E-5</v>
          </cell>
          <cell r="I522">
            <v>5.8255777430688799E-5</v>
          </cell>
          <cell r="J522">
            <v>5.5548659298912798E-5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H523">
            <v>3.8414907518097155E-4</v>
          </cell>
          <cell r="I523">
            <v>3.1076089889522809E-4</v>
          </cell>
          <cell r="J523">
            <v>1.7779756213922912E-4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H524">
            <v>8.0216063664799594E-4</v>
          </cell>
          <cell r="I524">
            <v>9.5038920487487536E-4</v>
          </cell>
          <cell r="J524">
            <v>6.1420636589650153E-4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H525">
            <v>2.0930812672528379E-4</v>
          </cell>
          <cell r="I525">
            <v>2.4611693576754657E-4</v>
          </cell>
          <cell r="J525">
            <v>1.5469342875722863E-4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H526">
            <v>5.8734565989972999E-5</v>
          </cell>
          <cell r="I526">
            <v>6.2395734383585995E-5</v>
          </cell>
          <cell r="J526">
            <v>5.36560740338461E-5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H527">
            <v>3.0449655029694871E-4</v>
          </cell>
          <cell r="I527">
            <v>3.6618970557324507E-4</v>
          </cell>
          <cell r="J527">
            <v>2.4244388256607416E-4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H531">
            <v>7.9246635088568149E-2</v>
          </cell>
          <cell r="I531">
            <v>0.18330381363508302</v>
          </cell>
          <cell r="J531">
            <v>18.193958697044923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H532">
            <v>2.0608469083782639E-4</v>
          </cell>
          <cell r="I532">
            <v>5.0217462142338972E-4</v>
          </cell>
          <cell r="J532">
            <v>5.5814301787737018E-2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H533">
            <v>1.0811273545507248E-3</v>
          </cell>
          <cell r="I533">
            <v>2.5007341560038588E-3</v>
          </cell>
          <cell r="J533">
            <v>0.24821226053267331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H534">
            <v>3.54811791329242E-6</v>
          </cell>
          <cell r="I534">
            <v>6.53921444757076E-6</v>
          </cell>
          <cell r="J534">
            <v>1.4991339409197999E-3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H535">
            <v>4.7048023891596889E-6</v>
          </cell>
          <cell r="I535">
            <v>1.0230224197982599E-5</v>
          </cell>
          <cell r="J535">
            <v>1.5030360459316701E-3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H536">
            <v>7.4738893789390401E-2</v>
          </cell>
          <cell r="I536">
            <v>9.2827498191420138E-2</v>
          </cell>
          <cell r="J536">
            <v>4.1549280481351647E-2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H537">
            <v>1.3701156820650773E-4</v>
          </cell>
          <cell r="I537">
            <v>1.8078423601912804E-4</v>
          </cell>
          <cell r="J537">
            <v>8.5201271711730697E-5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H538">
            <v>1.0196302017652168E-3</v>
          </cell>
          <cell r="I538">
            <v>1.2664051595009582E-3</v>
          </cell>
          <cell r="J538">
            <v>5.6683875145090894E-4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H539">
            <v>1.6504512933029999E-6</v>
          </cell>
          <cell r="I539">
            <v>1.8015947947325399E-6</v>
          </cell>
          <cell r="J539">
            <v>6.5054849112333699E-7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H540">
            <v>2.8200202238564692E-6</v>
          </cell>
          <cell r="I540">
            <v>3.5696467539792198E-6</v>
          </cell>
          <cell r="J540">
            <v>1.8436932578560299E-6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H541">
            <v>43.010166796146237</v>
          </cell>
          <cell r="I541">
            <v>49.390845054123076</v>
          </cell>
          <cell r="J541">
            <v>2.2820482753315878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H542">
            <v>5.5006358256968077E-2</v>
          </cell>
          <cell r="I542">
            <v>6.3634354447532085E-2</v>
          </cell>
          <cell r="J542">
            <v>3.0757131447800819E-3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H543">
            <v>0.58676898766911623</v>
          </cell>
          <cell r="I543">
            <v>0.67381780428544447</v>
          </cell>
          <cell r="J543">
            <v>3.1132991477920688E-2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H544">
            <v>1.03169845805709E-3</v>
          </cell>
          <cell r="I544">
            <v>1.6836907284290201E-4</v>
          </cell>
          <cell r="J544">
            <v>3.94065139618266E-7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H545">
            <v>1.03743835016663E-3</v>
          </cell>
          <cell r="I545">
            <v>1.20006753089999E-3</v>
          </cell>
          <cell r="J545">
            <v>5.8064049882957999E-5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H546">
            <v>65.693160087656665</v>
          </cell>
          <cell r="I546">
            <v>105.95298579624574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H547">
            <v>0.78649235700067477</v>
          </cell>
          <cell r="I547">
            <v>1.3521387515926557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H548">
            <v>0.89015122069995511</v>
          </cell>
          <cell r="I548">
            <v>1.4356773143122721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H549">
            <v>5.2363174903304601E-3</v>
          </cell>
          <cell r="I549">
            <v>0.15065603182161699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H550">
            <v>0.11950731502000338</v>
          </cell>
          <cell r="I550">
            <v>0.20548780237119388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H551">
            <v>2.8244144078065194E-3</v>
          </cell>
          <cell r="I551">
            <v>3.4275209782108E-3</v>
          </cell>
          <cell r="J551">
            <v>1.385584921959846E-4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H552">
            <v>2.4364446043703263E-6</v>
          </cell>
          <cell r="I552">
            <v>3.0415156976738102E-6</v>
          </cell>
          <cell r="J552">
            <v>1.302613050164048E-7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H553">
            <v>3.8532256586719207E-5</v>
          </cell>
          <cell r="I553">
            <v>4.6760177056081865E-5</v>
          </cell>
          <cell r="J553">
            <v>1.8902932086764622E-6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H554">
            <v>6.2958864307795399E-8</v>
          </cell>
          <cell r="I554">
            <v>4.67928308646054E-8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H555">
            <v>6.86405137865307E-8</v>
          </cell>
          <cell r="I555">
            <v>8.9792873258305005E-8</v>
          </cell>
          <cell r="J555">
            <v>8.2116100781434703E-9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H556">
            <v>3.1016827798948699E-2</v>
          </cell>
          <cell r="I556">
            <v>3.22394604251749E-2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H557">
            <v>1.7150544993566395E-6</v>
          </cell>
          <cell r="I557">
            <v>1.7826591428831016E-6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H558">
            <v>4.2314908320530218E-4</v>
          </cell>
          <cell r="I558">
            <v>4.3982892803785703E-4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H560">
            <v>2.7214593228500083E-7</v>
          </cell>
          <cell r="I560">
            <v>2.7192926209401594E-7</v>
          </cell>
          <cell r="J560">
            <v>5.417793071560862E-8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H561">
            <v>255.35837094131145</v>
          </cell>
          <cell r="I561">
            <v>109.20203810787584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H562">
            <v>3.2241611900540508</v>
          </cell>
          <cell r="I562">
            <v>1.1358596739371527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H563">
            <v>3.4601405276600534</v>
          </cell>
          <cell r="I563">
            <v>1.4797024133858594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H564">
            <v>1.5045691025857599E-4</v>
          </cell>
          <cell r="I564">
            <v>1.21824430221311E-4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H565">
            <v>0.30674515955338344</v>
          </cell>
          <cell r="I565">
            <v>0.11977054649536896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H566">
            <v>7.2295596995998203E-6</v>
          </cell>
          <cell r="I566">
            <v>2.2609163316475201E-5</v>
          </cell>
          <cell r="J566">
            <v>5.6911435451998798E-6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H567">
            <v>9.7276394954168296E-6</v>
          </cell>
          <cell r="I567">
            <v>2.8890336853327702E-5</v>
          </cell>
          <cell r="J567">
            <v>2.8704795481163049E-5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H568">
            <v>49.933902606829299</v>
          </cell>
          <cell r="I568">
            <v>41.524561167836247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H569">
            <v>0.65892970784591365</v>
          </cell>
          <cell r="I569">
            <v>0.5238639706502235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H570">
            <v>0.68122650213955349</v>
          </cell>
          <cell r="I570">
            <v>0.56650151661441084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H571">
            <v>9.1925986433010198E-2</v>
          </cell>
          <cell r="I571">
            <v>1.1827212541111801E-3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H572">
            <v>0.10012494793986436</v>
          </cell>
          <cell r="I572">
            <v>7.9610431753253025E-2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H573">
            <v>15.145182913430922</v>
          </cell>
          <cell r="I573">
            <v>6.0495176008602963E-2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H574">
            <v>0.52185141663657519</v>
          </cell>
          <cell r="I574">
            <v>6.0079870910687602E-4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H575">
            <v>0.20521928066979597</v>
          </cell>
          <cell r="I575">
            <v>8.1971783209489112E-4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H576">
            <v>1.7718116971948998E-5</v>
          </cell>
          <cell r="I576">
            <v>1.0718312568453801E-5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H577">
            <v>3.5898452814374877E-2</v>
          </cell>
          <cell r="I577">
            <v>4.5637957304138172E-5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H578">
            <v>279.67495613300508</v>
          </cell>
          <cell r="I578">
            <v>115.55140684148303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H579">
            <v>3.6607348150123658</v>
          </cell>
          <cell r="I579">
            <v>1.212311656956359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H580">
            <v>3.8154837125921648</v>
          </cell>
          <cell r="I580">
            <v>1.5764175558183215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H581">
            <v>1.5995726961794799E-4</v>
          </cell>
          <cell r="I581">
            <v>1.01522208855236E-4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H582">
            <v>0.33874093131918503</v>
          </cell>
          <cell r="I582">
            <v>0.12783611509167675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H583">
            <v>0.14105345776912806</v>
          </cell>
          <cell r="I583">
            <v>0.10512258879276296</v>
          </cell>
          <cell r="J583">
            <v>8.2052637171781947E-2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H584">
            <v>0.14105345776912806</v>
          </cell>
          <cell r="I584">
            <v>0.10512258879276296</v>
          </cell>
          <cell r="J584">
            <v>8.2052637171781947E-2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H585">
            <v>3.9336983315957899E-5</v>
          </cell>
          <cell r="I585">
            <v>9.7427362847640701E-3</v>
          </cell>
          <cell r="J585">
            <v>5.47063984362583E-3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H586">
            <v>1.8240435592412899E-2</v>
          </cell>
          <cell r="I586">
            <v>1.30024885227493E-2</v>
          </cell>
          <cell r="J586">
            <v>1.0363576822841201E-2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H587">
            <v>1.2443847786180087</v>
          </cell>
          <cell r="I587">
            <v>6.624394825381047E-2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H588">
            <v>2.6206374959862125E-2</v>
          </cell>
          <cell r="I588">
            <v>6.3029935964791092E-4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H589">
            <v>1.6861582366097687E-2</v>
          </cell>
          <cell r="I589">
            <v>8.9761447498388298E-4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H590">
            <v>2.4602193239124002E-5</v>
          </cell>
          <cell r="I590">
            <v>1.7299346007015501E-5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H591">
            <v>2.0883841071930778E-3</v>
          </cell>
          <cell r="I591">
            <v>5.7332420107893784E-5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H592">
            <v>0.53856156399859223</v>
          </cell>
          <cell r="I592">
            <v>6.0265684281889609E-2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H593">
            <v>1.008575216545341E-2</v>
          </cell>
          <cell r="I593">
            <v>5.8250649708965936E-4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H594">
            <v>7.347361036815706E-3</v>
          </cell>
          <cell r="I594">
            <v>8.2217850316356974E-4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H595">
            <v>1.77960199216632E-5</v>
          </cell>
          <cell r="I595">
            <v>1.03313089194038E-5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H596">
            <v>7.0700862883968829E-4</v>
          </cell>
          <cell r="I596">
            <v>4.4295762564794671E-5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H597">
            <v>0.13606475011548963</v>
          </cell>
          <cell r="I597">
            <v>0.15668170006073615</v>
          </cell>
          <cell r="J597">
            <v>0.14911198676287776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H598">
            <v>0.13606475011548963</v>
          </cell>
          <cell r="I598">
            <v>0.15668170006073615</v>
          </cell>
          <cell r="J598">
            <v>0.14911198676287776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H599">
            <v>4.0929707285830401E-4</v>
          </cell>
          <cell r="I599">
            <v>1.6097957709606401E-2</v>
          </cell>
          <cell r="J599">
            <v>1.0762839266839099E-2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H600">
            <v>1.7113798171600501E-2</v>
          </cell>
          <cell r="I600">
            <v>1.9462377322617901E-2</v>
          </cell>
          <cell r="J600">
            <v>1.8907877201193399E-2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H601">
            <v>0.9948305617238562</v>
          </cell>
          <cell r="I601">
            <v>6.4680526344000108E-2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H602">
            <v>2.0684024136933155E-2</v>
          </cell>
          <cell r="I602">
            <v>6.1928531164749472E-4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H603">
            <v>1.3572040405509639E-2</v>
          </cell>
          <cell r="I603">
            <v>8.8240827208731459E-4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H604">
            <v>2.47353368713629E-5</v>
          </cell>
          <cell r="I604">
            <v>1.6510854193356899E-5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H605">
            <v>1.6530295340106867E-3</v>
          </cell>
          <cell r="I605">
            <v>5.6511656083182006E-5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H606">
            <v>1.5162196033533856E-3</v>
          </cell>
          <cell r="I606">
            <v>2.7657602762290942E-2</v>
          </cell>
          <cell r="J606">
            <v>4.4468195401206133E-2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H607">
            <v>1.5162196033533856E-3</v>
          </cell>
          <cell r="I607">
            <v>2.7657602762290942E-2</v>
          </cell>
          <cell r="J607">
            <v>4.4468195401206133E-2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H608">
            <v>1.24496726222666E-4</v>
          </cell>
          <cell r="I608">
            <v>3.21600695025708E-3</v>
          </cell>
          <cell r="J608">
            <v>4.5111002591137796E-3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H609">
            <v>1.8027319995409099E-4</v>
          </cell>
          <cell r="I609">
            <v>3.3405036764797402E-3</v>
          </cell>
          <cell r="J609">
            <v>5.6126509692543099E-3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H610">
            <v>2.633644125900771E-4</v>
          </cell>
          <cell r="I610">
            <v>3.6596885741378829E-4</v>
          </cell>
          <cell r="J610">
            <v>2.6776005928916253E-4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H611">
            <v>2.633644125900771E-4</v>
          </cell>
          <cell r="I611">
            <v>3.6596885741378829E-4</v>
          </cell>
          <cell r="J611">
            <v>2.6776005928916253E-4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H612">
            <v>2.9912404725020802E-5</v>
          </cell>
          <cell r="I612">
            <v>3.5202520263360502E-5</v>
          </cell>
          <cell r="J612">
            <v>4.38069102382693E-5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H613">
            <v>3.64829929640866E-5</v>
          </cell>
          <cell r="I613">
            <v>5.56322831794322E-5</v>
          </cell>
          <cell r="J613">
            <v>4.9984552514435003E-5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I614">
            <v>5.2498154168344603E-4</v>
          </cell>
          <cell r="J614">
            <v>6.3040288912513426E-4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I615">
            <v>5.2498154168344603E-4</v>
          </cell>
          <cell r="J615">
            <v>6.3056312517830934E-4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H616">
            <v>9.4900985475117399E-8</v>
          </cell>
          <cell r="I616">
            <v>2.3181282616585099E-6</v>
          </cell>
          <cell r="J616">
            <v>7.4335638872268198E-7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H617">
            <v>6.4137746633715601E-4</v>
          </cell>
          <cell r="I617">
            <v>6.4369559459881399E-4</v>
          </cell>
          <cell r="J617">
            <v>6.4443895098753698E-4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H618">
            <v>1072.9300262841959</v>
          </cell>
          <cell r="I618">
            <v>1103.4442026987699</v>
          </cell>
          <cell r="J618">
            <v>115.2913351870814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H619">
            <v>2.3927488938167722</v>
          </cell>
          <cell r="I619">
            <v>2.4607987759834238</v>
          </cell>
          <cell r="J619">
            <v>0.25711202779078274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H620">
            <v>14.637517411789847</v>
          </cell>
          <cell r="I620">
            <v>15.053809040910899</v>
          </cell>
          <cell r="J620">
            <v>1.5728695114199376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H621">
            <v>3.9951101858718002E-2</v>
          </cell>
          <cell r="I621">
            <v>2.0907981907624901E-2</v>
          </cell>
          <cell r="J621">
            <v>3.2379995290899299E-3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H622">
            <v>4.6740967659280673E-2</v>
          </cell>
          <cell r="I622">
            <v>4.81940375327925E-2</v>
          </cell>
          <cell r="J622">
            <v>6.90711276233441E-3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H623">
            <v>100.453916482691</v>
          </cell>
          <cell r="I623">
            <v>24.801865587547599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H624">
            <v>1.35958290117503</v>
          </cell>
          <cell r="I624">
            <v>0.33567822490904298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H625">
            <v>1.3798614901468527</v>
          </cell>
          <cell r="I625">
            <v>0.34068496686191629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H626">
            <v>0.11443381035107704</v>
          </cell>
          <cell r="I626">
            <v>0.11901251812910292</v>
          </cell>
          <cell r="J626">
            <v>7.2050819120503221E-2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H627">
            <v>0.2429921827092848</v>
          </cell>
          <cell r="I627">
            <v>0.25210620893133584</v>
          </cell>
          <cell r="J627">
            <v>0.1378939139972809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H628">
            <v>2.60298254422102E-3</v>
          </cell>
          <cell r="I628">
            <v>1.00410391672537E-4</v>
          </cell>
          <cell r="J628">
            <v>1.1712451514780699E-3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H629">
            <v>2.6176603661957005E-3</v>
          </cell>
          <cell r="I629">
            <v>2.6800887709478639E-3</v>
          </cell>
          <cell r="J629">
            <v>1.6740959407142027E-3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  <cell r="I630">
            <v>2.8157520401790401E-5</v>
          </cell>
          <cell r="J630">
            <v>1.86707421892037E-4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  <cell r="I631">
            <v>1.5699950769483051E-5</v>
          </cell>
          <cell r="J631">
            <v>1.0410353220646836E-4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  <cell r="H632">
            <v>1.684665605958E-6</v>
          </cell>
          <cell r="I632">
            <v>2.7386490551859501E-5</v>
          </cell>
          <cell r="J632">
            <v>1.44025078602205E-4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  <cell r="H633">
            <v>1.684665605958E-6</v>
          </cell>
          <cell r="I633">
            <v>2.8560076059381084E-5</v>
          </cell>
          <cell r="J633">
            <v>1.705348473035592E-4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H634">
            <v>4.1243081114760653E-2</v>
          </cell>
          <cell r="I634">
            <v>4.2958857999226101E-2</v>
          </cell>
          <cell r="J634">
            <v>4.606211783617549E-2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H635">
            <v>0.12147251530029349</v>
          </cell>
          <cell r="I635">
            <v>0.12505192480720997</v>
          </cell>
          <cell r="J635">
            <v>0.12056063452795052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H636">
            <v>6.9912428786544803E-4</v>
          </cell>
          <cell r="I636">
            <v>1.0950729474129101E-4</v>
          </cell>
          <cell r="J636">
            <v>6.9138895244712402E-4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H637">
            <v>7.7848768614516197E-4</v>
          </cell>
          <cell r="I637">
            <v>8.1059376089688009E-4</v>
          </cell>
          <cell r="J637">
            <v>8.6899136032033938E-4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H638">
            <v>9.901219975672669E-2</v>
          </cell>
          <cell r="I638">
            <v>0.12437567599839511</v>
          </cell>
          <cell r="J638">
            <v>2.3395109774606598E-2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H639">
            <v>1.6034237564936007E-4</v>
          </cell>
          <cell r="I639">
            <v>2.0141650636564987E-4</v>
          </cell>
          <cell r="J639">
            <v>3.788651791450706E-5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H640">
            <v>1.3507803513878142E-3</v>
          </cell>
          <cell r="I640">
            <v>1.6968032196233971E-3</v>
          </cell>
          <cell r="J640">
            <v>3.1916930115425031E-4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H641">
            <v>3.08198381372456E-6</v>
          </cell>
          <cell r="I641">
            <v>2.56287781124177E-6</v>
          </cell>
          <cell r="J641">
            <v>4.4074818588987101E-7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H642">
            <v>3.7451743352245399E-6</v>
          </cell>
          <cell r="I642">
            <v>4.6678305625963198E-6</v>
          </cell>
          <cell r="J642">
            <v>8.9050411804831804E-7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H643">
            <v>0.24323387241779063</v>
          </cell>
          <cell r="I643">
            <v>0.25228080531921976</v>
          </cell>
          <cell r="J643">
            <v>0.13802625693093648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H644">
            <v>0.24323387241779063</v>
          </cell>
          <cell r="I644">
            <v>0.25228080531921976</v>
          </cell>
          <cell r="J644">
            <v>0.13802625693093648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H645">
            <v>3.17518289374349E-4</v>
          </cell>
          <cell r="I645">
            <v>2.18740051914878E-2</v>
          </cell>
          <cell r="J645">
            <v>3.56413523831539E-3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H646">
            <v>2.5800943148940499E-2</v>
          </cell>
          <cell r="I646">
            <v>2.66673659886578E-2</v>
          </cell>
          <cell r="J646">
            <v>1.45897854064322E-2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H647">
            <v>0.10473769215514786</v>
          </cell>
          <cell r="I647">
            <v>5.5903804298426452E-2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H648">
            <v>1.0784147202561258E-3</v>
          </cell>
          <cell r="I648">
            <v>5.9124288524085953E-4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H649">
            <v>1.4288907524576792E-3</v>
          </cell>
          <cell r="I649">
            <v>7.6267127282982907E-4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H650">
            <v>0.12583627034022962</v>
          </cell>
          <cell r="I650">
            <v>0.12490059168991598</v>
          </cell>
          <cell r="J650">
            <v>0.19860628759643936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H651">
            <v>0.57553146015369516</v>
          </cell>
          <cell r="I651">
            <v>0.52875531097582018</v>
          </cell>
          <cell r="J651">
            <v>0.76960574009957161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H652">
            <v>5.6318214988320195E-4</v>
          </cell>
          <cell r="I652">
            <v>1.79224028627359E-3</v>
          </cell>
          <cell r="J652">
            <v>3.1314105306553901E-3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H653">
            <v>2.3731843574270402E-3</v>
          </cell>
          <cell r="I653">
            <v>2.3554224361567902E-3</v>
          </cell>
          <cell r="J653">
            <v>3.7452909079752602E-3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H654">
            <v>0.12166385737646351</v>
          </cell>
          <cell r="I654">
            <v>0.12520289822591099</v>
          </cell>
          <cell r="J654">
            <v>0.12067373686851875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H655">
            <v>0.12166385737646351</v>
          </cell>
          <cell r="I655">
            <v>0.12520289822591099</v>
          </cell>
          <cell r="J655">
            <v>0.12067373686851875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H656">
            <v>3.5714463096604102E-4</v>
          </cell>
          <cell r="I656">
            <v>1.06920515651004E-2</v>
          </cell>
          <cell r="J656">
            <v>7.3309044394981697E-3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H657">
            <v>1.28653889195417E-2</v>
          </cell>
          <cell r="I657">
            <v>1.32360642689317E-2</v>
          </cell>
          <cell r="J657">
            <v>1.2755699684357099E-2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H658">
            <v>298.98896166191736</v>
          </cell>
          <cell r="I658">
            <v>310.52031594826474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H659">
            <v>2.5720333976930814</v>
          </cell>
          <cell r="I659">
            <v>2.8196397808038776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H660">
            <v>4.0789762846100617</v>
          </cell>
          <cell r="I660">
            <v>4.236293532718487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H661">
            <v>1.7791614112172166E-5</v>
          </cell>
          <cell r="I661">
            <v>1.8808297819225678E-5</v>
          </cell>
          <cell r="J661">
            <v>7.3189654681574069E-6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H662">
            <v>1.1814071304467242E-4</v>
          </cell>
          <cell r="I662">
            <v>1.1995825597422357E-4</v>
          </cell>
          <cell r="J662">
            <v>4.2901048208622784E-5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H663">
            <v>4.2079669399954999E-7</v>
          </cell>
          <cell r="I663">
            <v>4.2090882647877299E-7</v>
          </cell>
          <cell r="J663">
            <v>1.77458818920793E-7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H664">
            <v>4.8821804606967404E-7</v>
          </cell>
          <cell r="I664">
            <v>5.7990556172486994E-7</v>
          </cell>
          <cell r="J664">
            <v>2.51323534896057E-7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H665">
            <v>1.7829097967745027</v>
          </cell>
          <cell r="I665">
            <v>1.1886404954020489</v>
          </cell>
          <cell r="J665">
            <v>5.3036687066589119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H666">
            <v>1.1909094360189401</v>
          </cell>
          <cell r="I666">
            <v>1.7849565740959099</v>
          </cell>
          <cell r="J666">
            <v>1.6907791225733599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H667">
            <v>3.0181746679490971</v>
          </cell>
          <cell r="I667">
            <v>3.0179482517677356</v>
          </cell>
          <cell r="J667">
            <v>7.0987681343075177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H668">
            <v>0.57566068164916795</v>
          </cell>
          <cell r="I668">
            <v>0.52887121461062658</v>
          </cell>
          <cell r="J668">
            <v>0.76973138393539631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H669">
            <v>0.57566068164916795</v>
          </cell>
          <cell r="I669">
            <v>0.52887121461062658</v>
          </cell>
          <cell r="J669">
            <v>0.76973138393539631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H670">
            <v>1.4077189598539101E-2</v>
          </cell>
          <cell r="I670">
            <v>4.1824461849382898E-2</v>
          </cell>
          <cell r="J670">
            <v>6.7034389677428405E-2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H671">
            <v>6.0847448453749002E-2</v>
          </cell>
          <cell r="I671">
            <v>5.5901651447922002E-2</v>
          </cell>
          <cell r="J671">
            <v>8.1360156494490202E-2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H672">
            <v>178.18176977308727</v>
          </cell>
          <cell r="I672">
            <v>54.951967402205227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H673">
            <v>1.4251875954859656</v>
          </cell>
          <cell r="I673">
            <v>0.46398199423225139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H674">
            <v>2.4308563406969643</v>
          </cell>
          <cell r="I674">
            <v>0.74968577629202171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H675">
            <v>2.9478970899641876E-4</v>
          </cell>
          <cell r="I675">
            <v>3.1406637472388598E-4</v>
          </cell>
          <cell r="J675">
            <v>1.8998988872500586E-4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H676">
            <v>2.9478970899641876E-4</v>
          </cell>
          <cell r="I676">
            <v>3.1406637472388598E-4</v>
          </cell>
          <cell r="J676">
            <v>1.8998988872500586E-4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H677">
            <v>6.1216048456131405E-5</v>
          </cell>
          <cell r="I677">
            <v>7.3034963096780595E-5</v>
          </cell>
          <cell r="J677">
            <v>2.7680030677357701E-5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H678">
            <v>7.5746605390447099E-5</v>
          </cell>
          <cell r="I678">
            <v>1.14844686123543E-4</v>
          </cell>
          <cell r="J678">
            <v>4.0496836755145302E-5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I679">
            <v>7.7631764380652401E-6</v>
          </cell>
          <cell r="J679">
            <v>6.3676034684350396E-6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I680">
            <v>6.6035198278292109E-6</v>
          </cell>
          <cell r="J680">
            <v>4.8360235945333451E-6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H681">
            <v>8.4336130447224297E-7</v>
          </cell>
          <cell r="I681">
            <v>4.8840816288872901E-7</v>
          </cell>
          <cell r="J681">
            <v>6.3212923924753101E-7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H682">
            <v>3.2473049481544259E-6</v>
          </cell>
          <cell r="I682">
            <v>1.204860567138576E-6</v>
          </cell>
          <cell r="J682">
            <v>9.9702336887810699E-7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H687">
            <v>2.955450582005424E-9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H688">
            <v>0.637709617303721</v>
          </cell>
          <cell r="I688">
            <v>0.198845729485848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H689">
            <v>4.8042063775282648E-3</v>
          </cell>
          <cell r="I689">
            <v>1.5408118964201321E-3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H690">
            <v>8.6999947790412091E-3</v>
          </cell>
          <cell r="I690">
            <v>2.7127657501480021E-3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I691">
            <v>1.1190250079900205E-5</v>
          </cell>
          <cell r="J691">
            <v>1.1515491406429136E-5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I692">
            <v>1.1540081754411863E-5</v>
          </cell>
          <cell r="J692">
            <v>1.0610795296736449E-5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H693">
            <v>5.4545186708126805E-7</v>
          </cell>
          <cell r="I693">
            <v>4.7661214435402401E-7</v>
          </cell>
          <cell r="J693">
            <v>6.9878802066542299E-7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H694">
            <v>2.6921116713965017E-7</v>
          </cell>
          <cell r="I694">
            <v>1.0288382024949413E-6</v>
          </cell>
          <cell r="J694">
            <v>9.7358021654028007E-7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H699">
            <v>2.7048991194309848E-9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I700">
            <v>5.7091785060648943E-4</v>
          </cell>
          <cell r="J700">
            <v>5.3788182743360897E-4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I701">
            <v>1.1996397413613939E-4</v>
          </cell>
          <cell r="J701">
            <v>1.1040402715356701E-4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H702">
            <v>8.1443182467578196E-5</v>
          </cell>
          <cell r="I702">
            <v>1.40014947830847E-4</v>
          </cell>
          <cell r="J702">
            <v>1.3158018019017399E-4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H703">
            <v>9.5198583028485685E-5</v>
          </cell>
          <cell r="I703">
            <v>2.2384191518624597E-4</v>
          </cell>
          <cell r="J703">
            <v>2.1602762998405015E-4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H704">
            <v>3.6811783281110164E-3</v>
          </cell>
          <cell r="I704">
            <v>7.2432200634378538E-2</v>
          </cell>
          <cell r="J704">
            <v>0.16003153273942455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H705">
            <v>3.6811783281110164E-3</v>
          </cell>
          <cell r="I705">
            <v>7.2432200634378538E-2</v>
          </cell>
          <cell r="J705">
            <v>0.16003153273942455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H706">
            <v>3.2743706351058202E-4</v>
          </cell>
          <cell r="I706">
            <v>7.3186749359036504E-3</v>
          </cell>
          <cell r="J706">
            <v>1.3188040533701401E-2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H707">
            <v>3.9090300537131798E-4</v>
          </cell>
          <cell r="I707">
            <v>7.6568984371280296E-3</v>
          </cell>
          <cell r="J707">
            <v>1.6915856213433399E-2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I708">
            <v>1.0846816935255826E-5</v>
          </cell>
          <cell r="J708">
            <v>1.3790407630751492E-5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I709">
            <v>1.1931893088692406E-5</v>
          </cell>
          <cell r="J709">
            <v>1.3538157909720866E-5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H710">
            <v>4.03377718999866E-7</v>
          </cell>
          <cell r="I710">
            <v>4.3161097854482698E-7</v>
          </cell>
          <cell r="J710">
            <v>7.7461810558143803E-7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H711">
            <v>-3.9116606088696195E-7</v>
          </cell>
          <cell r="I711">
            <v>8.7605261164296419E-7</v>
          </cell>
          <cell r="J711">
            <v>9.8007478024743097E-7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I717">
            <v>2.1640514669440798E-4</v>
          </cell>
          <cell r="J717">
            <v>2.0642944621625711E-4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I718">
            <v>7.8375675164439013E-5</v>
          </cell>
          <cell r="J718">
            <v>7.3348286103546334E-5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H719">
            <v>3.3488325386987898E-5</v>
          </cell>
          <cell r="I719">
            <v>4.66894806407802E-5</v>
          </cell>
          <cell r="J719">
            <v>3.9643019488121701E-5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H720">
            <v>4.1918572429670323E-5</v>
          </cell>
          <cell r="I720">
            <v>8.4547251039991423E-5</v>
          </cell>
          <cell r="J720">
            <v>8.1542557193451114E-5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H721">
            <v>3.6907947858850808E-3</v>
          </cell>
          <cell r="I721">
            <v>3.1658855807134012E-3</v>
          </cell>
          <cell r="J721">
            <v>2.2701138009802407E-3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H722">
            <v>3.6907947858850808E-3</v>
          </cell>
          <cell r="I722">
            <v>3.1658855807134012E-3</v>
          </cell>
          <cell r="J722">
            <v>2.2701138009802407E-3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H723">
            <v>2.7303531115838902E-4</v>
          </cell>
          <cell r="I723">
            <v>4.4156364921080403E-6</v>
          </cell>
          <cell r="J723">
            <v>1.4458064812136899E-4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H724">
            <v>3.9161410087799501E-4</v>
          </cell>
          <cell r="I724">
            <v>3.36324313705119E-4</v>
          </cell>
          <cell r="J724">
            <v>2.40983697054479E-4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I725">
            <v>1.0587859972961583E-5</v>
          </cell>
          <cell r="J725">
            <v>1.2175907098237206E-5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I726">
            <v>1.1654328154270178E-5</v>
          </cell>
          <cell r="J726">
            <v>1.2021357582711682E-5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H727">
            <v>5.1778525349307505E-7</v>
          </cell>
          <cell r="I727">
            <v>4.81350283794855E-7</v>
          </cell>
          <cell r="J727">
            <v>8.1069753819772204E-7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H728">
            <v>1.6336098829757997E-7</v>
          </cell>
          <cell r="I728">
            <v>1.002793989100581E-6</v>
          </cell>
          <cell r="J728">
            <v>1.06458084311933E-6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H734">
            <v>1.907385367812005E-3</v>
          </cell>
          <cell r="I734">
            <v>2.4487924064112081E-3</v>
          </cell>
          <cell r="J734">
            <v>7.1351944347267109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H735">
            <v>1.907385367812005E-3</v>
          </cell>
          <cell r="I735">
            <v>2.4487924064112081E-3</v>
          </cell>
          <cell r="J735">
            <v>7.1351944347267109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H736">
            <v>2.2147942879336899E-4</v>
          </cell>
          <cell r="I736">
            <v>2.12259517569444E-4</v>
          </cell>
          <cell r="J736">
            <v>0.90062825140387104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H737">
            <v>2.6738041885181402E-4</v>
          </cell>
          <cell r="I737">
            <v>3.6352693530569501E-4</v>
          </cell>
          <cell r="J737">
            <v>0.90066550053715599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  <cell r="I738">
            <v>1.0309080797153023E-4</v>
          </cell>
          <cell r="J738">
            <v>1.3002611669925195E-4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  <cell r="I739">
            <v>5.7376804214505937E-5</v>
          </cell>
          <cell r="J739">
            <v>7.1015759900423385E-5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H740">
            <v>1.31164106208904E-5</v>
          </cell>
          <cell r="I740">
            <v>1.8773117024398501E-5</v>
          </cell>
          <cell r="J740">
            <v>1.9615117293889399E-5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H741">
            <v>2.0535693285880872E-5</v>
          </cell>
          <cell r="I741">
            <v>3.9376179906361242E-5</v>
          </cell>
          <cell r="J741">
            <v>5.0751451399305524E-5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H742">
            <v>5.0776169765059396E-3</v>
          </cell>
          <cell r="I742">
            <v>5.0441191607564651E-3</v>
          </cell>
          <cell r="J742">
            <v>3.3249705920677282E-3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H743">
            <v>5.0776169765059396E-3</v>
          </cell>
          <cell r="I743">
            <v>5.0441191607564651E-3</v>
          </cell>
          <cell r="J743">
            <v>3.3249705920677282E-3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H744">
            <v>2.9735880235369602E-4</v>
          </cell>
          <cell r="I744">
            <v>7.1810437265205996E-5</v>
          </cell>
          <cell r="J744">
            <v>1.2733945296454499E-5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H745">
            <v>5.3845524068963095E-4</v>
          </cell>
          <cell r="I745">
            <v>5.34352739227547E-4</v>
          </cell>
          <cell r="J745">
            <v>3.5268368913225502E-4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  <cell r="I746">
            <v>5.4912882779379895E-5</v>
          </cell>
          <cell r="J746">
            <v>8.0299308663814178E-5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  <cell r="I747">
            <v>3.4307322076276458E-5</v>
          </cell>
          <cell r="J747">
            <v>4.9279587174789544E-5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H748">
            <v>6.3855813936857901E-6</v>
          </cell>
          <cell r="I748">
            <v>1.07073425075282E-5</v>
          </cell>
          <cell r="J748">
            <v>1.11246669120756E-5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H749">
            <v>9.5685937748011092E-6</v>
          </cell>
          <cell r="I749">
            <v>2.0361528985089124E-5</v>
          </cell>
          <cell r="J749">
            <v>3.0348001871194719E-5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H750">
            <v>5.0428559841713197E-3</v>
          </cell>
          <cell r="I750">
            <v>5.7007695388995279E-3</v>
          </cell>
          <cell r="J750">
            <v>4.9273435566144245E-3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H751">
            <v>5.0428559841713197E-3</v>
          </cell>
          <cell r="I751">
            <v>5.7007695388995279E-3</v>
          </cell>
          <cell r="J751">
            <v>4.9273435566144245E-3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H752">
            <v>2.94441262683095E-4</v>
          </cell>
          <cell r="I752">
            <v>6.9216643207952499E-5</v>
          </cell>
          <cell r="J752">
            <v>7.6015871573262994E-5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H753">
            <v>5.3470514944013595E-4</v>
          </cell>
          <cell r="I753">
            <v>6.03921792648088E-4</v>
          </cell>
          <cell r="J753">
            <v>5.2200796479905099E-4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H754">
            <v>5.6980850661214998E-5</v>
          </cell>
          <cell r="I754">
            <v>3.4237753731594599E-5</v>
          </cell>
          <cell r="J754">
            <v>4.7938756335522302E-5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H755">
            <v>1.4682117456410691E-7</v>
          </cell>
          <cell r="I755">
            <v>9.2824307972417289E-8</v>
          </cell>
          <cell r="J755">
            <v>1.4286483093598151E-7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H756">
            <v>1.0102987705889182E-6</v>
          </cell>
          <cell r="I756">
            <v>6.0705237112756379E-7</v>
          </cell>
          <cell r="J756">
            <v>8.4997794921138889E-7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H757">
            <v>1.4808439435448601E-8</v>
          </cell>
          <cell r="I757">
            <v>1.40957554466139E-8</v>
          </cell>
          <cell r="J757">
            <v>1.5041407197360701E-8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H758">
            <v>3.8699134530110042E-8</v>
          </cell>
          <cell r="I758">
            <v>3.15541549481108E-8</v>
          </cell>
          <cell r="J758">
            <v>2.4709215962659299E-8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H763">
            <v>3.2955187753998775E-9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H777">
            <v>-3.31408251197718E-9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64.210803893712367</v>
          </cell>
          <cell r="G9">
            <v>75.686616978305466</v>
          </cell>
          <cell r="H9">
            <v>81.083645685483873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55.374904961872311</v>
          </cell>
          <cell r="G14">
            <v>32.820799848390337</v>
          </cell>
          <cell r="H14">
            <v>0</v>
          </cell>
        </row>
        <row r="15">
          <cell r="F15">
            <v>72.140161012133575</v>
          </cell>
          <cell r="G15">
            <v>72.140249487902423</v>
          </cell>
          <cell r="H15">
            <v>68.85227903573626</v>
          </cell>
        </row>
        <row r="16">
          <cell r="F16">
            <v>63.395560433631594</v>
          </cell>
          <cell r="G16">
            <v>63.395476922177942</v>
          </cell>
          <cell r="H16">
            <v>67.134131454673806</v>
          </cell>
        </row>
        <row r="17">
          <cell r="F17">
            <v>12.739660081716261</v>
          </cell>
          <cell r="G17">
            <v>12.889243363235243</v>
          </cell>
          <cell r="H17">
            <v>13.233613435143765</v>
          </cell>
        </row>
        <row r="18">
          <cell r="F18">
            <v>8.8490016260132204E-4</v>
          </cell>
          <cell r="G18">
            <v>6.3345900451771602E-5</v>
          </cell>
          <cell r="H18">
            <v>7.2930108776206163E-5</v>
          </cell>
        </row>
        <row r="19">
          <cell r="F19">
            <v>7.4918721504744852</v>
          </cell>
          <cell r="G19">
            <v>7.6680257254131856</v>
          </cell>
          <cell r="H19">
            <v>1.2875944849749734E-3</v>
          </cell>
        </row>
        <row r="20">
          <cell r="F20">
            <v>0</v>
          </cell>
          <cell r="G20">
            <v>0</v>
          </cell>
          <cell r="H20">
            <v>8.5206986829756115</v>
          </cell>
        </row>
        <row r="21">
          <cell r="F21">
            <v>0</v>
          </cell>
          <cell r="G21">
            <v>2.8996507571282402E-4</v>
          </cell>
          <cell r="H21">
            <v>0.11776208394483913</v>
          </cell>
        </row>
        <row r="22">
          <cell r="F22">
            <v>2.1529267247359998E-3</v>
          </cell>
          <cell r="G22">
            <v>1.553555338642398E-4</v>
          </cell>
          <cell r="H22">
            <v>3.0569828504411648E-2</v>
          </cell>
        </row>
        <row r="23">
          <cell r="F23">
            <v>0</v>
          </cell>
          <cell r="G23">
            <v>0</v>
          </cell>
          <cell r="H23">
            <v>0.95983623249966765</v>
          </cell>
        </row>
        <row r="24">
          <cell r="F24">
            <v>3.61414266450447E-3</v>
          </cell>
          <cell r="G24">
            <v>1.4289584267460941E-4</v>
          </cell>
          <cell r="H24">
            <v>9.0794175452228704E-2</v>
          </cell>
        </row>
        <row r="25">
          <cell r="F25">
            <v>1.4151053086412435E-3</v>
          </cell>
          <cell r="G25">
            <v>3.4986127240750108E-3</v>
          </cell>
          <cell r="H25">
            <v>1.0904411042163265E-3</v>
          </cell>
        </row>
        <row r="26">
          <cell r="F26">
            <v>1.4346842433312545</v>
          </cell>
          <cell r="G26">
            <v>1.4508225899961784</v>
          </cell>
          <cell r="H26">
            <v>0.19695370042353386</v>
          </cell>
        </row>
        <row r="27">
          <cell r="F27">
            <v>0</v>
          </cell>
          <cell r="G27">
            <v>0</v>
          </cell>
          <cell r="H27">
            <v>1.3489727293403917</v>
          </cell>
        </row>
        <row r="28">
          <cell r="F28">
            <v>4.9030178929505353E-4</v>
          </cell>
          <cell r="G28">
            <v>1.8847386640304203E-5</v>
          </cell>
          <cell r="H28">
            <v>1.7049919762396842E-5</v>
          </cell>
        </row>
        <row r="29">
          <cell r="F29">
            <v>0</v>
          </cell>
          <cell r="G29">
            <v>6.658449065471156E-5</v>
          </cell>
          <cell r="H29">
            <v>0.55974095810267177</v>
          </cell>
        </row>
        <row r="30">
          <cell r="F30">
            <v>0</v>
          </cell>
          <cell r="G30">
            <v>0.16072307644271036</v>
          </cell>
          <cell r="H30">
            <v>0.16072457120977116</v>
          </cell>
        </row>
        <row r="31">
          <cell r="F31">
            <v>0</v>
          </cell>
          <cell r="G31">
            <v>0</v>
          </cell>
          <cell r="H31">
            <v>1.2865598942500456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0.89874172031194488</v>
          </cell>
          <cell r="G33">
            <v>1.2604981085284601</v>
          </cell>
          <cell r="H33">
            <v>6.1200031609470029</v>
          </cell>
        </row>
        <row r="34">
          <cell r="F34">
            <v>0.82964783644870588</v>
          </cell>
          <cell r="G34">
            <v>1.421246510840908</v>
          </cell>
          <cell r="H34">
            <v>1.7208466507909974</v>
          </cell>
        </row>
        <row r="35">
          <cell r="F35">
            <v>30.162073183025363</v>
          </cell>
          <cell r="G35">
            <v>40.847583550283822</v>
          </cell>
          <cell r="H35">
            <v>64.205023838781713</v>
          </cell>
        </row>
        <row r="36">
          <cell r="F36">
            <v>4.6126945416258591</v>
          </cell>
          <cell r="G36">
            <v>4.8961727992185375</v>
          </cell>
          <cell r="H36">
            <v>5.5164669318666286</v>
          </cell>
        </row>
        <row r="37">
          <cell r="F37">
            <v>4.0162308112138616</v>
          </cell>
          <cell r="G37">
            <v>4.2211179307056881</v>
          </cell>
          <cell r="H37">
            <v>4.6627673336069444</v>
          </cell>
        </row>
        <row r="38">
          <cell r="F38">
            <v>11.285755893303081</v>
          </cell>
          <cell r="G38">
            <v>12.578833969664361</v>
          </cell>
          <cell r="H38">
            <v>13.894926784243731</v>
          </cell>
        </row>
        <row r="39">
          <cell r="F39">
            <v>1.3407764799345771E-2</v>
          </cell>
          <cell r="G39">
            <v>5.9667984055572741E-3</v>
          </cell>
          <cell r="H39">
            <v>1.5572349432656438E-2</v>
          </cell>
        </row>
        <row r="40">
          <cell r="F40">
            <v>0</v>
          </cell>
          <cell r="G40">
            <v>0</v>
          </cell>
          <cell r="H40">
            <v>9.0617441393313868E-3</v>
          </cell>
        </row>
        <row r="41">
          <cell r="F41">
            <v>0.17016664727762049</v>
          </cell>
          <cell r="G41">
            <v>1.3478717028624846E-4</v>
          </cell>
          <cell r="H41">
            <v>0.17146888652392098</v>
          </cell>
        </row>
        <row r="42">
          <cell r="F42">
            <v>3.8601174066410082</v>
          </cell>
          <cell r="G42">
            <v>4.2287135304114489</v>
          </cell>
          <cell r="H42">
            <v>3.0327111395610857</v>
          </cell>
        </row>
        <row r="43">
          <cell r="F43">
            <v>0</v>
          </cell>
          <cell r="G43">
            <v>0</v>
          </cell>
          <cell r="H43">
            <v>1.3445237563987802</v>
          </cell>
        </row>
        <row r="44">
          <cell r="F44">
            <v>8.0394235022385879E-4</v>
          </cell>
          <cell r="G44">
            <v>1.7150140489084497E-3</v>
          </cell>
          <cell r="H44">
            <v>8.9592456187399791E-5</v>
          </cell>
        </row>
        <row r="45">
          <cell r="F45">
            <v>0</v>
          </cell>
          <cell r="G45">
            <v>0</v>
          </cell>
          <cell r="H45">
            <v>0.29171073378389439</v>
          </cell>
        </row>
        <row r="46">
          <cell r="F46">
            <v>4.0956271384586952E-3</v>
          </cell>
          <cell r="G46">
            <v>2.1484904153930796E-3</v>
          </cell>
          <cell r="H46">
            <v>0.45549199368195964</v>
          </cell>
        </row>
        <row r="47">
          <cell r="F47">
            <v>7.3778257700171017E-4</v>
          </cell>
          <cell r="G47">
            <v>4.2970385817598365E-4</v>
          </cell>
          <cell r="H47">
            <v>1.9308661702904819</v>
          </cell>
        </row>
        <row r="48">
          <cell r="F48">
            <v>4.9443838413343964E-3</v>
          </cell>
          <cell r="G48">
            <v>2.94448661712211E-3</v>
          </cell>
          <cell r="H48">
            <v>1.9231415464997172E-3</v>
          </cell>
        </row>
        <row r="49">
          <cell r="F49">
            <v>7.720878573838541E-4</v>
          </cell>
          <cell r="G49">
            <v>7.9449675440382565E-4</v>
          </cell>
          <cell r="H49">
            <v>7.8982370881971044E-4</v>
          </cell>
        </row>
        <row r="50">
          <cell r="F50">
            <v>1.8916858538180399E-3</v>
          </cell>
          <cell r="G50">
            <v>2.5168463686125217E-3</v>
          </cell>
          <cell r="H50">
            <v>1.304929767206462E-3</v>
          </cell>
        </row>
        <row r="51">
          <cell r="F51">
            <v>2.0241472826420512</v>
          </cell>
          <cell r="G51">
            <v>2.0215039993715682</v>
          </cell>
          <cell r="H51">
            <v>0.64890470135063771</v>
          </cell>
        </row>
        <row r="52">
          <cell r="F52">
            <v>6.8689306877542352E-3</v>
          </cell>
          <cell r="G52">
            <v>0.29632559389749574</v>
          </cell>
          <cell r="H52">
            <v>1.9299000352223552</v>
          </cell>
        </row>
        <row r="53">
          <cell r="F53">
            <v>5.6372829435235999E-3</v>
          </cell>
          <cell r="G53">
            <v>0.30632069028360442</v>
          </cell>
          <cell r="H53">
            <v>0.22030892581875861</v>
          </cell>
        </row>
        <row r="54">
          <cell r="F54">
            <v>1.1059406446865363</v>
          </cell>
          <cell r="G54">
            <v>1.1059412419774781</v>
          </cell>
          <cell r="H54">
            <v>1.1059270842191262</v>
          </cell>
        </row>
        <row r="55">
          <cell r="F55">
            <v>5.3724519866859581E-3</v>
          </cell>
          <cell r="G55">
            <v>1.7169804107094709E-3</v>
          </cell>
          <cell r="H55">
            <v>2.4751680701142262E-4</v>
          </cell>
        </row>
        <row r="56">
          <cell r="F56">
            <v>9.6329990057275464E-4</v>
          </cell>
          <cell r="G56">
            <v>1.2434266403888324E-3</v>
          </cell>
          <cell r="H56">
            <v>3.6141701369209786E-4</v>
          </cell>
        </row>
        <row r="57">
          <cell r="F57">
            <v>2.2594237784707423E-3</v>
          </cell>
          <cell r="G57">
            <v>1.0321742170602685E-3</v>
          </cell>
          <cell r="H57">
            <v>1.9333457000836017E-2</v>
          </cell>
        </row>
        <row r="58">
          <cell r="F58">
            <v>1.650008740340603E-3</v>
          </cell>
          <cell r="G58">
            <v>1.9792442669517387E-3</v>
          </cell>
          <cell r="H58">
            <v>4.1735513588936894E-2</v>
          </cell>
        </row>
        <row r="70">
          <cell r="F70">
            <v>4.4543619823522616E-3</v>
          </cell>
          <cell r="G70">
            <v>1.0061123137802535E-3</v>
          </cell>
          <cell r="H70">
            <v>2.2390049368016703E-2</v>
          </cell>
        </row>
        <row r="71">
          <cell r="F71">
            <v>4.0571700235791826E-2</v>
          </cell>
          <cell r="G71">
            <v>4.0681829663653177E-2</v>
          </cell>
          <cell r="H71">
            <v>0.42430780494490877</v>
          </cell>
        </row>
        <row r="72">
          <cell r="F72">
            <v>4.5403271531236633E-2</v>
          </cell>
          <cell r="G72">
            <v>1.8240241556785535E-2</v>
          </cell>
          <cell r="H72">
            <v>5.9975330739744107E-2</v>
          </cell>
        </row>
        <row r="73">
          <cell r="F73">
            <v>0.50268486330829332</v>
          </cell>
          <cell r="G73">
            <v>0.51137611674833094</v>
          </cell>
          <cell r="H73">
            <v>0.84004793752560747</v>
          </cell>
        </row>
        <row r="74">
          <cell r="F74">
            <v>0.21049068703249227</v>
          </cell>
          <cell r="G74">
            <v>0.13715053076778799</v>
          </cell>
          <cell r="H74">
            <v>0.14676783727650777</v>
          </cell>
        </row>
        <row r="75">
          <cell r="F75">
            <v>8.238862532251455E-2</v>
          </cell>
          <cell r="G75">
            <v>5.8799556038909517E-2</v>
          </cell>
          <cell r="H75">
            <v>5.0908620917188688E-2</v>
          </cell>
        </row>
        <row r="76">
          <cell r="F76">
            <v>0.20040714150492284</v>
          </cell>
          <cell r="G76">
            <v>0.13913651404192995</v>
          </cell>
          <cell r="H76">
            <v>0.14400364074150496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7.6881244079368147E-3</v>
          </cell>
          <cell r="G91">
            <v>3.0232969017001098E-4</v>
          </cell>
          <cell r="H91">
            <v>0.19005280729742324</v>
          </cell>
        </row>
        <row r="92">
          <cell r="F92">
            <v>3.7007618022530018E-3</v>
          </cell>
          <cell r="G92">
            <v>9.1495185913514007E-3</v>
          </cell>
          <cell r="H92">
            <v>2.8517049306847268E-3</v>
          </cell>
        </row>
        <row r="93">
          <cell r="F93">
            <v>12.342970373145713</v>
          </cell>
          <cell r="G93">
            <v>12.034791372356544</v>
          </cell>
          <cell r="H93">
            <v>11.952440815571601</v>
          </cell>
        </row>
        <row r="94">
          <cell r="F94">
            <v>2.521552059231701E-3</v>
          </cell>
          <cell r="G94">
            <v>9.6929417007278704E-5</v>
          </cell>
          <cell r="H94">
            <v>8.7685301635183626E-5</v>
          </cell>
        </row>
        <row r="95">
          <cell r="F95">
            <v>0</v>
          </cell>
          <cell r="G95">
            <v>8.4895225584757301E-5</v>
          </cell>
          <cell r="H95">
            <v>0.74165676948603987</v>
          </cell>
        </row>
        <row r="96">
          <cell r="F96">
            <v>0</v>
          </cell>
          <cell r="G96">
            <v>0.19516373568043346</v>
          </cell>
          <cell r="H96">
            <v>0.20281910176471085</v>
          </cell>
        </row>
        <row r="97">
          <cell r="F97">
            <v>3.8587716588248666</v>
          </cell>
          <cell r="G97">
            <v>2.0607555055673012</v>
          </cell>
          <cell r="H97">
            <v>9.8398571704077798E-5</v>
          </cell>
        </row>
        <row r="98">
          <cell r="F98">
            <v>5.2572387680415025</v>
          </cell>
          <cell r="G98">
            <v>6.6795939153310648</v>
          </cell>
          <cell r="H98">
            <v>6.6795884117961446</v>
          </cell>
        </row>
        <row r="99">
          <cell r="F99">
            <v>1.2998801948946392</v>
          </cell>
          <cell r="G99">
            <v>0</v>
          </cell>
          <cell r="H99">
            <v>0</v>
          </cell>
        </row>
        <row r="100">
          <cell r="F100">
            <v>1.7650558046288664E-4</v>
          </cell>
          <cell r="G100">
            <v>1.4937889301927372E-5</v>
          </cell>
          <cell r="H100">
            <v>7.6415096788407075E-6</v>
          </cell>
        </row>
        <row r="101">
          <cell r="F101">
            <v>4.0555071206726305</v>
          </cell>
          <cell r="G101">
            <v>4.5010786573162322</v>
          </cell>
          <cell r="H101">
            <v>5.4094492292984757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2.1821021807552136E-2</v>
          </cell>
          <cell r="G103">
            <v>6.7580441869546622E-3</v>
          </cell>
          <cell r="H103">
            <v>2.7227156053249761E-2</v>
          </cell>
        </row>
        <row r="104">
          <cell r="F104">
            <v>0.84368530432616284</v>
          </cell>
          <cell r="G104">
            <v>2.9878541115891245E-4</v>
          </cell>
          <cell r="H104">
            <v>0.38009850382798244</v>
          </cell>
        </row>
        <row r="105">
          <cell r="F105">
            <v>8.165632975586762</v>
          </cell>
          <cell r="G105">
            <v>8.9453555451011582</v>
          </cell>
          <cell r="H105">
            <v>9.2595353568382031</v>
          </cell>
        </row>
        <row r="106">
          <cell r="F106">
            <v>4.7444133243423224E-3</v>
          </cell>
          <cell r="G106">
            <v>8.6866129280447121E-3</v>
          </cell>
          <cell r="H106">
            <v>0.9898588671134716</v>
          </cell>
        </row>
        <row r="107">
          <cell r="F107">
            <v>3.5027750788842697E-4</v>
          </cell>
          <cell r="G107">
            <v>1.9316962431764414E-4</v>
          </cell>
          <cell r="H107">
            <v>0.77912143713475679</v>
          </cell>
        </row>
        <row r="108">
          <cell r="F108">
            <v>2.7593770720726759E-3</v>
          </cell>
          <cell r="G108">
            <v>1.2890942492358465E-3</v>
          </cell>
          <cell r="H108">
            <v>0.22774599684097993</v>
          </cell>
        </row>
        <row r="109">
          <cell r="F109">
            <v>1.288546479367399E-2</v>
          </cell>
          <cell r="G109">
            <v>8.2965135928734848E-3</v>
          </cell>
          <cell r="H109">
            <v>5.7575066393457048E-3</v>
          </cell>
        </row>
        <row r="110">
          <cell r="F110">
            <v>5.0012232222152696E-3</v>
          </cell>
          <cell r="G110">
            <v>6.513637244064124E-3</v>
          </cell>
          <cell r="H110">
            <v>3.2431633613737723E-3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4.1473317814406787</v>
          </cell>
          <cell r="G112">
            <v>4.7043576676315881</v>
          </cell>
          <cell r="H112">
            <v>5.1366770634249974</v>
          </cell>
        </row>
        <row r="113">
          <cell r="F113">
            <v>1.4995728027107125E-2</v>
          </cell>
          <cell r="G113">
            <v>0.81484321553274153</v>
          </cell>
          <cell r="H113">
            <v>0.58604344799078667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1.1649120755737985</v>
          </cell>
          <cell r="G115">
            <v>1.0059097369277676</v>
          </cell>
          <cell r="H115">
            <v>1.0058968597273901</v>
          </cell>
        </row>
        <row r="116">
          <cell r="F116">
            <v>7.6089672677108174E-3</v>
          </cell>
          <cell r="G116">
            <v>2.5754706160642051E-3</v>
          </cell>
          <cell r="H116">
            <v>3.7127521051713374E-4</v>
          </cell>
        </row>
        <row r="117">
          <cell r="F117">
            <v>1.5063362637116157E-3</v>
          </cell>
          <cell r="G117">
            <v>1.9023147196383712E-3</v>
          </cell>
          <cell r="H117">
            <v>5.3119205611772168E-4</v>
          </cell>
        </row>
        <row r="118">
          <cell r="F118">
            <v>4.9094522356036001E-4</v>
          </cell>
          <cell r="G118">
            <v>5.8403929188739908E-4</v>
          </cell>
          <cell r="H118">
            <v>1.2116762009691357E-2</v>
          </cell>
        </row>
        <row r="119">
          <cell r="F119">
            <v>1.5609377189063872E-3</v>
          </cell>
          <cell r="G119">
            <v>6.4968935833570004E-4</v>
          </cell>
          <cell r="H119">
            <v>1.0927033322439458E-2</v>
          </cell>
        </row>
        <row r="123">
          <cell r="F123">
            <v>5.5112238615049067</v>
          </cell>
          <cell r="G123">
            <v>9.0124379370812466</v>
          </cell>
          <cell r="H123">
            <v>9.9553382030131239</v>
          </cell>
        </row>
      </sheetData>
      <sheetData sheetId="59">
        <row r="13">
          <cell r="F13">
            <v>15.924573105848575</v>
          </cell>
          <cell r="G13">
            <v>16.111552200117746</v>
          </cell>
          <cell r="H13">
            <v>16.54201517224076</v>
          </cell>
        </row>
        <row r="14">
          <cell r="F14">
            <v>167.58973516791963</v>
          </cell>
          <cell r="G14">
            <v>98.945498949602396</v>
          </cell>
          <cell r="H14">
            <v>0</v>
          </cell>
        </row>
        <row r="15">
          <cell r="F15">
            <v>72.140161012133575</v>
          </cell>
          <cell r="G15">
            <v>72.140249487902423</v>
          </cell>
          <cell r="H15">
            <v>68.85227903573626</v>
          </cell>
        </row>
        <row r="16">
          <cell r="F16">
            <v>63.395560433631594</v>
          </cell>
          <cell r="G16">
            <v>63.395476922177942</v>
          </cell>
          <cell r="H16">
            <v>67.134131454673806</v>
          </cell>
        </row>
        <row r="18">
          <cell r="F18">
            <v>2.9695581960557816E-3</v>
          </cell>
          <cell r="G18">
            <v>2.9280213080671203E-4</v>
          </cell>
          <cell r="H18">
            <v>2.4003048136537903E-4</v>
          </cell>
        </row>
        <row r="19">
          <cell r="F19">
            <v>20.958809366179295</v>
          </cell>
          <cell r="G19">
            <v>21.451605975912862</v>
          </cell>
          <cell r="H19">
            <v>3.6020966201118537E-3</v>
          </cell>
        </row>
        <row r="20">
          <cell r="F20">
            <v>0</v>
          </cell>
          <cell r="G20">
            <v>0</v>
          </cell>
          <cell r="H20">
            <v>24.95792256460588</v>
          </cell>
        </row>
        <row r="21">
          <cell r="F21">
            <v>0</v>
          </cell>
          <cell r="G21">
            <v>5.5990751563939241E-4</v>
          </cell>
          <cell r="H21">
            <v>0.1880370246702471</v>
          </cell>
        </row>
        <row r="22">
          <cell r="F22">
            <v>5.6719120205549643E-3</v>
          </cell>
          <cell r="G22">
            <v>4.6057379850364741E-4</v>
          </cell>
          <cell r="H22">
            <v>7.2691223467966748E-2</v>
          </cell>
          <cell r="P22">
            <v>2.827876043339725</v>
          </cell>
          <cell r="Q22">
            <v>2.418941354219017</v>
          </cell>
          <cell r="R22">
            <v>2.6871916059982328</v>
          </cell>
        </row>
        <row r="23">
          <cell r="F23">
            <v>0</v>
          </cell>
          <cell r="G23">
            <v>3.7202636537745921E-5</v>
          </cell>
          <cell r="H23">
            <v>1.7526835299525896</v>
          </cell>
          <cell r="P23">
            <v>0.32288991155483332</v>
          </cell>
          <cell r="Q23">
            <v>0.27015992136587508</v>
          </cell>
          <cell r="R23">
            <v>1.09453355485295</v>
          </cell>
        </row>
        <row r="24">
          <cell r="F24">
            <v>1.4846309988661993E-2</v>
          </cell>
          <cell r="G24">
            <v>6.8231090267861479E-4</v>
          </cell>
          <cell r="H24">
            <v>0.36047772387074906</v>
          </cell>
        </row>
        <row r="25">
          <cell r="F25">
            <v>0.19359302607805692</v>
          </cell>
          <cell r="G25">
            <v>0.40406251654292363</v>
          </cell>
          <cell r="H25">
            <v>0.46986990512463783</v>
          </cell>
        </row>
        <row r="26">
          <cell r="F26">
            <v>40.637407520990237</v>
          </cell>
          <cell r="G26">
            <v>41.84376153152823</v>
          </cell>
          <cell r="H26">
            <v>16.928434776858321</v>
          </cell>
        </row>
        <row r="27">
          <cell r="F27">
            <v>0</v>
          </cell>
          <cell r="G27">
            <v>0</v>
          </cell>
          <cell r="H27">
            <v>24.980976469266512</v>
          </cell>
        </row>
        <row r="28">
          <cell r="F28">
            <v>4.7177686678575572E-3</v>
          </cell>
          <cell r="G28">
            <v>2.8245467010442634E-4</v>
          </cell>
          <cell r="H28">
            <v>1.7579440743772511E-4</v>
          </cell>
        </row>
        <row r="29">
          <cell r="F29">
            <v>0</v>
          </cell>
          <cell r="G29">
            <v>1.66461226636779E-4</v>
          </cell>
          <cell r="H29">
            <v>1.3993523952566798</v>
          </cell>
        </row>
        <row r="30">
          <cell r="F30">
            <v>0</v>
          </cell>
          <cell r="G30">
            <v>0.38267399153026299</v>
          </cell>
          <cell r="H30">
            <v>0.38267755049945518</v>
          </cell>
        </row>
        <row r="31">
          <cell r="F31">
            <v>0</v>
          </cell>
          <cell r="G31">
            <v>0.39278914897505629</v>
          </cell>
          <cell r="H31">
            <v>5.3488792759771586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0.89874172031194488</v>
          </cell>
          <cell r="G33">
            <v>1.2604981085284601</v>
          </cell>
          <cell r="H33">
            <v>6.1200031609470029</v>
          </cell>
        </row>
        <row r="34">
          <cell r="F34">
            <v>0.82964783644870588</v>
          </cell>
          <cell r="G34">
            <v>1.421246510840908</v>
          </cell>
          <cell r="H34">
            <v>1.7208466507909974</v>
          </cell>
        </row>
        <row r="35">
          <cell r="F35">
            <v>30.162073183025363</v>
          </cell>
          <cell r="G35">
            <v>40.847583550283822</v>
          </cell>
          <cell r="H35">
            <v>64.205023838781713</v>
          </cell>
        </row>
        <row r="36">
          <cell r="F36">
            <v>4.6126945416258591</v>
          </cell>
          <cell r="G36">
            <v>4.8961727992185375</v>
          </cell>
          <cell r="H36">
            <v>5.5164669318666286</v>
          </cell>
        </row>
        <row r="37">
          <cell r="F37">
            <v>4.0162308112138616</v>
          </cell>
          <cell r="G37">
            <v>4.2211179307056881</v>
          </cell>
          <cell r="H37">
            <v>4.6627673336069444</v>
          </cell>
        </row>
        <row r="38">
          <cell r="F38">
            <v>11.285755893303081</v>
          </cell>
          <cell r="G38">
            <v>12.578833969664361</v>
          </cell>
          <cell r="H38">
            <v>13.894926784243731</v>
          </cell>
        </row>
        <row r="39">
          <cell r="F39">
            <v>3.7688724261263934E-2</v>
          </cell>
          <cell r="G39">
            <v>1.6706458758629646E-2</v>
          </cell>
          <cell r="H39">
            <v>7.1574037403275795E-2</v>
          </cell>
        </row>
        <row r="40">
          <cell r="F40">
            <v>0</v>
          </cell>
          <cell r="G40">
            <v>4.0736038383456553E-5</v>
          </cell>
          <cell r="H40">
            <v>2.8073930621220666E-2</v>
          </cell>
        </row>
        <row r="41">
          <cell r="F41">
            <v>0.6476035108259488</v>
          </cell>
          <cell r="G41">
            <v>6.8877597001149092E-4</v>
          </cell>
          <cell r="H41">
            <v>0.65138512050730957</v>
          </cell>
        </row>
        <row r="42">
          <cell r="F42">
            <v>11.24673630832681</v>
          </cell>
          <cell r="G42">
            <v>12.295024631770508</v>
          </cell>
          <cell r="H42">
            <v>8.6278472751376647</v>
          </cell>
        </row>
        <row r="43">
          <cell r="F43">
            <v>0</v>
          </cell>
          <cell r="G43">
            <v>0.20568176945809963</v>
          </cell>
          <cell r="H43">
            <v>4.3132154211728801</v>
          </cell>
        </row>
        <row r="44">
          <cell r="F44">
            <v>1.2972534543283568E-2</v>
          </cell>
          <cell r="G44">
            <v>2.7673724347879489E-2</v>
          </cell>
          <cell r="H44">
            <v>1.4456773329394024E-3</v>
          </cell>
        </row>
        <row r="45">
          <cell r="F45">
            <v>0</v>
          </cell>
          <cell r="G45">
            <v>0</v>
          </cell>
          <cell r="H45">
            <v>5.2300980282485439</v>
          </cell>
        </row>
        <row r="46">
          <cell r="F46">
            <v>7.8385208391553995E-3</v>
          </cell>
          <cell r="G46">
            <v>3.9063462098055989E-3</v>
          </cell>
          <cell r="H46">
            <v>0.75915332280326586</v>
          </cell>
        </row>
        <row r="47">
          <cell r="B47">
            <v>0</v>
          </cell>
        </row>
        <row r="48">
          <cell r="F48">
            <v>1.9305786049634826E-2</v>
          </cell>
          <cell r="G48">
            <v>1.0891604615203009E-2</v>
          </cell>
          <cell r="H48">
            <v>6.9269503155698006E-3</v>
          </cell>
        </row>
        <row r="49">
          <cell r="F49">
            <v>1.795553156706636E-3</v>
          </cell>
          <cell r="G49">
            <v>1.805674441826876E-3</v>
          </cell>
          <cell r="H49">
            <v>1.7551637973771345E-3</v>
          </cell>
        </row>
        <row r="50">
          <cell r="F50">
            <v>0.26228523375147128</v>
          </cell>
          <cell r="G50">
            <v>0.7975468621350239</v>
          </cell>
          <cell r="H50">
            <v>0.94776748404588407</v>
          </cell>
        </row>
        <row r="51">
          <cell r="F51">
            <v>6.7130161441038689</v>
          </cell>
          <cell r="G51">
            <v>6.6283175764445836</v>
          </cell>
          <cell r="H51">
            <v>2.0956175066083738</v>
          </cell>
        </row>
        <row r="52">
          <cell r="F52">
            <v>1.5974257413381938E-2</v>
          </cell>
          <cell r="G52">
            <v>0.67346725885794423</v>
          </cell>
          <cell r="H52">
            <v>4.2886667449385669</v>
          </cell>
        </row>
        <row r="53">
          <cell r="F53">
            <v>0.27570302443203509</v>
          </cell>
          <cell r="G53">
            <v>1.8949221632631659</v>
          </cell>
          <cell r="H53">
            <v>1.7094815730759021</v>
          </cell>
        </row>
        <row r="54">
          <cell r="F54">
            <v>2.9932053853919531</v>
          </cell>
          <cell r="G54">
            <v>2.9495882868171659</v>
          </cell>
          <cell r="H54">
            <v>2.8713050619475862</v>
          </cell>
        </row>
        <row r="55">
          <cell r="F55">
            <v>1.5841202950812362E-2</v>
          </cell>
          <cell r="G55">
            <v>5.089253641090744E-3</v>
          </cell>
          <cell r="H55">
            <v>8.7213340515981052E-4</v>
          </cell>
        </row>
        <row r="56">
          <cell r="F56">
            <v>0.19360531719229263</v>
          </cell>
          <cell r="G56">
            <v>0.59628215661696349</v>
          </cell>
          <cell r="H56">
            <v>0.53235645096294948</v>
          </cell>
        </row>
        <row r="57">
          <cell r="F57">
            <v>4.4520665585630372E-3</v>
          </cell>
          <cell r="G57">
            <v>1.9114337352967915E-3</v>
          </cell>
          <cell r="H57">
            <v>3.3623403479714778E-2</v>
          </cell>
        </row>
        <row r="58">
          <cell r="F58">
            <v>2.7272871741166956E-3</v>
          </cell>
          <cell r="G58">
            <v>3.244662732707767E-3</v>
          </cell>
          <cell r="H58">
            <v>6.7315344498285384E-2</v>
          </cell>
        </row>
        <row r="63">
          <cell r="F63">
            <v>6.3676531261003567E-3</v>
          </cell>
          <cell r="G63">
            <v>1.4420326200041556E-3</v>
          </cell>
          <cell r="H63">
            <v>3.1988331756569288E-2</v>
          </cell>
        </row>
        <row r="64">
          <cell r="F64">
            <v>4.6796741979225641E-2</v>
          </cell>
          <cell r="G64">
            <v>4.6922521560494479E-2</v>
          </cell>
          <cell r="H64">
            <v>0.4893758008848566</v>
          </cell>
        </row>
        <row r="65">
          <cell r="F65">
            <v>5.0773884747389038E-2</v>
          </cell>
          <cell r="G65">
            <v>2.0398925182411223E-2</v>
          </cell>
          <cell r="H65">
            <v>6.7066381029600913E-2</v>
          </cell>
        </row>
        <row r="66">
          <cell r="F66">
            <v>0.55590345996697654</v>
          </cell>
          <cell r="G66">
            <v>0.56551355530755976</v>
          </cell>
          <cell r="H66">
            <v>0.92898015501948783</v>
          </cell>
        </row>
        <row r="67">
          <cell r="F67">
            <v>0.23277817269205195</v>
          </cell>
          <cell r="G67">
            <v>0.15167136396932759</v>
          </cell>
          <cell r="H67">
            <v>0.16230679304350659</v>
          </cell>
        </row>
        <row r="68">
          <cell r="F68">
            <v>9.1114612305626536E-2</v>
          </cell>
          <cell r="G68">
            <v>6.5025779256032576E-2</v>
          </cell>
          <cell r="H68">
            <v>5.6299460252631647E-2</v>
          </cell>
        </row>
        <row r="69">
          <cell r="F69">
            <v>0.22162516870019827</v>
          </cell>
          <cell r="G69">
            <v>0.15386688286292055</v>
          </cell>
          <cell r="H69">
            <v>0.15924926353651683</v>
          </cell>
        </row>
        <row r="90">
          <cell r="F90">
            <v>4.5160618272997777</v>
          </cell>
          <cell r="G90">
            <v>2.4117776580033543</v>
          </cell>
          <cell r="H90">
            <v>1.1515945301332856E-4</v>
          </cell>
        </row>
        <row r="91">
          <cell r="F91">
            <v>6.9022901477523657</v>
          </cell>
          <cell r="G91">
            <v>8.7697168241707626</v>
          </cell>
          <cell r="H91">
            <v>8.7697095985155187</v>
          </cell>
        </row>
        <row r="92">
          <cell r="F92">
            <v>0.64994009744731962</v>
          </cell>
          <cell r="G92">
            <v>0</v>
          </cell>
          <cell r="H92">
            <v>0</v>
          </cell>
        </row>
        <row r="93">
          <cell r="F93">
            <v>2.0657094658888981E-4</v>
          </cell>
          <cell r="G93">
            <v>1.7482359056562595E-5</v>
          </cell>
          <cell r="H93">
            <v>8.9431387018281658E-6</v>
          </cell>
        </row>
        <row r="94">
          <cell r="F94">
            <v>5.7935816009609002</v>
          </cell>
          <cell r="G94">
            <v>6.4301123675946217</v>
          </cell>
          <cell r="H94">
            <v>7.7277846132835366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1.9004220212085874</v>
          </cell>
          <cell r="G97">
            <v>3.1077372196831883</v>
          </cell>
          <cell r="H97">
            <v>3.432875242418318</v>
          </cell>
        </row>
      </sheetData>
      <sheetData sheetId="60">
        <row r="14">
          <cell r="F14">
            <v>2.0751757810812004</v>
          </cell>
          <cell r="G14">
            <v>1.2356851743618831</v>
          </cell>
          <cell r="H14">
            <v>0</v>
          </cell>
        </row>
        <row r="15">
          <cell r="F15">
            <v>7.4160929458628484</v>
          </cell>
          <cell r="G15">
            <v>7.4160947253087306</v>
          </cell>
          <cell r="H15">
            <v>7.7286700743292336</v>
          </cell>
        </row>
        <row r="16">
          <cell r="F16">
            <v>4.868428878191609</v>
          </cell>
          <cell r="G16">
            <v>4.9322054988715607</v>
          </cell>
          <cell r="H16">
            <v>5.3270381819244577</v>
          </cell>
        </row>
        <row r="17">
          <cell r="F17">
            <v>4.359639942711679</v>
          </cell>
          <cell r="G17">
            <v>4.3596399659120646</v>
          </cell>
          <cell r="H17">
            <v>4.3596400935775828</v>
          </cell>
        </row>
        <row r="18">
          <cell r="F18">
            <v>8.0904210434670672E-3</v>
          </cell>
          <cell r="G18">
            <v>8.0197289968400743E-3</v>
          </cell>
          <cell r="H18">
            <v>1.0597364171369208E-3</v>
          </cell>
        </row>
        <row r="19">
          <cell r="F19">
            <v>0.27948946304618089</v>
          </cell>
          <cell r="G19">
            <v>0.28606071245365688</v>
          </cell>
          <cell r="H19">
            <v>7.9282751536707829E-5</v>
          </cell>
        </row>
        <row r="20">
          <cell r="F20">
            <v>0</v>
          </cell>
          <cell r="G20">
            <v>0</v>
          </cell>
          <cell r="H20">
            <v>0.31787001479138699</v>
          </cell>
        </row>
        <row r="21">
          <cell r="F21">
            <v>0</v>
          </cell>
          <cell r="G21">
            <v>7.34878385701231E-5</v>
          </cell>
          <cell r="H21">
            <v>6.8879143626228555E-3</v>
          </cell>
        </row>
        <row r="22">
          <cell r="F22">
            <v>1.7380297495941343E-2</v>
          </cell>
          <cell r="G22">
            <v>1.7381646507709021E-2</v>
          </cell>
          <cell r="H22">
            <v>2.4703637239929237E-2</v>
          </cell>
        </row>
        <row r="23">
          <cell r="F23">
            <v>0</v>
          </cell>
          <cell r="G23">
            <v>4.76286927155643E-7</v>
          </cell>
          <cell r="H23">
            <v>4.8298199593474589E-2</v>
          </cell>
        </row>
        <row r="24">
          <cell r="F24">
            <v>3.719905242954083E-4</v>
          </cell>
          <cell r="G24">
            <v>4.8062495850501041E-5</v>
          </cell>
          <cell r="H24">
            <v>1.1843656906274305E-2</v>
          </cell>
        </row>
        <row r="25">
          <cell r="F25">
            <v>2.2659461772410981E-4</v>
          </cell>
          <cell r="G25">
            <v>2.4425101095455694E-4</v>
          </cell>
          <cell r="H25">
            <v>1.2089297137491669E-4</v>
          </cell>
        </row>
        <row r="26">
          <cell r="F26">
            <v>6.9926074025540574E-2</v>
          </cell>
          <cell r="G26">
            <v>7.0079061809770027E-2</v>
          </cell>
          <cell r="H26">
            <v>2.3343910615598873E-5</v>
          </cell>
        </row>
        <row r="27">
          <cell r="F27">
            <v>0</v>
          </cell>
          <cell r="G27">
            <v>0</v>
          </cell>
          <cell r="H27">
            <v>7.3702083345419694E-2</v>
          </cell>
        </row>
        <row r="28">
          <cell r="F28">
            <v>4.1585388275481531E-4</v>
          </cell>
          <cell r="G28">
            <v>1.293884209825801E-4</v>
          </cell>
          <cell r="H28">
            <v>6.3131573546243894E-5</v>
          </cell>
        </row>
        <row r="29">
          <cell r="F29">
            <v>0</v>
          </cell>
          <cell r="G29">
            <v>2.2451176555884302E-5</v>
          </cell>
          <cell r="H29">
            <v>4.4098903736951155E-2</v>
          </cell>
        </row>
        <row r="30">
          <cell r="F30">
            <v>0</v>
          </cell>
          <cell r="G30">
            <v>1.72022924508504E-2</v>
          </cell>
          <cell r="H30">
            <v>1.7203851846532149E-2</v>
          </cell>
        </row>
        <row r="31">
          <cell r="F31">
            <v>0</v>
          </cell>
          <cell r="G31">
            <v>2.8092269439183599E-7</v>
          </cell>
          <cell r="H31">
            <v>4.9635256115594259E-2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0.14942493864482381</v>
          </cell>
          <cell r="G33">
            <v>0.20957063157869668</v>
          </cell>
          <cell r="H33">
            <v>1.01751003117479</v>
          </cell>
        </row>
        <row r="34">
          <cell r="F34">
            <v>0.23916334367951655</v>
          </cell>
          <cell r="G34">
            <v>0.40970401673517254</v>
          </cell>
          <cell r="H34">
            <v>0.49607048268310316</v>
          </cell>
        </row>
        <row r="35">
          <cell r="F35">
            <v>8.6948466143648702</v>
          </cell>
          <cell r="G35">
            <v>11.775167669715437</v>
          </cell>
          <cell r="H35">
            <v>18.5084364817783</v>
          </cell>
        </row>
        <row r="36">
          <cell r="F36">
            <v>1.329705950038687</v>
          </cell>
          <cell r="G36">
            <v>1.4114246352340174</v>
          </cell>
          <cell r="H36">
            <v>1.5902370565679054</v>
          </cell>
        </row>
        <row r="37">
          <cell r="F37">
            <v>1.157763378926099</v>
          </cell>
          <cell r="G37">
            <v>1.2168266240438301</v>
          </cell>
          <cell r="H37">
            <v>1.344140407802382</v>
          </cell>
        </row>
        <row r="38">
          <cell r="F38">
            <v>3.2533549064788292</v>
          </cell>
          <cell r="G38">
            <v>3.6261116933968691</v>
          </cell>
          <cell r="H38">
            <v>4.0055027490449104</v>
          </cell>
        </row>
        <row r="39">
          <cell r="F39">
            <v>3.0166574086507069E-3</v>
          </cell>
          <cell r="G39">
            <v>1.4189820610573201E-3</v>
          </cell>
          <cell r="H39">
            <v>1.7258428627337701E-3</v>
          </cell>
        </row>
        <row r="40">
          <cell r="F40">
            <v>0</v>
          </cell>
          <cell r="G40">
            <v>0</v>
          </cell>
          <cell r="H40">
            <v>6.0828755681224095E-4</v>
          </cell>
        </row>
        <row r="41">
          <cell r="F41">
            <v>2.7006093179308618E-2</v>
          </cell>
          <cell r="G41">
            <v>3.3502702999069905E-4</v>
          </cell>
          <cell r="H41">
            <v>1.210886504382562E-2</v>
          </cell>
        </row>
        <row r="42">
          <cell r="F42">
            <v>0.15231570812125658</v>
          </cell>
          <cell r="G42">
            <v>0.20937451325605477</v>
          </cell>
          <cell r="H42">
            <v>0.12956875322362735</v>
          </cell>
        </row>
        <row r="43">
          <cell r="F43">
            <v>0</v>
          </cell>
          <cell r="G43">
            <v>0</v>
          </cell>
          <cell r="H43">
            <v>8.27443562047155E-2</v>
          </cell>
        </row>
        <row r="44">
          <cell r="F44">
            <v>4.8487870671452896E-3</v>
          </cell>
          <cell r="G44">
            <v>4.848830399233164E-3</v>
          </cell>
          <cell r="H44">
            <v>4.4178878743059407E-5</v>
          </cell>
        </row>
        <row r="45">
          <cell r="F45">
            <v>0</v>
          </cell>
          <cell r="G45">
            <v>0</v>
          </cell>
          <cell r="H45">
            <v>2.9201989089550798E-2</v>
          </cell>
        </row>
        <row r="46">
          <cell r="F46">
            <v>3.2643015383611502E-4</v>
          </cell>
          <cell r="G46">
            <v>3.2812389484029154E-4</v>
          </cell>
          <cell r="H46">
            <v>5.492140558062017E-2</v>
          </cell>
        </row>
        <row r="47">
          <cell r="F47">
            <v>1.01740021741845E-4</v>
          </cell>
          <cell r="G47">
            <v>1.0182023627777747E-4</v>
          </cell>
          <cell r="H47">
            <v>7.6641482714126116E-2</v>
          </cell>
        </row>
        <row r="48">
          <cell r="F48">
            <v>4.394324948882877E-4</v>
          </cell>
          <cell r="G48">
            <v>2.6242897135952937E-4</v>
          </cell>
          <cell r="H48">
            <v>1.7062577858914139E-4</v>
          </cell>
        </row>
        <row r="49">
          <cell r="F49">
            <v>6.8462723282604798E-5</v>
          </cell>
          <cell r="G49">
            <v>7.0373547757058473E-5</v>
          </cell>
          <cell r="H49">
            <v>6.9406499233206877E-5</v>
          </cell>
        </row>
        <row r="50">
          <cell r="F50">
            <v>1.6822424401792205E-4</v>
          </cell>
          <cell r="G50">
            <v>2.2327414342612973E-4</v>
          </cell>
          <cell r="H50">
            <v>1.1572734727351403E-4</v>
          </cell>
        </row>
        <row r="51">
          <cell r="F51">
            <v>0.15019923393993945</v>
          </cell>
          <cell r="G51">
            <v>0.1500212862004166</v>
          </cell>
          <cell r="H51">
            <v>4.8150930303992583E-2</v>
          </cell>
        </row>
        <row r="52">
          <cell r="F52">
            <v>6.110719974659289E-4</v>
          </cell>
          <cell r="G52">
            <v>2.6341040992380618E-2</v>
          </cell>
          <cell r="H52">
            <v>0.17155072075567918</v>
          </cell>
        </row>
        <row r="53">
          <cell r="F53">
            <v>4.1927003952656173E-4</v>
          </cell>
          <cell r="G53">
            <v>2.273022091707632E-2</v>
          </cell>
          <cell r="H53">
            <v>1.634749901267761E-2</v>
          </cell>
        </row>
        <row r="54">
          <cell r="F54">
            <v>8.4744793688871403E-2</v>
          </cell>
          <cell r="G54">
            <v>8.4744003515296873E-2</v>
          </cell>
          <cell r="H54">
            <v>8.4743308749398102E-2</v>
          </cell>
        </row>
        <row r="55">
          <cell r="F55">
            <v>5.7347067320923789E-4</v>
          </cell>
          <cell r="G55">
            <v>2.7999785924790084E-4</v>
          </cell>
          <cell r="H55">
            <v>4.013406476510143E-5</v>
          </cell>
        </row>
        <row r="56">
          <cell r="F56">
            <v>1.2123438880656312E-4</v>
          </cell>
          <cell r="G56">
            <v>1.1036084792423371E-4</v>
          </cell>
          <cell r="H56">
            <v>4.6256137252145256E-5</v>
          </cell>
        </row>
        <row r="57">
          <cell r="F57">
            <v>1.4110078245191336E-4</v>
          </cell>
          <cell r="G57">
            <v>9.7228918778230429E-5</v>
          </cell>
          <cell r="H57">
            <v>1.137240184824676E-3</v>
          </cell>
        </row>
        <row r="58">
          <cell r="F58">
            <v>9.7239106420460384E-5</v>
          </cell>
          <cell r="G58">
            <v>1.1644865736897166E-4</v>
          </cell>
          <cell r="H58">
            <v>2.4492475626903005E-3</v>
          </cell>
        </row>
        <row r="63">
          <cell r="F63">
            <v>9.9997803530491591E-2</v>
          </cell>
          <cell r="G63">
            <v>9.9998281506171335E-2</v>
          </cell>
          <cell r="H63">
            <v>9.999880191573586E-2</v>
          </cell>
        </row>
        <row r="64">
          <cell r="F64">
            <v>1.2188097664064488E-2</v>
          </cell>
          <cell r="G64">
            <v>4.9192037479622225E-2</v>
          </cell>
          <cell r="H64">
            <v>0.76001053983161515</v>
          </cell>
        </row>
        <row r="65">
          <cell r="F65">
            <v>1.2728582762026732E-2</v>
          </cell>
          <cell r="G65">
            <v>2.0656219987952522E-2</v>
          </cell>
          <cell r="H65">
            <v>5.6237607590759381E-2</v>
          </cell>
        </row>
        <row r="66">
          <cell r="F66">
            <v>0.27445430027997614</v>
          </cell>
          <cell r="G66">
            <v>0.41468093221594676</v>
          </cell>
          <cell r="H66">
            <v>0.76131238666274414</v>
          </cell>
        </row>
        <row r="67">
          <cell r="F67">
            <v>0.14179370446470449</v>
          </cell>
          <cell r="G67">
            <v>0.15438212514830063</v>
          </cell>
          <cell r="H67">
            <v>0.19192709071681352</v>
          </cell>
        </row>
        <row r="68">
          <cell r="F68">
            <v>4.7809435578787599E-2</v>
          </cell>
          <cell r="G68">
            <v>4.9205319692297932E-2</v>
          </cell>
          <cell r="H68">
            <v>5.9220943964916617E-2</v>
          </cell>
        </row>
        <row r="69">
          <cell r="F69">
            <v>0.1369014343219245</v>
          </cell>
          <cell r="G69">
            <v>0.1557366645625867</v>
          </cell>
          <cell r="H69">
            <v>0.18924574420020851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2.9152651751317956E-6</v>
          </cell>
          <cell r="G15">
            <v>8.4394294349842797E-7</v>
          </cell>
          <cell r="H15">
            <v>1.5386230469497693</v>
          </cell>
        </row>
        <row r="16">
          <cell r="F16">
            <v>2.4990204242644787E-7</v>
          </cell>
          <cell r="G16">
            <v>6.3776658377740103E-2</v>
          </cell>
          <cell r="H16">
            <v>0.39483268340090255</v>
          </cell>
        </row>
        <row r="17">
          <cell r="F17">
            <v>3.4768757436378203E-8</v>
          </cell>
          <cell r="G17">
            <v>6.3340271254913401E-8</v>
          </cell>
          <cell r="H17">
            <v>2.5229866281006601E-7</v>
          </cell>
        </row>
        <row r="18">
          <cell r="F18">
            <v>1.05093034334444E-3</v>
          </cell>
          <cell r="G18">
            <v>2.46658955932359E-6</v>
          </cell>
          <cell r="H18">
            <v>2.4897300222819399E-6</v>
          </cell>
        </row>
        <row r="19">
          <cell r="F19">
            <v>8.9443844234902301E-2</v>
          </cell>
          <cell r="G19">
            <v>3.9374359686573497E-2</v>
          </cell>
          <cell r="H19">
            <v>2.8581143100902901E-8</v>
          </cell>
        </row>
        <row r="20">
          <cell r="F20">
            <v>0</v>
          </cell>
          <cell r="G20">
            <v>0</v>
          </cell>
          <cell r="H20">
            <v>0.31787001479138699</v>
          </cell>
        </row>
        <row r="21">
          <cell r="F21">
            <v>0</v>
          </cell>
          <cell r="G21">
            <v>1.52626203231947E-4</v>
          </cell>
          <cell r="H21">
            <v>9.1026557983833207E-3</v>
          </cell>
        </row>
        <row r="22">
          <cell r="F22">
            <v>2.4725167429022201E-6</v>
          </cell>
          <cell r="G22">
            <v>3.4186797039103598E-6</v>
          </cell>
          <cell r="H22">
            <v>1.3036583809328E-2</v>
          </cell>
        </row>
        <row r="23">
          <cell r="F23">
            <v>0</v>
          </cell>
          <cell r="G23">
            <v>9.8919585546676607E-7</v>
          </cell>
          <cell r="H23">
            <v>6.5269786691537907E-2</v>
          </cell>
        </row>
        <row r="24">
          <cell r="F24">
            <v>4.4796624976780502E-6</v>
          </cell>
          <cell r="G24">
            <v>7.7345005249637503E-7</v>
          </cell>
          <cell r="H24">
            <v>1.1840817652473501E-2</v>
          </cell>
        </row>
        <row r="25">
          <cell r="F25">
            <v>7.5227190132570702E-5</v>
          </cell>
          <cell r="G25">
            <v>6.0217301173057301E-5</v>
          </cell>
          <cell r="H25">
            <v>1.57735648129922E-6</v>
          </cell>
        </row>
        <row r="26">
          <cell r="F26">
            <v>5.6593403051961502E-3</v>
          </cell>
          <cell r="G26">
            <v>1.9607571609042002E-2</v>
          </cell>
          <cell r="H26">
            <v>2.91179813988344E-8</v>
          </cell>
        </row>
        <row r="27">
          <cell r="F27">
            <v>0</v>
          </cell>
          <cell r="G27">
            <v>0</v>
          </cell>
          <cell r="H27">
            <v>7.3702083345419694E-2</v>
          </cell>
        </row>
        <row r="28">
          <cell r="F28">
            <v>5.4943071468756003E-6</v>
          </cell>
          <cell r="G28">
            <v>1.4159307018748199E-5</v>
          </cell>
          <cell r="H28">
            <v>4.5337626614758301E-5</v>
          </cell>
        </row>
        <row r="29">
          <cell r="F29">
            <v>0</v>
          </cell>
          <cell r="G29">
            <v>2.2451176555884302E-5</v>
          </cell>
          <cell r="H29">
            <v>4.4076526612152202E-2</v>
          </cell>
        </row>
        <row r="30">
          <cell r="F30">
            <v>0</v>
          </cell>
          <cell r="G30">
            <v>1.72022924508504E-2</v>
          </cell>
          <cell r="H30">
            <v>1.6463123317325501E-6</v>
          </cell>
        </row>
        <row r="31">
          <cell r="F31">
            <v>0</v>
          </cell>
          <cell r="G31">
            <v>5.8344571130366396E-7</v>
          </cell>
          <cell r="H31">
            <v>6.7077166760804594E-2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9.5937717957529506E-2</v>
          </cell>
          <cell r="G33">
            <v>1.62142815435967E-6</v>
          </cell>
          <cell r="H33">
            <v>1.5071074266861699</v>
          </cell>
        </row>
        <row r="34">
          <cell r="F34">
            <v>0.19423722452039979</v>
          </cell>
          <cell r="G34">
            <v>0.17054067305565593</v>
          </cell>
          <cell r="H34">
            <v>0.17074964555704469</v>
          </cell>
        </row>
        <row r="35">
          <cell r="F35">
            <v>5.7149597605174796</v>
          </cell>
          <cell r="G35">
            <v>3.7927512922888802</v>
          </cell>
          <cell r="H35">
            <v>10.161660607809599</v>
          </cell>
        </row>
        <row r="36">
          <cell r="F36">
            <v>0.2998815378915104</v>
          </cell>
          <cell r="G36">
            <v>0.66482887559509785</v>
          </cell>
          <cell r="H36">
            <v>0.68644435898883471</v>
          </cell>
        </row>
        <row r="37">
          <cell r="F37">
            <v>0.1446455811846423</v>
          </cell>
          <cell r="G37">
            <v>0.2840549088152356</v>
          </cell>
          <cell r="H37">
            <v>0.94482300269962805</v>
          </cell>
        </row>
        <row r="38">
          <cell r="F38">
            <v>0.62481205024394704</v>
          </cell>
          <cell r="G38">
            <v>0.78020708821512996</v>
          </cell>
          <cell r="H38">
            <v>2.72740766018625</v>
          </cell>
        </row>
        <row r="39">
          <cell r="F39">
            <v>7.3137479598849205E-4</v>
          </cell>
          <cell r="G39">
            <v>5.1000963473216998E-7</v>
          </cell>
          <cell r="H39">
            <v>9.6547151858511005E-4</v>
          </cell>
        </row>
        <row r="40">
          <cell r="F40">
            <v>0</v>
          </cell>
          <cell r="G40">
            <v>0</v>
          </cell>
          <cell r="H40">
            <v>6.0828755681224095E-4</v>
          </cell>
        </row>
        <row r="41">
          <cell r="F41">
            <v>9.5223140285245807E-3</v>
          </cell>
          <cell r="G41">
            <v>5.50362745056061E-7</v>
          </cell>
          <cell r="H41">
            <v>1.19685749752263E-2</v>
          </cell>
        </row>
        <row r="42">
          <cell r="F42">
            <v>3.9897335122900002E-2</v>
          </cell>
          <cell r="G42">
            <v>0.11819147807273001</v>
          </cell>
          <cell r="H42">
            <v>2.6917245860950699E-2</v>
          </cell>
        </row>
        <row r="43">
          <cell r="F43">
            <v>0</v>
          </cell>
          <cell r="G43">
            <v>0</v>
          </cell>
          <cell r="H43">
            <v>8.27443562047155E-2</v>
          </cell>
        </row>
        <row r="44">
          <cell r="F44">
            <v>3.9582407154940802E-7</v>
          </cell>
          <cell r="G44">
            <v>2.57629820964455E-7</v>
          </cell>
          <cell r="H44">
            <v>4.1511814011769002E-8</v>
          </cell>
        </row>
        <row r="45">
          <cell r="F45">
            <v>0</v>
          </cell>
          <cell r="G45">
            <v>0</v>
          </cell>
          <cell r="H45">
            <v>2.9201989089550798E-2</v>
          </cell>
        </row>
        <row r="46">
          <cell r="F46">
            <v>3.2643015383611502E-4</v>
          </cell>
          <cell r="G46">
            <v>1.7518936454947901E-6</v>
          </cell>
          <cell r="H46">
            <v>5.4782207120222498E-2</v>
          </cell>
        </row>
        <row r="47">
          <cell r="F47">
            <v>1.01740021741845E-4</v>
          </cell>
          <cell r="G47">
            <v>1.8888402954966899E-7</v>
          </cell>
          <cell r="H47">
            <v>7.6598439380614503E-2</v>
          </cell>
        </row>
        <row r="48">
          <cell r="F48">
            <v>6.1140392427515492E-5</v>
          </cell>
          <cell r="G48">
            <v>2.1651355150767022E-6</v>
          </cell>
          <cell r="H48">
            <v>1.194967988605297E-4</v>
          </cell>
        </row>
        <row r="49">
          <cell r="F49">
            <v>4.4963609863470301E-5</v>
          </cell>
          <cell r="G49">
            <v>1.9524888778655848E-6</v>
          </cell>
          <cell r="H49">
            <v>2.5631825515474202E-5</v>
          </cell>
        </row>
        <row r="50">
          <cell r="F50">
            <v>9.6949732779701999E-5</v>
          </cell>
          <cell r="G50">
            <v>7.7729774589995403E-5</v>
          </cell>
          <cell r="H50">
            <v>1.8387336293263699E-5</v>
          </cell>
        </row>
        <row r="51">
          <cell r="F51">
            <v>1.660474388335554E-2</v>
          </cell>
          <cell r="G51">
            <v>6.8861048866135199E-7</v>
          </cell>
          <cell r="H51">
            <v>4.7856817221515302E-4</v>
          </cell>
        </row>
        <row r="52">
          <cell r="F52">
            <v>5.0755596380035206E-4</v>
          </cell>
          <cell r="G52">
            <v>2.5730127743150699E-2</v>
          </cell>
          <cell r="H52">
            <v>0.14538962417209061</v>
          </cell>
        </row>
        <row r="53">
          <cell r="F53">
            <v>3.04386442290985E-4</v>
          </cell>
          <cell r="G53">
            <v>2.2347529023352498E-2</v>
          </cell>
          <cell r="H53">
            <v>6.4429775550558097E-7</v>
          </cell>
        </row>
        <row r="54">
          <cell r="F54">
            <v>4.4079641287108201E-2</v>
          </cell>
          <cell r="G54">
            <v>3.1153271918877401E-2</v>
          </cell>
          <cell r="H54">
            <v>4.3489035714553002E-2</v>
          </cell>
        </row>
        <row r="55">
          <cell r="F55">
            <v>4.7498913263966099E-7</v>
          </cell>
          <cell r="G55">
            <v>3.4829447424372598E-7</v>
          </cell>
          <cell r="H55">
            <v>3.9590848172264301E-5</v>
          </cell>
        </row>
        <row r="56">
          <cell r="F56">
            <v>5.7812904292221001E-5</v>
          </cell>
          <cell r="G56">
            <v>9.5060210600961398E-6</v>
          </cell>
          <cell r="H56">
            <v>1.50203019775329E-5</v>
          </cell>
        </row>
        <row r="57">
          <cell r="F57">
            <v>1.17205064387393E-6</v>
          </cell>
          <cell r="G57">
            <v>5.4972467644634597E-7</v>
          </cell>
          <cell r="H57">
            <v>1.13642331126398E-3</v>
          </cell>
        </row>
        <row r="58">
          <cell r="F58">
            <v>6.4446756382591501E-5</v>
          </cell>
          <cell r="G58">
            <v>2.9720762118641501E-5</v>
          </cell>
          <cell r="H58">
            <v>2.4004874625423102E-3</v>
          </cell>
        </row>
        <row r="63">
          <cell r="F63">
            <v>4.4907043138030102E-7</v>
          </cell>
          <cell r="G63">
            <v>7.7410258043261696E-7</v>
          </cell>
          <cell r="H63">
            <v>6.4866821180886005E-7</v>
          </cell>
        </row>
        <row r="64">
          <cell r="F64">
            <v>4.0924351032213301E-3</v>
          </cell>
          <cell r="G64">
            <v>4.4185322604975402E-2</v>
          </cell>
          <cell r="H64">
            <v>0.73713381710914205</v>
          </cell>
        </row>
        <row r="65">
          <cell r="F65">
            <v>8.6951831681108104E-3</v>
          </cell>
          <cell r="G65">
            <v>1.1561621738744201E-2</v>
          </cell>
          <cell r="H65">
            <v>4.8913981344052899E-2</v>
          </cell>
        </row>
        <row r="66">
          <cell r="F66">
            <v>0.23804309549802799</v>
          </cell>
          <cell r="G66">
            <v>0.17644729243010901</v>
          </cell>
          <cell r="H66">
            <v>0.63104956007829605</v>
          </cell>
        </row>
        <row r="67">
          <cell r="F67">
            <v>7.5902530755938905E-2</v>
          </cell>
          <cell r="G67">
            <v>7.8344718696354204E-2</v>
          </cell>
          <cell r="H67">
            <v>0.13931733116892758</v>
          </cell>
        </row>
        <row r="68">
          <cell r="F68">
            <v>2.7515877682833298E-2</v>
          </cell>
          <cell r="G68">
            <v>2.1495367173682601E-2</v>
          </cell>
          <cell r="H68">
            <v>4.3612742798048998E-2</v>
          </cell>
        </row>
        <row r="69">
          <cell r="F69">
            <v>7.2717124815097303E-2</v>
          </cell>
          <cell r="G69">
            <v>8.2864943783905798E-2</v>
          </cell>
          <cell r="H69">
            <v>0.13492778963060001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4.3847691482707605</v>
          </cell>
          <cell r="G19">
            <v>6.0631969192390063</v>
          </cell>
          <cell r="H19">
            <v>6.5795873313191988</v>
          </cell>
        </row>
        <row r="20">
          <cell r="F20">
            <v>7.741238282625261</v>
          </cell>
          <cell r="G20">
            <v>8.5092620218533295</v>
          </cell>
          <cell r="H20">
            <v>9.9493296340850339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3.5918399302568953</v>
          </cell>
          <cell r="G28">
            <v>5.7925727675147769</v>
          </cell>
          <cell r="H28">
            <v>6.5848706854674841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4.8202447558364243</v>
          </cell>
          <cell r="G38">
            <v>3.447615521720119</v>
          </cell>
          <cell r="H38">
            <v>5.4823211332998021</v>
          </cell>
        </row>
        <row r="39">
          <cell r="F39">
            <v>4.3991990213752494</v>
          </cell>
          <cell r="G39">
            <v>3.146468197670901</v>
          </cell>
          <cell r="H39">
            <v>5.0034433905612508</v>
          </cell>
        </row>
      </sheetData>
      <sheetData sheetId="68">
        <row r="3">
          <cell r="F3">
            <v>55.283027505608423</v>
          </cell>
          <cell r="G3">
            <v>55.772710721182612</v>
          </cell>
          <cell r="H3">
            <v>57.511726168227739</v>
          </cell>
        </row>
        <row r="6">
          <cell r="F6">
            <v>17.378903094272591</v>
          </cell>
          <cell r="G6">
            <v>26.904572998208785</v>
          </cell>
          <cell r="H6">
            <v>31.887856976056185</v>
          </cell>
        </row>
        <row r="11">
          <cell r="F11">
            <v>65.417355625507923</v>
          </cell>
          <cell r="G11">
            <v>64.948585873250266</v>
          </cell>
          <cell r="H11">
            <v>67.430178378762349</v>
          </cell>
        </row>
        <row r="18">
          <cell r="F18">
            <v>6.5223481045317019E-4</v>
          </cell>
          <cell r="G18">
            <v>1.0285197171112139E-5</v>
          </cell>
          <cell r="H18">
            <v>1.9389330020492987E-4</v>
          </cell>
        </row>
        <row r="19">
          <cell r="F19">
            <v>15.496023320648643</v>
          </cell>
          <cell r="G19">
            <v>15.401574248786389</v>
          </cell>
          <cell r="H19">
            <v>19.229809899246863</v>
          </cell>
        </row>
        <row r="21">
          <cell r="F21">
            <v>10.78186107188796</v>
          </cell>
          <cell r="G21">
            <v>10.712679108739492</v>
          </cell>
          <cell r="H21">
            <v>5.3999456925179405</v>
          </cell>
        </row>
        <row r="22">
          <cell r="F22">
            <v>0.16132935892050529</v>
          </cell>
          <cell r="G22">
            <v>0.14856762812512975</v>
          </cell>
          <cell r="H22">
            <v>0.15801427529523612</v>
          </cell>
        </row>
        <row r="23">
          <cell r="F23">
            <v>3.9508799129898984</v>
          </cell>
          <cell r="G23">
            <v>5.5300031992759715</v>
          </cell>
          <cell r="H23">
            <v>5.3906140552751109</v>
          </cell>
        </row>
        <row r="24">
          <cell r="F24">
            <v>5.0798015434030797</v>
          </cell>
          <cell r="G24">
            <v>5.1221924993981105</v>
          </cell>
          <cell r="H24">
            <v>5.2845952614350464</v>
          </cell>
        </row>
        <row r="33">
          <cell r="F33">
            <v>14.458906539731327</v>
          </cell>
          <cell r="G33">
            <v>14.402332413075243</v>
          </cell>
          <cell r="H33">
            <v>14.291867421496944</v>
          </cell>
        </row>
        <row r="34">
          <cell r="F34">
            <v>3.4353646294533702</v>
          </cell>
          <cell r="G34">
            <v>1.5528005325328693</v>
          </cell>
          <cell r="H34">
            <v>5.3735405119314935E-6</v>
          </cell>
        </row>
        <row r="35">
          <cell r="F35">
            <v>8.1389794196511729E-4</v>
          </cell>
          <cell r="G35">
            <v>1.0788227495240215E-5</v>
          </cell>
          <cell r="H35">
            <v>0</v>
          </cell>
        </row>
        <row r="36">
          <cell r="F36">
            <v>0.90090462546734829</v>
          </cell>
          <cell r="G36">
            <v>1.0351850861641609</v>
          </cell>
          <cell r="H36">
            <v>0.38410774858837021</v>
          </cell>
        </row>
        <row r="37">
          <cell r="F37">
            <v>12.042804547226019</v>
          </cell>
          <cell r="G37">
            <v>2.9487824862098053</v>
          </cell>
          <cell r="H37">
            <v>2.0208728781950671</v>
          </cell>
        </row>
        <row r="38">
          <cell r="F38">
            <v>2.0797150586884676</v>
          </cell>
          <cell r="G38">
            <v>2.0695517438092441</v>
          </cell>
          <cell r="H38">
            <v>0.99034686573972708</v>
          </cell>
        </row>
        <row r="39">
          <cell r="F39">
            <v>1.540954800991962</v>
          </cell>
          <cell r="G39">
            <v>1.5409526232332564</v>
          </cell>
          <cell r="H39">
            <v>1.5409513247640361</v>
          </cell>
        </row>
        <row r="55">
          <cell r="F55">
            <v>10.335188267523542</v>
          </cell>
          <cell r="G55">
            <v>10.335188165173591</v>
          </cell>
          <cell r="H55">
            <v>10.335186495771747</v>
          </cell>
        </row>
        <row r="56">
          <cell r="F56">
            <v>7.3201680276656997</v>
          </cell>
          <cell r="G56">
            <v>7.3232156991428727</v>
          </cell>
          <cell r="H56">
            <v>7.3232301543267972</v>
          </cell>
        </row>
        <row r="57">
          <cell r="F57">
            <v>3.4121898215883646</v>
          </cell>
          <cell r="G57">
            <v>2.0446112945859456</v>
          </cell>
          <cell r="H57">
            <v>0.30588020076598849</v>
          </cell>
        </row>
        <row r="58">
          <cell r="F58">
            <v>5.6815163211302504E-4</v>
          </cell>
          <cell r="G58">
            <v>7.6097459694550646E-6</v>
          </cell>
          <cell r="H58">
            <v>0</v>
          </cell>
        </row>
        <row r="59">
          <cell r="F59">
            <v>11.746597252467803</v>
          </cell>
          <cell r="G59">
            <v>4.200830445322401</v>
          </cell>
          <cell r="H59">
            <v>2.4234268470358988</v>
          </cell>
        </row>
        <row r="60">
          <cell r="F60">
            <v>3.1362229131649674E-3</v>
          </cell>
          <cell r="G60">
            <v>8.4046498195096951E-4</v>
          </cell>
          <cell r="H60">
            <v>0.16339849098520737</v>
          </cell>
        </row>
        <row r="61">
          <cell r="F61">
            <v>4.3862791002975687E-4</v>
          </cell>
          <cell r="G61">
            <v>6.9425080905007002E-6</v>
          </cell>
          <cell r="H61">
            <v>1.3184744413935229E-4</v>
          </cell>
        </row>
        <row r="62">
          <cell r="F62">
            <v>8.4709113065879098</v>
          </cell>
          <cell r="G62">
            <v>8.4263673442840155</v>
          </cell>
          <cell r="H62">
            <v>11.077826729670953</v>
          </cell>
        </row>
        <row r="63">
          <cell r="F63">
            <v>6.0849221875875417</v>
          </cell>
          <cell r="G63">
            <v>6.1169892949388966</v>
          </cell>
          <cell r="H63">
            <v>6.3832435543107025</v>
          </cell>
        </row>
        <row r="64">
          <cell r="F64">
            <v>6.488054505382693</v>
          </cell>
          <cell r="G64">
            <v>6.0667534806219505</v>
          </cell>
          <cell r="H64">
            <v>6.6224087558945239</v>
          </cell>
        </row>
        <row r="65">
          <cell r="F65">
            <v>0.54484771097716256</v>
          </cell>
          <cell r="G65">
            <v>0.5448471101989778</v>
          </cell>
          <cell r="H65">
            <v>0.54485533785231732</v>
          </cell>
        </row>
        <row r="66">
          <cell r="F66">
            <v>5.6928226459568458</v>
          </cell>
          <cell r="G66">
            <v>5.6562945694144542</v>
          </cell>
          <cell r="H66">
            <v>2.9375704567297629</v>
          </cell>
        </row>
        <row r="67">
          <cell r="F67">
            <v>0.16132935892050529</v>
          </cell>
          <cell r="G67">
            <v>0.14856762812512975</v>
          </cell>
          <cell r="H67">
            <v>0.15801427529523612</v>
          </cell>
        </row>
        <row r="68">
          <cell r="F68">
            <v>1.0956188635052864</v>
          </cell>
          <cell r="G68">
            <v>1.0956173151188444</v>
          </cell>
          <cell r="H68">
            <v>1.1094849538301048</v>
          </cell>
        </row>
        <row r="69">
          <cell r="F69">
            <v>2.8841694335896371</v>
          </cell>
          <cell r="G69">
            <v>4.3456644285646417</v>
          </cell>
          <cell r="H69">
            <v>4.3456348140027581</v>
          </cell>
        </row>
        <row r="70">
          <cell r="F70">
            <v>13.054375286439074</v>
          </cell>
          <cell r="G70">
            <v>21.678199244506516</v>
          </cell>
          <cell r="H70">
            <v>25.329587651554675</v>
          </cell>
        </row>
        <row r="71">
          <cell r="F71">
            <v>77.29533767064737</v>
          </cell>
          <cell r="G71">
            <v>77.984001037234236</v>
          </cell>
          <cell r="H71">
            <v>79.05988056547082</v>
          </cell>
        </row>
      </sheetData>
      <sheetData sheetId="69">
        <row r="3">
          <cell r="F3">
            <v>51.574116859124892</v>
          </cell>
          <cell r="G3">
            <v>47.806227748064408</v>
          </cell>
          <cell r="H3">
            <v>40.982706260687991</v>
          </cell>
        </row>
        <row r="6">
          <cell r="F6">
            <v>7.692735621407202</v>
          </cell>
          <cell r="G6">
            <v>9.8181228020163029</v>
          </cell>
          <cell r="H6">
            <v>14.927980182384127</v>
          </cell>
        </row>
        <row r="11">
          <cell r="F11">
            <v>56.635504674602494</v>
          </cell>
          <cell r="G11">
            <v>53.709190683511636</v>
          </cell>
          <cell r="H11">
            <v>46.888028573847677</v>
          </cell>
        </row>
        <row r="12">
          <cell r="F12">
            <v>10.479771379788898</v>
          </cell>
          <cell r="G12">
            <v>5.682620910474153</v>
          </cell>
          <cell r="H12">
            <v>1.1947235837657494E-5</v>
          </cell>
        </row>
        <row r="13">
          <cell r="F13">
            <v>5.8619739924838836E-4</v>
          </cell>
          <cell r="G13">
            <v>4.1882653454687076E-4</v>
          </cell>
          <cell r="H13">
            <v>0.19650837568214138</v>
          </cell>
        </row>
        <row r="14">
          <cell r="F14">
            <v>11.660517921320729</v>
          </cell>
          <cell r="G14">
            <v>7.2572209763718813</v>
          </cell>
          <cell r="H14">
            <v>3.6358725936345353</v>
          </cell>
        </row>
        <row r="15">
          <cell r="F15">
            <v>0.48430179093713371</v>
          </cell>
          <cell r="G15">
            <v>1.0236133745391165E-4</v>
          </cell>
          <cell r="H15">
            <v>2.5479258608349309E-4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10.163673717630314</v>
          </cell>
          <cell r="G17">
            <v>11.562017877895238</v>
          </cell>
          <cell r="H17">
            <v>11.119859432982157</v>
          </cell>
        </row>
        <row r="19">
          <cell r="F19">
            <v>0.84669590702045039</v>
          </cell>
          <cell r="G19">
            <v>0.98087541320106086</v>
          </cell>
          <cell r="H19">
            <v>1.1131112826258165</v>
          </cell>
        </row>
        <row r="20">
          <cell r="F20">
            <v>1.4748547335781976E-3</v>
          </cell>
          <cell r="G20">
            <v>5.4126716000651911E-4</v>
          </cell>
          <cell r="H20">
            <v>8.3572173213087853E-3</v>
          </cell>
        </row>
        <row r="21">
          <cell r="F21">
            <v>12.865143780530737</v>
          </cell>
          <cell r="G21">
            <v>16.57202219407943</v>
          </cell>
          <cell r="H21">
            <v>18.693208721876108</v>
          </cell>
        </row>
        <row r="28">
          <cell r="F28">
            <v>5.0613878154776062</v>
          </cell>
          <cell r="G28">
            <v>5.9029629354472295</v>
          </cell>
          <cell r="H28">
            <v>5.9053223131596857</v>
          </cell>
        </row>
        <row r="47">
          <cell r="F47">
            <v>15.077685441911941</v>
          </cell>
          <cell r="G47">
            <v>19.124787592482232</v>
          </cell>
          <cell r="H47">
            <v>21.060837463112581</v>
          </cell>
        </row>
        <row r="48">
          <cell r="F48">
            <v>8.5811124215273793</v>
          </cell>
          <cell r="G48">
            <v>4.6531621197187301</v>
          </cell>
          <cell r="H48">
            <v>0.16200351545111555</v>
          </cell>
        </row>
        <row r="49">
          <cell r="F49">
            <v>8.6791026369599003</v>
          </cell>
          <cell r="G49">
            <v>4.1126448018538388</v>
          </cell>
          <cell r="H49">
            <v>1.1005978556965068</v>
          </cell>
        </row>
        <row r="50">
          <cell r="F50">
            <v>4.4262538812182362</v>
          </cell>
          <cell r="G50">
            <v>5.4103579931396633</v>
          </cell>
          <cell r="H50">
            <v>5.6210663395271432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8.4262428147802453</v>
          </cell>
          <cell r="G52">
            <v>9.5855467987898244</v>
          </cell>
          <cell r="H52">
            <v>9.2189732031636247</v>
          </cell>
        </row>
        <row r="53">
          <cell r="F53">
            <v>4.7183730986471666</v>
          </cell>
          <cell r="G53">
            <v>3.522065777531759</v>
          </cell>
          <cell r="H53">
            <v>1.5074362900560641</v>
          </cell>
        </row>
        <row r="54">
          <cell r="F54">
            <v>0.14229245920779984</v>
          </cell>
          <cell r="G54">
            <v>0.10844441301562592</v>
          </cell>
          <cell r="H54">
            <v>4.727144390738057E-2</v>
          </cell>
        </row>
        <row r="55">
          <cell r="F55">
            <v>0.84669590702045039</v>
          </cell>
          <cell r="G55">
            <v>0.98087541320106086</v>
          </cell>
          <cell r="H55">
            <v>1.1131112826258165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7.692735621407202</v>
          </cell>
          <cell r="G58">
            <v>9.8181228020163029</v>
          </cell>
          <cell r="H58">
            <v>14.927980182384127</v>
          </cell>
        </row>
        <row r="59">
          <cell r="F59">
            <v>58.865841320866615</v>
          </cell>
          <cell r="G59">
            <v>57.545736298693768</v>
          </cell>
          <cell r="H59">
            <v>54.912067744199867</v>
          </cell>
        </row>
      </sheetData>
      <sheetData sheetId="70">
        <row r="3">
          <cell r="F3">
            <v>43.801667846606513</v>
          </cell>
          <cell r="G3">
            <v>40.732053699537396</v>
          </cell>
          <cell r="H3">
            <v>34.446700070502565</v>
          </cell>
        </row>
        <row r="10">
          <cell r="F10">
            <v>17.452349503586259</v>
          </cell>
          <cell r="G10">
            <v>22.065484667467373</v>
          </cell>
          <cell r="H10">
            <v>32.742728542892635</v>
          </cell>
        </row>
        <row r="15">
          <cell r="F15">
            <v>66.935767031072601</v>
          </cell>
          <cell r="G15">
            <v>64.969524961732247</v>
          </cell>
          <cell r="H15">
            <v>56.810423188970098</v>
          </cell>
        </row>
        <row r="16">
          <cell r="F16">
            <v>17.155175828495654</v>
          </cell>
          <cell r="G16">
            <v>8.4298408253301673</v>
          </cell>
          <cell r="H16">
            <v>1.5931354139004441E-5</v>
          </cell>
        </row>
        <row r="17">
          <cell r="F17">
            <v>5.8647311199561808E-4</v>
          </cell>
          <cell r="G17">
            <v>4.23031094816373E-4</v>
          </cell>
          <cell r="H17">
            <v>0.4639553862796455</v>
          </cell>
        </row>
        <row r="18">
          <cell r="F18">
            <v>24.734071569698617</v>
          </cell>
          <cell r="G18">
            <v>15.530085230295962</v>
          </cell>
          <cell r="H18">
            <v>7.9110845571708559</v>
          </cell>
        </row>
        <row r="19">
          <cell r="F19">
            <v>0.60276475234886739</v>
          </cell>
          <cell r="G19">
            <v>6.9986336048949021E-5</v>
          </cell>
          <cell r="H19">
            <v>1.4256768749732959E-4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15.965797450574087</v>
          </cell>
          <cell r="G21">
            <v>18.095068513748913</v>
          </cell>
          <cell r="H21">
            <v>17.543908700808544</v>
          </cell>
        </row>
        <row r="22">
          <cell r="F22">
            <v>10.659875591881281</v>
          </cell>
          <cell r="G22">
            <v>8.1953607836305373</v>
          </cell>
          <cell r="H22">
            <v>3.8288423514900085</v>
          </cell>
        </row>
        <row r="23">
          <cell r="F23">
            <v>1.5844039722325995</v>
          </cell>
          <cell r="G23">
            <v>1.8067608479813952</v>
          </cell>
          <cell r="H23">
            <v>1.999087001362821</v>
          </cell>
        </row>
        <row r="24">
          <cell r="F24">
            <v>2.072379449952495E-3</v>
          </cell>
          <cell r="G24">
            <v>7.4908584389013727E-4</v>
          </cell>
          <cell r="H24">
            <v>1.3719209051630044E-2</v>
          </cell>
        </row>
        <row r="25">
          <cell r="F25">
            <v>46.265858569778551</v>
          </cell>
          <cell r="G25">
            <v>53.992402284827932</v>
          </cell>
          <cell r="H25">
            <v>57.105841702172711</v>
          </cell>
        </row>
        <row r="26">
          <cell r="F26">
            <v>183.90637361864418</v>
          </cell>
          <cell r="G26">
            <v>171.02028555082188</v>
          </cell>
          <cell r="H26">
            <v>145.67702059634797</v>
          </cell>
        </row>
        <row r="102">
          <cell r="F102">
            <v>6.9256983692597543E-2</v>
          </cell>
          <cell r="G102">
            <v>2.1895684016566677E-2</v>
          </cell>
          <cell r="H102">
            <v>1.4517781578375473E-2</v>
          </cell>
        </row>
        <row r="104">
          <cell r="F104">
            <v>50.455452360354897</v>
          </cell>
          <cell r="G104">
            <v>56.234749393778138</v>
          </cell>
          <cell r="H104">
            <v>54.879966383332089</v>
          </cell>
        </row>
        <row r="105">
          <cell r="F105">
            <v>12.476663818265489</v>
          </cell>
          <cell r="G105">
            <v>5.9215086771638514</v>
          </cell>
          <cell r="H105">
            <v>0.34836100548095394</v>
          </cell>
        </row>
        <row r="106">
          <cell r="F106">
            <v>15.457162322279075</v>
          </cell>
          <cell r="G106">
            <v>7.2942307301747196</v>
          </cell>
          <cell r="H106">
            <v>1.9645182386570639</v>
          </cell>
        </row>
        <row r="107">
          <cell r="F107">
            <v>6.9666673285048004</v>
          </cell>
          <cell r="G107">
            <v>8.0306922876776685</v>
          </cell>
          <cell r="H107">
            <v>7.8065664703775024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10.72482415179654</v>
          </cell>
          <cell r="G110">
            <v>11.892133356421303</v>
          </cell>
          <cell r="H110">
            <v>11.000162819924462</v>
          </cell>
        </row>
        <row r="111">
          <cell r="F111">
            <v>6.2894420608466906</v>
          </cell>
          <cell r="G111">
            <v>4.7870618109533467</v>
          </cell>
          <cell r="H111">
            <v>2.1989462509069462</v>
          </cell>
        </row>
        <row r="112">
          <cell r="F112">
            <v>0.12362908216487561</v>
          </cell>
          <cell r="G112">
            <v>9.5317771912974428E-2</v>
          </cell>
          <cell r="H112">
            <v>4.4419709689019649E-2</v>
          </cell>
        </row>
        <row r="113">
          <cell r="F113">
            <v>4.5182773808939564E-2</v>
          </cell>
          <cell r="G113">
            <v>4.5824387323128768E-2</v>
          </cell>
          <cell r="H113">
            <v>4.314185316315635E-2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120.06063038530019</v>
          </cell>
          <cell r="G116">
            <v>116.38889876688906</v>
          </cell>
          <cell r="H116">
            <v>111.04332905600219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23.037741812344787</v>
          </cell>
          <cell r="G224">
            <v>24.95122294164873</v>
          </cell>
          <cell r="H224">
            <v>26.244124332590658</v>
          </cell>
        </row>
        <row r="231">
          <cell r="F231">
            <v>1.9704403394491106</v>
          </cell>
          <cell r="G231">
            <v>1.7619542310157259</v>
          </cell>
          <cell r="H231">
            <v>1.5211193884436525</v>
          </cell>
        </row>
        <row r="233">
          <cell r="F233">
            <v>60.523752953712474</v>
          </cell>
          <cell r="G233">
            <v>68.661329448316252</v>
          </cell>
          <cell r="H233">
            <v>69.750299513312271</v>
          </cell>
        </row>
        <row r="234">
          <cell r="F234">
            <v>14.030385894120258</v>
          </cell>
          <cell r="G234">
            <v>6.8293925331779288</v>
          </cell>
          <cell r="H234">
            <v>0.38559701985101025</v>
          </cell>
        </row>
        <row r="235">
          <cell r="F235">
            <v>17.778288268751904</v>
          </cell>
          <cell r="G235">
            <v>8.6388351262736691</v>
          </cell>
          <cell r="H235">
            <v>2.4388887469259748</v>
          </cell>
        </row>
        <row r="236">
          <cell r="F236">
            <v>9.5365408869590702</v>
          </cell>
          <cell r="G236">
            <v>11.359412702354808</v>
          </cell>
          <cell r="H236">
            <v>11.755158760668445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12.998088548868033</v>
          </cell>
          <cell r="G239">
            <v>14.666965183707079</v>
          </cell>
          <cell r="H239">
            <v>14.078497810983722</v>
          </cell>
        </row>
        <row r="240">
          <cell r="F240">
            <v>7.0699123892953146</v>
          </cell>
          <cell r="G240">
            <v>5.4295573604945204</v>
          </cell>
          <cell r="H240">
            <v>2.5582825158058813</v>
          </cell>
        </row>
        <row r="241">
          <cell r="F241">
            <v>0.15420944066992287</v>
          </cell>
          <cell r="G241">
            <v>0.12042960774904933</v>
          </cell>
          <cell r="H241">
            <v>5.7794088346455226E-2</v>
          </cell>
        </row>
        <row r="242">
          <cell r="F242">
            <v>1.5844039722325995</v>
          </cell>
          <cell r="G242">
            <v>1.8067608479813952</v>
          </cell>
          <cell r="H242">
            <v>1.999087001362821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17.452349503586259</v>
          </cell>
          <cell r="G244">
            <v>22.065484667467373</v>
          </cell>
          <cell r="H244">
            <v>32.742728542892635</v>
          </cell>
        </row>
        <row r="245">
          <cell r="F245">
            <v>143.09837219764495</v>
          </cell>
          <cell r="G245">
            <v>141.34012170853779</v>
          </cell>
          <cell r="H245">
            <v>137.28745338859287</v>
          </cell>
        </row>
      </sheetData>
      <sheetData sheetId="71">
        <row r="21">
          <cell r="F21">
            <v>26.444928503962739</v>
          </cell>
          <cell r="G21">
            <v>11.087304155979201</v>
          </cell>
          <cell r="H21">
            <v>0</v>
          </cell>
        </row>
        <row r="22">
          <cell r="F22">
            <v>41.330428917228993</v>
          </cell>
          <cell r="G22">
            <v>35.229384113066956</v>
          </cell>
          <cell r="H22">
            <v>0</v>
          </cell>
        </row>
        <row r="23">
          <cell r="F23">
            <v>1.3595821648703899</v>
          </cell>
          <cell r="G23">
            <v>0.33567682020530998</v>
          </cell>
          <cell r="H23">
            <v>-3.9348602598465732E-6</v>
          </cell>
        </row>
        <row r="24">
          <cell r="F24">
            <v>1.337734515440808E-3</v>
          </cell>
          <cell r="G24">
            <v>1.3308803523444548E-3</v>
          </cell>
          <cell r="H24">
            <v>7.9460464778406464E-4</v>
          </cell>
        </row>
        <row r="25">
          <cell r="F25">
            <v>1.5953925081747102</v>
          </cell>
          <cell r="G25">
            <v>3.6692888991072388</v>
          </cell>
          <cell r="H25">
            <v>0</v>
          </cell>
        </row>
        <row r="26">
          <cell r="F26">
            <v>1.7829097967745027</v>
          </cell>
          <cell r="G26">
            <v>1.1886404954020489</v>
          </cell>
          <cell r="H26">
            <v>5.3036687066589119</v>
          </cell>
        </row>
        <row r="27">
          <cell r="F27">
            <v>3.8856854101997085E-4</v>
          </cell>
          <cell r="G27">
            <v>6.1343615971119853E-5</v>
          </cell>
          <cell r="H27">
            <v>1.0945989061557978E-4</v>
          </cell>
        </row>
        <row r="28">
          <cell r="F28">
            <v>1.1909094360189401</v>
          </cell>
          <cell r="G28">
            <v>1.7849565740959099</v>
          </cell>
          <cell r="H28">
            <v>1.6907791225733599</v>
          </cell>
        </row>
        <row r="32">
          <cell r="F32">
            <v>8.4331329875271491E-2</v>
          </cell>
          <cell r="G32">
            <v>0.32760364237247314</v>
          </cell>
          <cell r="H32">
            <v>0.7612879233011578</v>
          </cell>
        </row>
      </sheetData>
      <sheetData sheetId="72">
        <row r="11">
          <cell r="F11">
            <v>58.911669492051566</v>
          </cell>
          <cell r="G11">
            <v>44.490885127654266</v>
          </cell>
          <cell r="H11">
            <v>16.987878323671929</v>
          </cell>
        </row>
        <row r="12">
          <cell r="F12">
            <v>14.727918272170491</v>
          </cell>
          <cell r="G12">
            <v>22.919545535668096</v>
          </cell>
          <cell r="H12">
            <v>39.638380722963603</v>
          </cell>
        </row>
        <row r="13">
          <cell r="F13">
            <v>1.55594020236357E-4</v>
          </cell>
          <cell r="G13">
            <v>0.16318262909576675</v>
          </cell>
          <cell r="H13">
            <v>0.54341354423454358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2.4414038407172129</v>
          </cell>
          <cell r="G53">
            <v>2.3463977874663584</v>
          </cell>
          <cell r="H53">
            <v>2.3698419363119689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4.0848283996018866</v>
          </cell>
          <cell r="G55">
            <v>3.3631339531407831</v>
          </cell>
          <cell r="H55">
            <v>3.2975549970419347</v>
          </cell>
        </row>
        <row r="56">
          <cell r="F56">
            <v>1.446321844651103</v>
          </cell>
          <cell r="G56">
            <v>0.83704169585592003</v>
          </cell>
          <cell r="H56">
            <v>0.21008468221627974</v>
          </cell>
        </row>
        <row r="57">
          <cell r="F57">
            <v>3.0582153886859</v>
          </cell>
          <cell r="G57">
            <v>1.9244208048134719</v>
          </cell>
          <cell r="H57">
            <v>0.81011579004792966</v>
          </cell>
        </row>
        <row r="58">
          <cell r="F58">
            <v>5.1559844759439599</v>
          </cell>
          <cell r="G58">
            <v>3.4761581372495094</v>
          </cell>
          <cell r="H58">
            <v>4.5517059961164002E-5</v>
          </cell>
        </row>
        <row r="59">
          <cell r="F59">
            <v>0</v>
          </cell>
          <cell r="G59">
            <v>0</v>
          </cell>
          <cell r="H59">
            <v>-4.9188106377515961</v>
          </cell>
        </row>
        <row r="60">
          <cell r="F60">
            <v>0</v>
          </cell>
          <cell r="G60">
            <v>0</v>
          </cell>
          <cell r="H60">
            <v>-1.7688073705436396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-1.2243972436423772E-5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13.046197201296083</v>
          </cell>
          <cell r="K99">
            <v>11.138119845341887</v>
          </cell>
          <cell r="L99">
            <v>2.0426781431288648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402.71006357219107</v>
      </c>
      <c r="K2" s="3">
        <f t="shared" si="0"/>
        <v>434.72649536194638</v>
      </c>
      <c r="L2" s="3">
        <f t="shared" ref="L2" si="1">L3+L8+L11+L12+L16+L17+L18+L19</f>
        <v>477.18162661115832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47.71000869182587</v>
      </c>
      <c r="K3" s="1">
        <f t="shared" si="4"/>
        <v>47.710007755433196</v>
      </c>
      <c r="L3" s="1">
        <f t="shared" ref="L3" si="5">SUM(L4:L7)</f>
        <v>47.710009019643337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15.849138175695124</v>
      </c>
      <c r="K4" s="1" cm="1">
        <f t="array" ref="K4">SUMPRODUCT(("RNWWOD1"=[2]OUT_PrimaryEnergyCons!$A$1:$A$1000)*1,[2]OUT_PrimaryEnergyCons!I$1:I$1000)</f>
        <v>16.266395941422516</v>
      </c>
      <c r="L4" s="1" cm="1">
        <f t="array" ref="L4">SUMPRODUCT(("RNWWOD1"=[2]OUT_PrimaryEnergyCons!$A$1:$A$1000)*1,[2]OUT_PrimaryEnergyCons!J$1:J$1000)</f>
        <v>16.956995157064963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7.6690265501132178</v>
      </c>
      <c r="K5" s="1" cm="1">
        <f t="array" ref="K5">SUMPRODUCT(("RNWWOD2"=[2]OUT_PrimaryEnergyCons!$A$1:$A$1000)*1,[2]OUT_PrimaryEnergyCons!I$1:I$1000)</f>
        <v>7.669027187139303</v>
      </c>
      <c r="L5" s="1" cm="1">
        <f t="array" ref="L5">SUMPRODUCT(("RNWWOD2"=[2]OUT_PrimaryEnergyCons!$A$1:$A$1000)*1,[2]OUT_PrimaryEnergyCons!J$1:J$1000)</f>
        <v>7.6690282974269133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4.8053852250804079</v>
      </c>
      <c r="K6" s="1" cm="1">
        <f t="array" ref="K6">SUMPRODUCT(("RNWWOD3"=[2]OUT_PrimaryEnergyCons!$A$1:$A$1000)*1,[2]OUT_PrimaryEnergyCons!I$1:I$1000)</f>
        <v>4.8053860671323712</v>
      </c>
      <c r="L6" s="1" cm="1">
        <f t="array" ref="L6">SUMPRODUCT(("RNWWOD3"=[2]OUT_PrimaryEnergyCons!$A$1:$A$1000)*1,[2]OUT_PrimaryEnergyCons!J$1:J$1000)</f>
        <v>4.8053873982383113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19.386458740937123</v>
      </c>
      <c r="K7" s="1" cm="1">
        <f t="array" ref="K7">SUMPRODUCT(("RNWWOD4"=[2]OUT_PrimaryEnergyCons!$A$1:$A$1000)*1+("RNWWOD5"=[2]OUT_PrimaryEnergyCons!$A$1:$A$1000)*1,[2]OUT_PrimaryEnergyCons!I$1:I$1000)</f>
        <v>18.969198559739002</v>
      </c>
      <c r="L7" s="1" cm="1">
        <f t="array" ref="L7">SUMPRODUCT(("RNWWOD4"=[2]OUT_PrimaryEnergyCons!$A$1:$A$1000)*1+("RNWWOD5"=[2]OUT_PrimaryEnergyCons!$A$1:$A$1000)*1,[2]OUT_PrimaryEnergyCons!J$1:J$1000)</f>
        <v>18.278598166913149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72.390980954511804</v>
      </c>
      <c r="K8" s="1">
        <f t="shared" si="9"/>
        <v>74.180221877231901</v>
      </c>
      <c r="L8" s="1">
        <f t="shared" ref="L8" si="10">SUM(L9:L10)</f>
        <v>77.651733571719788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34.937625607428217</v>
      </c>
      <c r="K9" s="1" cm="1">
        <f t="array" ref="K9">SUMPRODUCT(("RNNWWST1"=[2]OUT_PrimaryEnergyCons!$A$1:$A$1000)*1,[2]OUT_PrimaryEnergyCons!I$1:I$1000)</f>
        <v>35.159448602772798</v>
      </c>
      <c r="L9" s="1" cm="1">
        <f t="array" ref="L9">SUMPRODUCT(("RNNWWST1"=[2]OUT_PrimaryEnergyCons!$A$1:$A$1000)*1,[2]OUT_PrimaryEnergyCons!J$1:J$1000)</f>
        <v>35.603172318866278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37.453355347083587</v>
      </c>
      <c r="K10" s="1" cm="1">
        <f t="array" ref="K10">SUMPRODUCT(("RNWWST1"=[2]OUT_PrimaryEnergyCons!$A$1:$A$1000)*1,[2]OUT_PrimaryEnergyCons!I$1:I$1000)</f>
        <v>39.020773274459103</v>
      </c>
      <c r="L10" s="1" cm="1">
        <f t="array" ref="L10">SUMPRODUCT(("RNWWST1"=[2]OUT_PrimaryEnergyCons!$A$1:$A$1000)*1,[2]OUT_PrimaryEnergyCons!J$1:J$1000)</f>
        <v>42.04856125285351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12.540439764054344</v>
      </c>
      <c r="K11" s="1" cm="1">
        <f t="array" ref="K11">SUMPRODUCT(("mnr"=[2]OUT_PrimaryEnergyCons!$C$1:$C$1000)*1,[2]OUT_PrimaryEnergyCons!I$1:I$1000)</f>
        <v>17.340743189023549</v>
      </c>
      <c r="L11" s="1" cm="1">
        <f t="array" ref="L11">SUMPRODUCT(("mnr"=[2]OUT_PrimaryEnergyCons!$C$1:$C$1000)*1,[2]OUT_PrimaryEnergyCons!J$1:J$1000)</f>
        <v>18.817619767572875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151.46029455161374</v>
      </c>
      <c r="K12" s="1">
        <f t="shared" si="11"/>
        <v>151.64727861019813</v>
      </c>
      <c r="L12" s="1">
        <f t="shared" ref="L12" si="12">SUM(L13:L15)</f>
        <v>152.52842566265082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72.140161012133575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72.140249487902423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68.85227903573626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63.395560433631594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63.395476922177942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67.134131454673806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15.924573105848575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16.111552200117746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16.54201517224076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53.498778935266721</v>
      </c>
      <c r="K16" s="1" cm="1">
        <f t="array" ref="K16">SUMPRODUCT(ISNUMBER(SEARCH("SOL",[2]OUT_PrimaryEnergyCons!$C$1:$C$1000))*1,[2]OUT_PrimaryEnergyCons!I$1:I$1000)</f>
        <v>66.901117800748807</v>
      </c>
      <c r="L16" s="1" cm="1">
        <f t="array" ref="L16">SUMPRODUCT(ISNUMBER(SEARCH("SOL",[2]OUT_PrimaryEnergyCons!$C$1:$C$1000))*1,[2]OUT_PrimaryEnergyCons!J$1:J$1000)</f>
        <v>93.270178245808395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0.89875678120624525</v>
      </c>
      <c r="K17" s="1" cm="1">
        <f t="array" ref="K17">SUMPRODUCT(ISNUMBER(SEARCH("wnd",[2]OUT_PrimaryEnergyCons!$C$1:$C$1000))*1,[2]OUT_PrimaryEnergyCons!I$1:I$1000)</f>
        <v>1.2605091510053223</v>
      </c>
      <c r="L17" s="1" cm="1">
        <f t="array" ref="L17">SUMPRODUCT(ISNUMBER(SEARCH("wnd",[2]OUT_PrimaryEnergyCons!$C$1:$C$1000))*1,[2]OUT_PrimaryEnergyCons!J$1:J$1000)</f>
        <v>6.1200146582792803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64.210803893712367</v>
      </c>
      <c r="K18" s="1">
        <f>[2]Overview!G$9-K19</f>
        <v>75.686616978305466</v>
      </c>
      <c r="L18" s="1">
        <f>[2]Overview!H$9-L19</f>
        <v>81.083645685483873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398.31594745077223</v>
      </c>
      <c r="K20" s="3">
        <f t="shared" si="13"/>
        <v>268.21335549208862</v>
      </c>
      <c r="L20" s="3">
        <f t="shared" ref="L20" si="14">SUM(L21:L22,L41,L50:L51,L56)</f>
        <v>103.5222253327639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6.5223481045317019E-4</v>
      </c>
      <c r="K21" s="1" cm="1">
        <f t="array" ref="K21">SUMPRODUCT(("COA"=[2]OUT_PrimaryEnergyCons!$C$4:$C$10000)*1,[2]OUT_PrimaryEnergyCons!I$4:I$10000)</f>
        <v>1.0314463043315799E-5</v>
      </c>
      <c r="L21" s="1" cm="1">
        <f t="array" ref="L21">SUMPRODUCT(("COA"=[2]OUT_PrimaryEnergyCons!$C$4:$C$10000)*1,[2]OUT_PrimaryEnergyCons!J$4:J$10000)</f>
        <v>1.9389330020492987E-4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122.71456656387363</v>
      </c>
      <c r="K22" s="1">
        <f t="shared" si="15"/>
        <v>93.997359621737473</v>
      </c>
      <c r="L22" s="1">
        <f t="shared" ref="L22" si="16">L23+L29</f>
        <v>48.461849342112401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102.29507019617697</v>
      </c>
      <c r="K23" s="1">
        <f t="shared" si="20"/>
        <v>63.281968193037663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32.128133668454581</v>
      </c>
      <c r="K24" s="1" cm="1">
        <f t="array" ref="K24">SUMPRODUCT(("LFO"=[2]OUT_PrimaryEnergyCons!$C$4:$C$10000)*1,[2]OUT_PrimaryEnergyCons!I$4:I$10000)</f>
        <v>15.933756587011155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8.2772186167840659E-4</v>
      </c>
      <c r="K25" s="1" cm="1">
        <f t="array" ref="K25">SUMPRODUCT(("HFO"=[2]OUT_PrimaryEnergyCons!$C$4:$C$10000)*1,[2]OUT_PrimaryEnergyCons!I$4:I$10000)</f>
        <v>1.0971463725550391E-5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41.946884728285006</v>
      </c>
      <c r="K26" s="1" cm="1">
        <f t="array" ref="K26">SUMPRODUCT(("DSL"=[2]OUT_PrimaryEnergyCons!$C$4:$C$10000)*1,[2]OUT_PrimaryEnergyCons!I$4:I$10000)</f>
        <v>35.754841001015464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26.839362587428859</v>
      </c>
      <c r="K27" s="1" cm="1">
        <f t="array" ref="K27">SUMPRODUCT(("GSL"=[2]OUT_PrimaryEnergyCons!$C$4:$C$10000)*1,[2]OUT_PrimaryEnergyCons!I$4:I$10000)</f>
        <v>11.252674666685399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1.3798614901468527</v>
      </c>
      <c r="K28" s="1" cm="1">
        <f t="array" ref="K28">SUMPRODUCT(("KER"=[2]OUT_PrimaryEnergyCons!$C$4:$C$10000)*1,[2]OUT_PrimaryEnergyCons!I$4:I$10000)</f>
        <v>0.34068496686191629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20.419496367696674</v>
      </c>
      <c r="K29" s="1">
        <f t="shared" si="25"/>
        <v>30.71539142869981</v>
      </c>
      <c r="L29" s="1">
        <f t="shared" ref="L29" si="26">SUM(L30:L32)</f>
        <v>48.461849342112401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2.8814803909606983</v>
      </c>
      <c r="K30" s="1" cm="1">
        <f t="array" ref="K30">SUMPRODUCT(ISNUMBER(SEARCH("IMPBDS",[2]OUT_SyntheticFuels!$C$4:$C$1000))*1,("Var_Fout"=[2]OUT_SyntheticFuels!$B$4:$B$1000)*1,[2]OUT_SyntheticFuels!J$4:J$1000)-K32</f>
        <v>2.2868718608716314</v>
      </c>
      <c r="L30" s="1" cm="1">
        <f t="array" ref="L30">SUMPRODUCT(ISNUMBER(SEARCH("IMPBDS",[2]OUT_SyntheticFuels!$C$4:$C$1000))*1,("Var_Fout"=[2]OUT_SyntheticFuels!$B$4:$B$1000)*1,[2]OUT_SyntheticFuels!K$4:K$1000)-L32</f>
        <v>7.1326894965754377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1.6191882685465451</v>
      </c>
      <c r="K31" s="1" cm="1">
        <f t="array" ref="K31">SUMPRODUCT(ISNUMBER(SEARCH("IMPeth",[2]OUT_SyntheticFuels!$C$4:$C$1000))*1,("Var_Fout"=[2]OUT_SyntheticFuels!$B$4:$B$1000)*1,[2]OUT_SyntheticFuels!J$4:J$1000)</f>
        <v>3.7240174580641714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15.918827708189431</v>
      </c>
      <c r="K32" s="1">
        <f>SUM([2]Transport_Aviation_Intl!G$12,[2]Transport!G$28)</f>
        <v>24.704502109764007</v>
      </c>
      <c r="L32" s="1">
        <f>SUM([2]Transport_Aviation_Intl!H$12,[2]Transport!H$28)</f>
        <v>41.329159845536964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9.7473762420771664</v>
      </c>
      <c r="K33" s="1">
        <f>SUM(K34:K36)</f>
        <v>21.929717027125236</v>
      </c>
      <c r="L33" s="1">
        <f>SUM(L34:L36)</f>
        <v>28.5546587652032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2.8814803909606983</v>
      </c>
      <c r="K34" s="1">
        <f>IF(K30-MAX(F30:J30)&lt;0,K30,MAX(F30:J30))</f>
        <v>2.2868718608716314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1.6191882685465451</v>
      </c>
      <c r="K35" s="1">
        <f>IF(K31-MAX(F31:J31)&lt;0,K31,MAX(F31:J31))</f>
        <v>3.7240174580641714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15.918827708189431</v>
      </c>
      <c r="L36" s="1">
        <f>IF(L32-MAX(H32:K32)&lt;0,L32,MAX(H32:K32))</f>
        <v>24.704502109764007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10.672120125619507</v>
      </c>
      <c r="K37" s="1">
        <f t="shared" si="29"/>
        <v>8.7856744015745765</v>
      </c>
      <c r="L37" s="1">
        <f t="shared" ref="L37" si="30">SUM(L38:L40)</f>
        <v>19.907190576909201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3.2825328411362467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10.672120125619507</v>
      </c>
      <c r="K40" s="1">
        <f t="shared" si="31"/>
        <v>8.7856744015745765</v>
      </c>
      <c r="L40" s="1">
        <f t="shared" ref="L40" si="34">L32-L36</f>
        <v>16.624657735772956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63.268883552081327</v>
      </c>
      <c r="K41" s="1">
        <f t="shared" si="36"/>
        <v>36.83457412173852</v>
      </c>
      <c r="L41" s="1">
        <f t="shared" ref="L41" si="37">L42+L45</f>
        <v>25.548219326854298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59.137022919606153</v>
      </c>
      <c r="K42" s="1">
        <f t="shared" si="38"/>
        <v>34.699081483789676</v>
      </c>
      <c r="L42" s="1">
        <f t="shared" ref="L42" si="39">L43+L44</f>
        <v>23.41277167668753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59.13375171720385</v>
      </c>
      <c r="K43" s="1" cm="1">
        <f t="array" ref="K43">SUMPRODUCT(("NGA"=[2]OUT_PrimaryEnergyCons!$C$4:$C$10000)*1,[2]OUT_PrimaryEnergyCons!I$4:I$10000)</f>
        <v>34.698666579411544</v>
      </c>
      <c r="L43" s="1" cm="1">
        <f t="array" ref="L43">SUMPRODUCT(("NGA"=[2]OUT_PrimaryEnergyCons!$C$4:$C$10000)*1,[2]OUT_PrimaryEnergyCons!J$4:J$10000)</f>
        <v>23.412482687667751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3.2712024023017297E-3</v>
      </c>
      <c r="K44" s="1" cm="1">
        <f t="array" ref="K44">SUMPRODUCT(("LNGA"=[2]OUT_PrimaryEnergyCons!$C$4:$C$10000)*1,[2]OUT_PrimaryEnergyCons!I$4:I$10000)</f>
        <v>4.1490437813499371E-4</v>
      </c>
      <c r="L44" s="1" cm="1">
        <f t="array" ref="L44">SUMPRODUCT(("LNGA"=[2]OUT_PrimaryEnergyCons!$C$4:$C$10000)*1,[2]OUT_PrimaryEnergyCons!J$4:J$10000)</f>
        <v>2.8898901978069333E-4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4.1318606324751741</v>
      </c>
      <c r="K45" s="1" cm="1">
        <f t="array" ref="K45">SUMPRODUCT(("BIO"=[2]OUT_PrimaryEnergyCons!$C$4:$C$10000)*1+("LBIO"=[2]OUT_PrimaryEnergyCons!$C$4:$C$10000)*1,[2]OUT_PrimaryEnergyCons!I$4:I$10000)</f>
        <v>2.1354926379488406</v>
      </c>
      <c r="L45" s="1" cm="1">
        <f t="array" ref="L45">SUMPRODUCT(("BIO"=[2]OUT_PrimaryEnergyCons!$C$4:$C$10000)*1+("LBIO"=[2]OUT_PrimaryEnergyCons!$C$4:$C$10000)*1,[2]OUT_PrimaryEnergyCons!J$4:J$10000)</f>
        <v>2.1354476501667672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2.1354926379488406</v>
      </c>
      <c r="L46" s="1">
        <f t="shared" si="41"/>
        <v>2.1354476501667672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2.1354926379488406</v>
      </c>
      <c r="L47" s="1">
        <f>IF(L45-MAX(H45:K45)&lt;0,L45,MAX(H45:K45))</f>
        <v>2.1354476501667672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0.90964863426106835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0.90964863426106835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167.58983873975652</v>
      </c>
      <c r="K50" s="1" cm="1">
        <f t="array" ref="K50">SUMPRODUCT(("urn"=[2]OUT_PrimaryEnergyCons!$C$4:$C$10000)*1,[2]OUT_PrimaryEnergyCons!I$4:I$10000)</f>
        <v>98.945498949602396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44.742006360250308</v>
      </c>
      <c r="K51" s="1">
        <f t="shared" si="46"/>
        <v>38.435912484547217</v>
      </c>
      <c r="L51" s="1">
        <f t="shared" ref="L51" si="47">SUM(L52:L55)</f>
        <v>29.511962770496996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4.5431616319854946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4.9034766707922186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5.6239967988496229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15.342141607336327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10.108879112090387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9.8316816836399266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24.856468559788258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23.423353795966207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14.056116800516966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2.3456114022760003E-4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2.0290569840288554E-4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1.6748749048138217E-4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44.741970151164033</v>
      </c>
      <c r="K57" s="3">
        <f t="shared" si="51"/>
        <v>22.603472253939092</v>
      </c>
      <c r="L57" s="3">
        <f t="shared" si="51"/>
        <v>16.031281218334644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44.741970151164033</v>
      </c>
      <c r="K58" s="1">
        <f t="shared" si="52"/>
        <v>22.603472253939092</v>
      </c>
      <c r="L58" s="1">
        <f t="shared" ref="L58" si="53">SUM(L59:L62)</f>
        <v>16.031281218334644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2.3267296531934446E-4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2.1785875729965449E-4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1.2655942407610631E-4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1.6336134054323094E-3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2.8976911920727435E-3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1.6643050561517621E-3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1.6822733845647802E-3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1.7522673387733499E-3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5.3791668772208993E-4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44.738421591408716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22.598604436650945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16.028952437166694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272.68672155035779</v>
      </c>
      <c r="K63" s="3">
        <f t="shared" si="58"/>
        <v>264.64284789600026</v>
      </c>
      <c r="L63" s="3">
        <f t="shared" ref="L63" si="59">SUM(L64,L66,L74,L82,L130,L151,L159,L161,L169,L173,L167)</f>
        <v>271.5257736319374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55.374904961872311</v>
      </c>
      <c r="K64" s="1">
        <f t="shared" si="60"/>
        <v>32.820799848390337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55.374904961872311</v>
      </c>
      <c r="K65" s="1">
        <f>'[2]Electricity and CHPs'!G14</f>
        <v>32.820799848390337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148.27538152748144</v>
      </c>
      <c r="K66" s="1">
        <f t="shared" si="64"/>
        <v>148.42496977331561</v>
      </c>
      <c r="L66" s="1">
        <f t="shared" ref="L66" si="65">SUM(L67:L69)</f>
        <v>149.22002392555382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72.140161012133575</v>
      </c>
      <c r="K67" s="1">
        <f>'[2]Electricity and CHPs'!G15</f>
        <v>72.140249487902423</v>
      </c>
      <c r="L67" s="1">
        <f>'[2]Electricity and CHPs'!H15</f>
        <v>68.85227903573626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63.395560433631594</v>
      </c>
      <c r="K68" s="1">
        <f>'[2]Electricity and CHPs'!G16</f>
        <v>63.395476922177942</v>
      </c>
      <c r="L68" s="1">
        <f>'[2]Electricity and CHPs'!H16</f>
        <v>67.134131454673806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12.739660081716261</v>
      </c>
      <c r="K69" s="1">
        <f>'[2]Electricity and CHPs'!G17</f>
        <v>12.889243363235243</v>
      </c>
      <c r="L69" s="1">
        <f>'[2]Electricity and CHPs'!H17</f>
        <v>13.233613435143765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0.17154184922951687</v>
      </c>
      <c r="K70" s="1">
        <f t="shared" ref="K70:L70" si="71">SUM(K71:K73)</f>
        <v>2.1698045737832426E-4</v>
      </c>
      <c r="L70" s="1">
        <f t="shared" si="71"/>
        <v>0.17155886655245958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8.8490016260132204E-4</v>
      </c>
      <c r="K71" s="1">
        <f>'[2]Electricity and CHPs'!G18</f>
        <v>6.3345900451771602E-5</v>
      </c>
      <c r="L71" s="1">
        <f>'[2]Electricity and CHPs'!H18</f>
        <v>7.2930108776206163E-5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4.9030178929505353E-4</v>
      </c>
      <c r="K72" s="1">
        <f>'[2]Electricity and CHPs'!G28</f>
        <v>1.8847386640304203E-5</v>
      </c>
      <c r="L72" s="1">
        <f>'[2]Electricity and CHPs'!H28</f>
        <v>1.7049919762396842E-5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0.17016664727762049</v>
      </c>
      <c r="K73" s="1">
        <f>'[2]Electricity and CHPs'!G41</f>
        <v>1.3478717028624846E-4</v>
      </c>
      <c r="L73" s="1">
        <f>'[2]Electricity and CHPs'!H41</f>
        <v>0.17146888652392098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0.17154184922951687</v>
      </c>
      <c r="K74" s="1">
        <f t="shared" si="75"/>
        <v>2.1698045737832426E-4</v>
      </c>
      <c r="L74" s="1">
        <f t="shared" ref="L74" si="76">SUM(L75:L77)</f>
        <v>0.17155886655245958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8.8490016260132204E-4</v>
      </c>
      <c r="K75" s="1">
        <f t="shared" si="77"/>
        <v>6.3345900451771602E-5</v>
      </c>
      <c r="L75" s="1">
        <f t="shared" ref="L75" si="78">L71</f>
        <v>7.2930108776206163E-5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4.9030178929505353E-4</v>
      </c>
      <c r="K76" s="1">
        <f>'[2]Electricity and CHPs'!G28</f>
        <v>1.8847386640304203E-5</v>
      </c>
      <c r="L76" s="1">
        <f>'[2]Electricity and CHPs'!H28</f>
        <v>1.7049919762396842E-5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0.17016664727762049</v>
      </c>
      <c r="K77" s="1">
        <f>'[2]Electricity and CHPs'!G41</f>
        <v>1.3478717028624846E-4</v>
      </c>
      <c r="L77" s="1">
        <f>'[2]Electricity and CHPs'!H41</f>
        <v>0.17146888652392098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3.169608407207674</v>
      </c>
      <c r="K82" s="1">
        <f t="shared" si="82"/>
        <v>3.4382573465023691</v>
      </c>
      <c r="L82" s="1">
        <f t="shared" ref="L82" si="83">SUM(L83:L97)</f>
        <v>7.4436313588096752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2.8996507571282402E-4</v>
      </c>
      <c r="L83" s="1">
        <f>'[2]Electricity and CHPs'!H21</f>
        <v>0.11776208394483913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2.1529267247359998E-3</v>
      </c>
      <c r="K84" s="1">
        <f>'[2]Electricity and CHPs'!G22</f>
        <v>1.553555338642398E-4</v>
      </c>
      <c r="L84" s="1">
        <f>'[2]Electricity and CHPs'!H22</f>
        <v>3.0569828504411648E-2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0.95983623249966765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3.61414266450447E-3</v>
      </c>
      <c r="K86" s="1">
        <f>'[2]Electricity and CHPs'!G24</f>
        <v>1.4289584267460941E-4</v>
      </c>
      <c r="L86" s="1">
        <f>'[2]Electricity and CHPs'!H24</f>
        <v>9.0794175452228704E-2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6.658449065471156E-5</v>
      </c>
      <c r="L87" s="1">
        <f>'[2]Electricity and CHPs'!H29</f>
        <v>0.55974095810267177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1.3407764799345771E-2</v>
      </c>
      <c r="K88" s="1">
        <f>'[2]Electricity and CHPs'!G39</f>
        <v>5.9667984055572741E-3</v>
      </c>
      <c r="L88" s="1">
        <f>'[2]Electricity and CHPs'!H39</f>
        <v>1.5572349432656438E-2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9.0617441393313868E-3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7.3778257700171017E-4</v>
      </c>
      <c r="K90" s="1">
        <f>'[2]Electricity and CHPs'!G47</f>
        <v>4.2970385817598365E-4</v>
      </c>
      <c r="L90" s="1">
        <f>'[2]Electricity and CHPs'!H47</f>
        <v>1.9308661702904819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4.9443838413343964E-3</v>
      </c>
      <c r="K91" s="1">
        <f>'[2]Electricity and CHPs'!G48</f>
        <v>2.94448661712211E-3</v>
      </c>
      <c r="L91" s="1">
        <f>'[2]Electricity and CHPs'!H48</f>
        <v>1.9231415464997172E-3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7.720878573838541E-4</v>
      </c>
      <c r="K92" s="1">
        <f>'[2]Electricity and CHPs'!G49</f>
        <v>7.9449675440382565E-4</v>
      </c>
      <c r="L92" s="1">
        <f>'[2]Electricity and CHPs'!H49</f>
        <v>7.8982370881971044E-4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2.0241472826420512</v>
      </c>
      <c r="K93" s="1">
        <f>'[2]Electricity and CHPs'!G51</f>
        <v>2.0215039993715682</v>
      </c>
      <c r="L93" s="1">
        <f>'[2]Electricity and CHPs'!H51</f>
        <v>0.64890470135063771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6.8689306877542352E-3</v>
      </c>
      <c r="K94" s="1">
        <f>'[2]Electricity and CHPs'!G52</f>
        <v>0.29632559389749574</v>
      </c>
      <c r="L94" s="1">
        <f>'[2]Electricity and CHPs'!H52</f>
        <v>1.9299000352223552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1.1059406446865363</v>
      </c>
      <c r="K95" s="1">
        <f>'[2]Electricity and CHPs'!G54</f>
        <v>1.1059412419774781</v>
      </c>
      <c r="L95" s="1">
        <f>'[2]Electricity and CHPs'!H54</f>
        <v>1.1059270842191262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5.3724519866859581E-3</v>
      </c>
      <c r="K96" s="1">
        <f>'[2]Electricity and CHPs'!G55</f>
        <v>1.7169804107094709E-3</v>
      </c>
      <c r="L96" s="1">
        <f>'[2]Electricity and CHPs'!H55</f>
        <v>2.4751680701142262E-4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1.650008740340603E-3</v>
      </c>
      <c r="K97" s="1">
        <f>'[2]Electricity and CHPs'!G58</f>
        <v>1.9792442669517387E-3</v>
      </c>
      <c r="L97" s="1">
        <f>'[2]Electricity and CHPs'!H58</f>
        <v>4.1735513588936894E-2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1.8521834723967352</v>
      </c>
      <c r="K98" s="1">
        <f t="shared" si="88"/>
        <v>2.0980005206829402</v>
      </c>
      <c r="L98" s="1">
        <f t="shared" ref="L98" si="89">L82-L114</f>
        <v>4.5034012265834846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2.6083380320751908E-4</v>
      </c>
      <c r="L99" s="1">
        <f t="shared" ref="L99" si="91">L83-L115</f>
        <v>8.3678551460414752E-2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1.932295192694037E-3</v>
      </c>
      <c r="K100" s="1">
        <f t="shared" si="92"/>
        <v>1.3974777702979789E-4</v>
      </c>
      <c r="L100" s="1">
        <f t="shared" ref="L100" si="93">L84-L116</f>
        <v>2.1722093240475207E-2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0.68203366384392139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3.2437659935633713E-3</v>
      </c>
      <c r="K102" s="1">
        <f t="shared" si="96"/>
        <v>1.2853984575809824E-4</v>
      </c>
      <c r="L102" s="1">
        <f t="shared" ref="L102" si="97">L86-L118</f>
        <v>6.4515885150639815E-2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5.9895095605597557E-5</v>
      </c>
      <c r="L103" s="1">
        <f t="shared" ref="L103" si="99">L87-L119</f>
        <v>0.39773678418459191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1.2033739545745605E-2</v>
      </c>
      <c r="K104" s="1">
        <f t="shared" si="100"/>
        <v>5.3673454200237457E-3</v>
      </c>
      <c r="L104" s="1">
        <f t="shared" ref="L104" si="101">L88-L120</f>
        <v>1.1065290284523781E-2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6.4390302708920797E-3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6.6217475514343711E-4</v>
      </c>
      <c r="K106" s="1">
        <f t="shared" si="104"/>
        <v>3.8653376205895028E-4</v>
      </c>
      <c r="L106" s="1">
        <f t="shared" ref="L106" si="105">L90-L122</f>
        <v>1.3720212718849978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4.4376843009443718E-3</v>
      </c>
      <c r="K107" s="1">
        <f t="shared" si="106"/>
        <v>2.6486694680370277E-3</v>
      </c>
      <c r="L107" s="1">
        <f t="shared" ref="L107" si="107">L91-L123</f>
        <v>1.3665323631655273E-3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6.9296443674514907E-4</v>
      </c>
      <c r="K108" s="1">
        <f t="shared" si="108"/>
        <v>7.1467782655459651E-4</v>
      </c>
      <c r="L108" s="1">
        <f t="shared" ref="L108" si="109">L92-L124</f>
        <v>5.6122736324947832E-4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1.8167130439767041</v>
      </c>
      <c r="K109" s="1">
        <f t="shared" si="110"/>
        <v>1.818414079899406</v>
      </c>
      <c r="L109" s="1">
        <f t="shared" ref="L109" si="111">L93-L125</f>
        <v>0.46109412831305496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6.1650039429575181E-3</v>
      </c>
      <c r="K110" s="1">
        <f t="shared" si="112"/>
        <v>0.266555313442502</v>
      </c>
      <c r="L110" s="1">
        <f t="shared" ref="L110" si="113">L94-L126</f>
        <v>1.3713347624389369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4.821884102035932E-3</v>
      </c>
      <c r="K112" s="1">
        <f t="shared" si="116"/>
        <v>1.5444843812904498E-3</v>
      </c>
      <c r="L112" s="1">
        <f t="shared" ref="L112" si="117">L96-L128</f>
        <v>1.7587874788734632E-4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1.4809161502021175E-3</v>
      </c>
      <c r="K113" s="1">
        <f t="shared" si="118"/>
        <v>1.7803999614663538E-3</v>
      </c>
      <c r="L113" s="1">
        <f t="shared" ref="L113" si="119">L97-L129</f>
        <v>2.9656127036734106E-2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1.3174249348109388</v>
      </c>
      <c r="K114" s="1">
        <f t="shared" si="120"/>
        <v>1.340256825819429</v>
      </c>
      <c r="L114" s="1">
        <f t="shared" ref="L114" si="121">SUM(L115:L129)</f>
        <v>2.9402301322261901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2.9131272505304918E-5</v>
      </c>
      <c r="L115" s="1">
        <f>'[2]Electricity and CHPs_IN'!R$23/SUM('[2]Electricity and CHPs_IN'!R$22:R$23)*L83</f>
        <v>3.4083532484424368E-2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2.206315320419627E-4</v>
      </c>
      <c r="K116" s="1">
        <f>'[2]Electricity and CHPs_IN'!Q$23/SUM('[2]Electricity and CHPs_IN'!Q$22:Q$23)*K84</f>
        <v>1.5607756834441914E-5</v>
      </c>
      <c r="L116" s="1">
        <f>'[2]Electricity and CHPs_IN'!R$23/SUM('[2]Electricity and CHPs_IN'!R$22:R$23)*L84</f>
        <v>8.8477352639364411E-3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0.27780256865574626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3.7037667094109853E-4</v>
      </c>
      <c r="K118" s="1">
        <f>'[2]Electricity and CHPs_IN'!Q$23/SUM('[2]Electricity and CHPs_IN'!Q$22:Q$23)*K86</f>
        <v>1.4355996916511157E-5</v>
      </c>
      <c r="L118" s="1">
        <f>'[2]Electricity and CHPs_IN'!R$23/SUM('[2]Electricity and CHPs_IN'!R$22:R$23)*L86</f>
        <v>2.6278290301588892E-2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6.6893950491139996E-6</v>
      </c>
      <c r="L119" s="1">
        <f>'[2]Electricity and CHPs_IN'!R$23/SUM('[2]Electricity and CHPs_IN'!R$22:R$23)*L87</f>
        <v>0.16200417391807984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1.3740252536001655E-3</v>
      </c>
      <c r="K120" s="1">
        <f>'[2]Electricity and CHPs_IN'!Q$23/SUM('[2]Electricity and CHPs_IN'!Q$22:Q$23)*K88</f>
        <v>5.9945298553352793E-4</v>
      </c>
      <c r="L120" s="1">
        <f>'[2]Electricity and CHPs_IN'!R$23/SUM('[2]Electricity and CHPs_IN'!R$22:R$23)*L88</f>
        <v>4.5070591481326571E-3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2.6227138684393075E-3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7.5607821858273002E-5</v>
      </c>
      <c r="K122" s="1">
        <f>'[2]Electricity and CHPs_IN'!Q$23/SUM('[2]Electricity and CHPs_IN'!Q$22:Q$23)*K90</f>
        <v>4.3170096117033388E-5</v>
      </c>
      <c r="L122" s="1">
        <f>'[2]Electricity and CHPs_IN'!R$23/SUM('[2]Electricity and CHPs_IN'!R$22:R$23)*L90</f>
        <v>0.55884489840548413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5.0669954039002472E-4</v>
      </c>
      <c r="K123" s="1">
        <f>'[2]Electricity and CHPs_IN'!Q$23/SUM('[2]Electricity and CHPs_IN'!Q$22:Q$23)*K91</f>
        <v>2.958171490850822E-4</v>
      </c>
      <c r="L123" s="1">
        <f>'[2]Electricity and CHPs_IN'!R$23/SUM('[2]Electricity and CHPs_IN'!R$22:R$23)*L91</f>
        <v>5.5660918333418996E-4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7.9123420638705069E-5</v>
      </c>
      <c r="K124" s="1">
        <f>'[2]Electricity and CHPs_IN'!Q$23/SUM('[2]Electricity and CHPs_IN'!Q$22:Q$23)*K92</f>
        <v>7.9818927849229117E-5</v>
      </c>
      <c r="L124" s="1">
        <f>'[2]Electricity and CHPs_IN'!R$23/SUM('[2]Electricity and CHPs_IN'!R$22:R$23)*L92</f>
        <v>2.2859634557023217E-4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0.2074342386653471</v>
      </c>
      <c r="K125" s="1">
        <f>'[2]Electricity and CHPs_IN'!Q$23/SUM('[2]Electricity and CHPs_IN'!Q$22:Q$23)*K93</f>
        <v>0.20308991947216237</v>
      </c>
      <c r="L125" s="1">
        <f>'[2]Electricity and CHPs_IN'!R$23/SUM('[2]Electricity and CHPs_IN'!R$22:R$23)*L93</f>
        <v>0.18781057303758272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7.0392674479671671E-4</v>
      </c>
      <c r="K126" s="1">
        <f>'[2]Electricity and CHPs_IN'!Q$23/SUM('[2]Electricity and CHPs_IN'!Q$22:Q$23)*K94</f>
        <v>2.9770280454993751E-2</v>
      </c>
      <c r="L126" s="1">
        <f>'[2]Electricity and CHPs_IN'!R$23/SUM('[2]Electricity and CHPs_IN'!R$22:R$23)*L94</f>
        <v>0.55856527278341839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1.1059406446865363</v>
      </c>
      <c r="K127" s="1">
        <f t="shared" si="123"/>
        <v>1.1059412419774781</v>
      </c>
      <c r="L127" s="1">
        <f t="shared" ref="L127" si="124">L95</f>
        <v>1.1059270842191262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5.5056788465002637E-4</v>
      </c>
      <c r="K128" s="1">
        <f>'[2]Electricity and CHPs_IN'!Q$23/SUM('[2]Electricity and CHPs_IN'!Q$22:Q$23)*K96</f>
        <v>1.7249602941902102E-4</v>
      </c>
      <c r="L128" s="1">
        <f>'[2]Electricity and CHPs_IN'!R$23/SUM('[2]Electricity and CHPs_IN'!R$22:R$23)*L96</f>
        <v>7.1638059124076289E-5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1.6909259013848542E-4</v>
      </c>
      <c r="K129" s="1">
        <f>'[2]Electricity and CHPs_IN'!Q$23/SUM('[2]Electricity and CHPs_IN'!Q$22:Q$23)*K97</f>
        <v>1.98844305485385E-4</v>
      </c>
      <c r="L129" s="1">
        <f>'[2]Electricity and CHPs_IN'!R$23/SUM('[2]Electricity and CHPs_IN'!R$22:R$23)*L97</f>
        <v>1.2079386552202786E-2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8.9273603361559637</v>
      </c>
      <c r="K130" s="1">
        <f t="shared" si="125"/>
        <v>9.1205633294582729</v>
      </c>
      <c r="L130" s="1">
        <f t="shared" ref="L130" si="126">SUM(L131:L136)</f>
        <v>10.359713033464594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7.4918721504744852</v>
      </c>
      <c r="K131" s="1">
        <f>'[2]Electricity and CHPs'!G19</f>
        <v>7.6680257254131856</v>
      </c>
      <c r="L131" s="1">
        <f>'[2]Electricity and CHPs'!H19</f>
        <v>1.2875944849749734E-3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8.5206986829756115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1.4346842433312545</v>
      </c>
      <c r="K133" s="1">
        <f>'[2]Electricity and CHPs'!G26</f>
        <v>1.4508225899961784</v>
      </c>
      <c r="L133" s="1">
        <f>'[2]Electricity and CHPs'!H26</f>
        <v>0.19695370042353386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1.3489727293403917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8.0394235022385879E-4</v>
      </c>
      <c r="K135" s="1">
        <f>'[2]Electricity and CHPs'!G44</f>
        <v>1.7150140489084497E-3</v>
      </c>
      <c r="L135" s="1">
        <f>'[2]Electricity and CHPs'!H44</f>
        <v>8.9592456187399791E-5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0.29171073378389439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4.4632781969028699</v>
      </c>
      <c r="K137" s="1">
        <f t="shared" si="128"/>
        <v>4.5594241577046821</v>
      </c>
      <c r="L137" s="1">
        <f t="shared" ref="L137" si="129">SUM(L138:L141)</f>
        <v>5.0339563536122558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3.7459360752372426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3.8340128627065928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6.4379724248748668E-4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4.2603493414878058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0.71734212166562727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0.72541129499808921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9.8476850211766928E-2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0.67448636467019585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4.4640821392530938</v>
      </c>
      <c r="K144" s="1">
        <f t="shared" si="130"/>
        <v>4.5611391717535907</v>
      </c>
      <c r="L144" s="1">
        <f t="shared" ref="L144" si="131">SUM(L145:L150)</f>
        <v>5.3257566798523372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3.7459360752372426</v>
      </c>
      <c r="K145" s="1">
        <f t="shared" si="132"/>
        <v>3.8340128627065928</v>
      </c>
      <c r="L145" s="1">
        <f t="shared" ref="L145" si="133">L131-L138</f>
        <v>6.4379724248748668E-4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4.2603493414878058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0.71734212166562727</v>
      </c>
      <c r="K147" s="1">
        <f t="shared" si="136"/>
        <v>0.72541129499808921</v>
      </c>
      <c r="L147" s="1">
        <f t="shared" ref="L147" si="137">L133-L140</f>
        <v>9.8476850211766928E-2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0.67448636467019585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8.0394235022385879E-4</v>
      </c>
      <c r="K149" s="1">
        <f t="shared" si="140"/>
        <v>1.7150140489084497E-3</v>
      </c>
      <c r="L149" s="1">
        <f t="shared" ref="L149" si="141">L135-L142</f>
        <v>8.9592456187399791E-5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0.29171073378389439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3.8700247806475634</v>
      </c>
      <c r="K151" s="1">
        <f t="shared" si="147"/>
        <v>4.5422931064281284</v>
      </c>
      <c r="L151" s="1">
        <f t="shared" ref="L151" si="148">SUM(L152:L158)</f>
        <v>5.8868605039137858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1.4151053086412435E-3</v>
      </c>
      <c r="K152" s="1">
        <f>'[2]Electricity and CHPs'!G25</f>
        <v>3.4986127240750108E-3</v>
      </c>
      <c r="L152" s="1">
        <f>'[2]Electricity and CHPs'!H25</f>
        <v>1.0904411042163265E-3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1.2865598942500456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3.8601174066410082</v>
      </c>
      <c r="K154" s="1">
        <f>'[2]Electricity and CHPs'!G42</f>
        <v>4.2287135304114489</v>
      </c>
      <c r="L154" s="1">
        <f>'[2]Electricity and CHPs'!H42</f>
        <v>3.0327111395610857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1.3445237563987802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1.8916858538180399E-3</v>
      </c>
      <c r="K156" s="1">
        <f>'[2]Electricity and CHPs'!G50</f>
        <v>2.5168463686125217E-3</v>
      </c>
      <c r="L156" s="1">
        <f>'[2]Electricity and CHPs'!H50</f>
        <v>1.304929767206462E-3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5.6372829435235999E-3</v>
      </c>
      <c r="K157" s="1">
        <f>'[2]Electricity and CHPs'!G53</f>
        <v>0.30632069028360442</v>
      </c>
      <c r="L157" s="1">
        <f>'[2]Electricity and CHPs'!H53</f>
        <v>0.22030892581875861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9.6329990057275464E-4</v>
      </c>
      <c r="K158" s="1">
        <f>'[2]Electricity and CHPs'!G56</f>
        <v>1.2434266403888324E-3</v>
      </c>
      <c r="L158" s="1">
        <f>'[2]Electricity and CHPs'!H56</f>
        <v>3.6141701369209786E-4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0.89874172031194488</v>
      </c>
      <c r="K159" s="1">
        <f t="shared" si="149"/>
        <v>1.2604981085284601</v>
      </c>
      <c r="L159" s="1">
        <f t="shared" si="149"/>
        <v>6.1200031609470029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0.89874172031194488</v>
      </c>
      <c r="K160" s="1">
        <f>'[2]Electricity and CHPs'!G33</f>
        <v>1.2604981085284601</v>
      </c>
      <c r="L160" s="1">
        <f>'[2]Electricity and CHPs'!H33</f>
        <v>6.1200031609470029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50.906402265616869</v>
      </c>
      <c r="K161" s="1">
        <f t="shared" si="150"/>
        <v>63.964954760713319</v>
      </c>
      <c r="L161" s="1">
        <f t="shared" ref="L161" si="151">SUM(L162:L166)</f>
        <v>90.000031539290035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0.82964783644870588</v>
      </c>
      <c r="K162" s="1">
        <f>'[2]Electricity and CHPs'!G34</f>
        <v>1.421246510840908</v>
      </c>
      <c r="L162" s="1">
        <f>'[2]Electricity and CHPs'!H34</f>
        <v>1.7208466507909974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30.162073183025363</v>
      </c>
      <c r="K163" s="1">
        <f>'[2]Electricity and CHPs'!G35</f>
        <v>40.847583550283822</v>
      </c>
      <c r="L163" s="1">
        <f>'[2]Electricity and CHPs'!H35</f>
        <v>64.205023838781713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4.6126945416258591</v>
      </c>
      <c r="K164" s="1">
        <f>'[2]Electricity and CHPs'!G36</f>
        <v>4.8961727992185375</v>
      </c>
      <c r="L164" s="1">
        <f>'[2]Electricity and CHPs'!H36</f>
        <v>5.5164669318666286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4.0162308112138616</v>
      </c>
      <c r="K165" s="1">
        <f>'[2]Electricity and CHPs'!G37</f>
        <v>4.2211179307056881</v>
      </c>
      <c r="L165" s="1">
        <f>'[2]Electricity and CHPs'!H37</f>
        <v>4.6627673336069444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11.285755893303081</v>
      </c>
      <c r="K166" s="1">
        <f>'[2]Electricity and CHPs'!G38</f>
        <v>12.578833969664361</v>
      </c>
      <c r="L166" s="1">
        <f>'[2]Electricity and CHPs'!H38</f>
        <v>13.894926784243731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6.3550509169294379E-3</v>
      </c>
      <c r="K169" s="1">
        <f t="shared" si="157"/>
        <v>0.1639037410751637</v>
      </c>
      <c r="L169" s="1">
        <f t="shared" ref="L169" si="158">SUM(L170:L172)</f>
        <v>0.63555002189256682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0.16072307644271036</v>
      </c>
      <c r="L170" s="1">
        <f>'[2]Electricity and CHPs'!H30</f>
        <v>0.16072457120977116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4.0956271384586952E-3</v>
      </c>
      <c r="K171" s="1">
        <f>'[2]Electricity and CHPs'!G46</f>
        <v>2.1484904153930796E-3</v>
      </c>
      <c r="L171" s="1">
        <f>'[2]Electricity and CHPs'!H46</f>
        <v>0.45549199368195964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2.2594237784707423E-3</v>
      </c>
      <c r="K172" s="1">
        <f>'[2]Electricity and CHPs'!G57</f>
        <v>1.0321742170602685E-3</v>
      </c>
      <c r="L172" s="1">
        <f>'[2]Electricity and CHPs'!H57</f>
        <v>1.9333457000836017E-2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1.0864006509176038</v>
      </c>
      <c r="K173" s="1">
        <f t="shared" si="160"/>
        <v>0.90639090113117748</v>
      </c>
      <c r="L173" s="1">
        <f t="shared" ref="L173" si="161">SUM(L174:L180)</f>
        <v>1.6884012215134785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4.4543619823522616E-3</v>
      </c>
      <c r="K174" s="1">
        <f>'[2]Electricity and CHPs'!G70</f>
        <v>1.0061123137802535E-3</v>
      </c>
      <c r="L174" s="1">
        <f>'[2]Electricity and CHPs'!H70</f>
        <v>2.2390049368016703E-2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4.0571700235791826E-2</v>
      </c>
      <c r="K175" s="1">
        <f>'[2]Electricity and CHPs'!G71</f>
        <v>4.0681829663653177E-2</v>
      </c>
      <c r="L175" s="1">
        <f>'[2]Electricity and CHPs'!H71</f>
        <v>0.42430780494490877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4.5403271531236633E-2</v>
      </c>
      <c r="K176" s="1">
        <f>'[2]Electricity and CHPs'!G72</f>
        <v>1.8240241556785535E-2</v>
      </c>
      <c r="L176" s="1">
        <f>'[2]Electricity and CHPs'!H72</f>
        <v>5.9975330739744107E-2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0.50268486330829332</v>
      </c>
      <c r="K177" s="1">
        <f>'[2]Electricity and CHPs'!G73</f>
        <v>0.51137611674833094</v>
      </c>
      <c r="L177" s="1">
        <f>'[2]Electricity and CHPs'!H73</f>
        <v>0.84004793752560747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0.21049068703249227</v>
      </c>
      <c r="K178" s="1">
        <f>'[2]Electricity and CHPs'!G74</f>
        <v>0.13715053076778799</v>
      </c>
      <c r="L178" s="1">
        <f>'[2]Electricity and CHPs'!H74</f>
        <v>0.14676783727650777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8.238862532251455E-2</v>
      </c>
      <c r="K179" s="1">
        <f>'[2]Electricity and CHPs'!G75</f>
        <v>5.8799556038909517E-2</v>
      </c>
      <c r="L179" s="1">
        <f>'[2]Electricity and CHPs'!H75</f>
        <v>5.0908620917188688E-2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0.20040714150492284</v>
      </c>
      <c r="K180" s="1">
        <f>'[2]Electricity and CHPs'!G76</f>
        <v>0.13913651404192995</v>
      </c>
      <c r="L180" s="1">
        <f>'[2]Electricity and CHPs'!H76</f>
        <v>0.14400364074150496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46.734965750090282</v>
      </c>
      <c r="K181" s="3">
        <f t="shared" si="162"/>
        <v>50.001683270562069</v>
      </c>
      <c r="L181" s="3">
        <f t="shared" ref="L181" si="163">SUM(L182,L233)</f>
        <v>53.559542390092524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32.339678920934141</v>
      </c>
      <c r="K182" s="1">
        <f t="shared" si="164"/>
        <v>34.493469734146238</v>
      </c>
      <c r="L182" s="1">
        <f t="shared" ref="L182" si="165">L183+L210</f>
        <v>35.134390768541223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12.356880811415135</v>
      </c>
      <c r="K183" s="1">
        <f t="shared" si="166"/>
        <v>12.239588780961091</v>
      </c>
      <c r="L183" s="1">
        <f t="shared" ref="L183" si="167">SUM(L185,L189,L190,L198,L199,L207,L209)</f>
        <v>13.089908884352093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2.521552059231701E-3</v>
      </c>
      <c r="K184" s="1">
        <f t="shared" si="168"/>
        <v>9.6929417007278704E-5</v>
      </c>
      <c r="L184" s="1">
        <f t="shared" si="168"/>
        <v>8.7685301635183626E-5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2.521552059231701E-3</v>
      </c>
      <c r="K185" s="1">
        <f>'[2]Electricity and CHPs'!G$94</f>
        <v>9.6929417007278704E-5</v>
      </c>
      <c r="L185" s="1">
        <f>'[2]Electricity and CHPs'!H$94</f>
        <v>8.7685301635183626E-5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2.521552059231701E-3</v>
      </c>
      <c r="K186" s="1">
        <f t="shared" si="169"/>
        <v>9.6929417007278704E-5</v>
      </c>
      <c r="L186" s="1">
        <f t="shared" ref="L186" si="170">L185-L187</f>
        <v>8.7685301635183626E-5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7.6881244079368147E-3</v>
      </c>
      <c r="K188" s="1">
        <f t="shared" si="173"/>
        <v>3.8722491575476827E-4</v>
      </c>
      <c r="L188" s="1">
        <f t="shared" ref="L188" si="174">SUM(L189:L190)</f>
        <v>0.93170957678346311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7.6881244079368147E-3</v>
      </c>
      <c r="K189" s="1">
        <f>'[2]Electricity and CHPs'!G$91</f>
        <v>3.0232969017001098E-4</v>
      </c>
      <c r="L189" s="1">
        <f>'[2]Electricity and CHPs'!H$91</f>
        <v>0.19005280729742324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8.4895225584757301E-5</v>
      </c>
      <c r="L190" s="1">
        <f>'[2]Electricity and CHPs'!H$95</f>
        <v>0.74165676948603987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6.9002468424055E-3</v>
      </c>
      <c r="K191" s="1">
        <f t="shared" si="175"/>
        <v>3.4832245650526976E-4</v>
      </c>
      <c r="L191" s="1">
        <f t="shared" ref="L191" si="176">SUM(L192:L193)</f>
        <v>0.66204762310044885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6.9002468424055E-3</v>
      </c>
      <c r="K192" s="1">
        <f t="shared" si="177"/>
        <v>2.7195620960813278E-4</v>
      </c>
      <c r="L192" s="1">
        <f t="shared" ref="L192" si="178">L189-L195</f>
        <v>0.13504638405586467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7.6366246897136952E-5</v>
      </c>
      <c r="L193" s="1">
        <f t="shared" ref="L193" si="180">L190-L196</f>
        <v>0.52700123904458418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7.878775655313149E-4</v>
      </c>
      <c r="K194" s="1">
        <f t="shared" si="181"/>
        <v>3.8902459249498539E-5</v>
      </c>
      <c r="L194" s="1">
        <f t="shared" ref="L194" si="182">SUM(L195:L196)</f>
        <v>0.26966195368301427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7.878775655313149E-4</v>
      </c>
      <c r="K195" s="1">
        <f t="shared" si="183"/>
        <v>3.0373480561878179E-5</v>
      </c>
      <c r="L195" s="1">
        <f t="shared" ref="L195" si="184">L189*IFERROR(L118/L86,0)</f>
        <v>5.500642324155857E-2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8.5289786876203562E-6</v>
      </c>
      <c r="L196" s="1">
        <f t="shared" ref="L196" si="185">L190*IFERROR(L119/L87,0)</f>
        <v>0.21465553044145572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12.342970373145713</v>
      </c>
      <c r="K197" s="1">
        <f t="shared" si="186"/>
        <v>12.034791372356544</v>
      </c>
      <c r="L197" s="1">
        <f t="shared" ref="L197" si="187">SUM(L198:L199)</f>
        <v>11.952440815571601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12.342970373145713</v>
      </c>
      <c r="K198" s="1">
        <f>'[2]Electricity and CHPs'!G$93-K199</f>
        <v>12.034791372356544</v>
      </c>
      <c r="L198" s="1">
        <f>'[2]Electricity and CHPs'!H$93-L199</f>
        <v>5.4243361573291793E-4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11.951898381955868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6.1714851865728573</v>
      </c>
      <c r="K200" s="1">
        <f t="shared" si="188"/>
        <v>6.017395686178272</v>
      </c>
      <c r="L200" s="1">
        <f t="shared" ref="L200" si="189">SUM(L201:L202)</f>
        <v>5.9762204077858003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6.1714851865728573</v>
      </c>
      <c r="K201" s="1">
        <f t="shared" si="190"/>
        <v>6.017395686178272</v>
      </c>
      <c r="L201" s="1">
        <f t="shared" ref="L201" si="191">L198*L140/L133</f>
        <v>2.7121680786645896E-4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5.9759491909779339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6.1714851865728555</v>
      </c>
      <c r="K203" s="1">
        <f t="shared" si="194"/>
        <v>6.017395686178272</v>
      </c>
      <c r="L203" s="1">
        <f t="shared" ref="L203" si="195">SUM(L204:L205)</f>
        <v>5.9762204077858003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6.1714851865728555</v>
      </c>
      <c r="K204" s="1">
        <f t="shared" si="196"/>
        <v>6.017395686178272</v>
      </c>
      <c r="L204" s="1">
        <f t="shared" ref="L204" si="197">L198-L201</f>
        <v>2.7121680786645896E-4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5.9759491909779339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3.7007618022530018E-3</v>
      </c>
      <c r="K206" s="1">
        <f t="shared" si="199"/>
        <v>9.1495185913514007E-3</v>
      </c>
      <c r="L206" s="1">
        <f t="shared" si="199"/>
        <v>2.8517049306847268E-3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3.7007618022530018E-3</v>
      </c>
      <c r="K207" s="1">
        <f>'[2]Electricity and CHPs'!G$92</f>
        <v>9.1495185913514007E-3</v>
      </c>
      <c r="L207" s="1">
        <f>'[2]Electricity and CHPs'!H$92</f>
        <v>2.8517049306847268E-3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0.19516373568043346</v>
      </c>
      <c r="L208" s="1">
        <f t="shared" si="200"/>
        <v>0.20281910176471085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0.19516373568043346</v>
      </c>
      <c r="L209" s="1">
        <f>'[2]Electricity and CHPs'!H$96</f>
        <v>0.20281910176471085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19.982798109519006</v>
      </c>
      <c r="K210" s="1">
        <f t="shared" si="201"/>
        <v>22.253880953185146</v>
      </c>
      <c r="L210" s="1">
        <f t="shared" ref="L210" si="202">SUM(L211,L217,L219,L225,L227,L229,L231)</f>
        <v>22.044481884189128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9.1160104268663691</v>
      </c>
      <c r="K211" s="1">
        <f t="shared" si="203"/>
        <v>8.7403494208983652</v>
      </c>
      <c r="L211" s="1">
        <f t="shared" si="203"/>
        <v>6.6796868103678486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9.1160104268663691</v>
      </c>
      <c r="K212" s="1">
        <f>'[2]Electricity and CHPs'!G$97+K216</f>
        <v>8.7403494208983652</v>
      </c>
      <c r="L212" s="1">
        <f>'[2]Electricity and CHPs'!H$97+L216</f>
        <v>6.6796868103678486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3.8587716588248666</v>
      </c>
      <c r="K213" s="1">
        <f t="shared" si="204"/>
        <v>2.0607555055673004</v>
      </c>
      <c r="L213" s="1">
        <f t="shared" si="204"/>
        <v>9.8398571704017002E-5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3.8587716588248666</v>
      </c>
      <c r="K214" s="1">
        <f t="shared" si="205"/>
        <v>2.0607555055673004</v>
      </c>
      <c r="L214" s="1">
        <f t="shared" ref="L214" si="206">L212-L216</f>
        <v>9.8398571704017002E-5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5.2572387680415025</v>
      </c>
      <c r="K215" s="1">
        <f t="shared" si="207"/>
        <v>6.6795939153310648</v>
      </c>
      <c r="L215" s="1">
        <f t="shared" si="207"/>
        <v>6.6795884117961446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5.2572387680415025</v>
      </c>
      <c r="K216" s="1">
        <f>'[2]Electricity and CHPs'!G$98</f>
        <v>6.6795939153310648</v>
      </c>
      <c r="L216" s="1">
        <f>'[2]Electricity and CHPs'!H$98</f>
        <v>6.6795884117961446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1.2998801948946392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1.2998801948946392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1.7650558046288664E-4</v>
      </c>
      <c r="K219" s="1">
        <f t="shared" si="209"/>
        <v>1.4937889301927372E-5</v>
      </c>
      <c r="L219" s="1">
        <f t="shared" si="209"/>
        <v>7.6415096788407075E-6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1.7650558046288664E-4</v>
      </c>
      <c r="K220" s="1">
        <f>'[2]Electricity and CHPs'!G$100</f>
        <v>1.4937889301927372E-5</v>
      </c>
      <c r="L220" s="1">
        <f>'[2]Electricity and CHPs'!H$100</f>
        <v>7.6415096788407075E-6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1.7650558046288664E-4</v>
      </c>
      <c r="K221" s="1">
        <f t="shared" si="210"/>
        <v>1.4937889301927372E-5</v>
      </c>
      <c r="L221" s="1">
        <f t="shared" si="210"/>
        <v>7.6415096788407075E-6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1.7650558046288664E-4</v>
      </c>
      <c r="K222" s="1">
        <f t="shared" si="211"/>
        <v>1.4937889301927372E-5</v>
      </c>
      <c r="L222" s="1">
        <f t="shared" ref="L222" si="212">L220-L224</f>
        <v>7.6415096788407075E-6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4.0555071206726305</v>
      </c>
      <c r="K225" s="1">
        <f t="shared" si="214"/>
        <v>4.5010786573162322</v>
      </c>
      <c r="L225" s="1">
        <f t="shared" si="214"/>
        <v>5.4094492292984757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4.0555071206726305</v>
      </c>
      <c r="K226" s="1">
        <f>'[2]Electricity and CHPs'!G$101</f>
        <v>4.5010786573162322</v>
      </c>
      <c r="L226" s="1">
        <f>'[2]Electricity and CHPs'!H$101</f>
        <v>5.4094492292984757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5.5112238615049067</v>
      </c>
      <c r="K231" s="1">
        <f t="shared" si="217"/>
        <v>9.0124379370812466</v>
      </c>
      <c r="L231" s="1">
        <f t="shared" si="217"/>
        <v>9.9553382030131239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5.5112238615049067</v>
      </c>
      <c r="K232" s="1">
        <f>'[2]Electricity and CHPs'!G$123</f>
        <v>9.0124379370812466</v>
      </c>
      <c r="L232" s="1">
        <f>'[2]Electricity and CHPs'!H$123</f>
        <v>9.9553382030131239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14.395286829156143</v>
      </c>
      <c r="K233" s="1">
        <f t="shared" si="218"/>
        <v>15.508213536415829</v>
      </c>
      <c r="L233" s="1">
        <f t="shared" ref="L233" si="219">SUM(L234,L240,L273,L282,L288)</f>
        <v>18.425151621551301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0.84368530432616284</v>
      </c>
      <c r="K234" s="1">
        <f t="shared" si="220"/>
        <v>2.9878541115891245E-4</v>
      </c>
      <c r="L234" s="1">
        <f t="shared" si="220"/>
        <v>0.38009850382798244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0.84368530432616284</v>
      </c>
      <c r="K235" s="1">
        <f>'[2]Electricity and CHPs'!G$104</f>
        <v>2.9878541115891245E-4</v>
      </c>
      <c r="L235" s="1">
        <f>'[2]Electricity and CHPs'!H$104</f>
        <v>0.38009850382798244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0.84368530432616284</v>
      </c>
      <c r="K236" s="1">
        <f t="shared" si="221"/>
        <v>2.9878541115891245E-4</v>
      </c>
      <c r="L236" s="1">
        <f t="shared" si="221"/>
        <v>0.38009850382798244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0.84368530432616284</v>
      </c>
      <c r="K237" s="1">
        <f t="shared" si="222"/>
        <v>2.9878541115891245E-4</v>
      </c>
      <c r="L237" s="1">
        <f t="shared" ref="L237" si="223">L235-L239</f>
        <v>0.38009850382798244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5.3554005336148629</v>
      </c>
      <c r="K240" s="1">
        <f t="shared" si="227"/>
        <v>5.7286746418714527</v>
      </c>
      <c r="L240" s="1">
        <f t="shared" ref="L240" si="228">SUM(L241:L250)</f>
        <v>6.9671680601999491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2.1821021807552136E-2</v>
      </c>
      <c r="K241" s="1">
        <f>'[2]Electricity and CHPs'!G$103-K242</f>
        <v>6.7580441869546622E-3</v>
      </c>
      <c r="L241" s="1">
        <f>'[2]Electricity and CHPs'!H$103-L242</f>
        <v>1.7211544109778206E-2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1.0015611943471555E-2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3.5027750788842697E-4</v>
      </c>
      <c r="K243" s="1">
        <f>'[2]Electricity and CHPs'!G$107</f>
        <v>1.9316962431764414E-4</v>
      </c>
      <c r="L243" s="1">
        <f>'[2]Electricity and CHPs'!H$107</f>
        <v>0.77912143713475679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1.288546479367399E-2</v>
      </c>
      <c r="K244" s="1">
        <f>'[2]Electricity and CHPs'!G$109</f>
        <v>8.2965135928734848E-3</v>
      </c>
      <c r="L244" s="1">
        <f>'[2]Electricity and CHPs'!H$109</f>
        <v>5.7575066393457048E-3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4.1473317814406787</v>
      </c>
      <c r="K246" s="1">
        <f>'[2]Electricity and CHPs'!G$112</f>
        <v>4.7043576676315881</v>
      </c>
      <c r="L246" s="1">
        <f>'[2]Electricity and CHPs'!H$112</f>
        <v>5.1366770634249974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1.1649120755737985</v>
      </c>
      <c r="K248" s="1">
        <f>'[2]Electricity and CHPs'!G$115</f>
        <v>1.0059097369277676</v>
      </c>
      <c r="L248" s="1">
        <f>'[2]Electricity and CHPs'!H$115</f>
        <v>1.0058968597273901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7.6089672677108174E-3</v>
      </c>
      <c r="K249" s="1">
        <f>'[2]Electricity and CHPs'!G$116</f>
        <v>2.5754706160642051E-3</v>
      </c>
      <c r="L249" s="1">
        <f>'[2]Electricity and CHPs'!H$116</f>
        <v>3.7127521051713374E-4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4.9094522356036001E-4</v>
      </c>
      <c r="K250" s="1">
        <f>'[2]Electricity and CHPs'!G$118</f>
        <v>5.8403929188739908E-4</v>
      </c>
      <c r="L250" s="1">
        <f>'[2]Electricity and CHPs'!H$118</f>
        <v>1.2116762009691357E-2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3.7610479769140839</v>
      </c>
      <c r="K251" s="1">
        <f t="shared" si="229"/>
        <v>4.2482934497651943</v>
      </c>
      <c r="L251" s="1">
        <f t="shared" ref="L251" si="230">SUM(L252:L261)</f>
        <v>4.2359180663946843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1.9584807533835194E-2</v>
      </c>
      <c r="K252" s="1">
        <f t="shared" si="231"/>
        <v>6.0790988818033454E-3</v>
      </c>
      <c r="L252" s="1">
        <f t="shared" ref="L252" si="232">L241-L263</f>
        <v>1.2230057682894733E-2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7.1168229309859984E-3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3.1438113374929275E-4</v>
      </c>
      <c r="K254" s="1">
        <f t="shared" si="231"/>
        <v>1.7376288386136305E-4</v>
      </c>
      <c r="L254" s="1">
        <f t="shared" ref="L254" si="234">L243-L265</f>
        <v>0.55362261847991201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1.1564964747928274E-2</v>
      </c>
      <c r="K255" s="1">
        <f t="shared" si="235"/>
        <v>7.4630063240280218E-3</v>
      </c>
      <c r="L255" s="1">
        <f t="shared" ref="L255" si="236">L244-L266</f>
        <v>4.0911284809619997E-3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3.7223139885393506</v>
      </c>
      <c r="K257" s="1">
        <f t="shared" si="239"/>
        <v>4.2317354911805101</v>
      </c>
      <c r="L257" s="1">
        <f t="shared" ref="L257" si="240">L246-L268</f>
        <v>3.6499837773648527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6.8292017112504405E-3</v>
      </c>
      <c r="K260" s="1">
        <f t="shared" si="245"/>
        <v>2.3167265719356736E-3</v>
      </c>
      <c r="L260" s="1">
        <f t="shared" ref="L260" si="246">L249-L271</f>
        <v>2.6381812183101937E-4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4.4063324796997459E-4</v>
      </c>
      <c r="K261" s="1">
        <f t="shared" si="247"/>
        <v>5.2536392305564607E-4</v>
      </c>
      <c r="L261" s="1">
        <f t="shared" ref="L261" si="248">L250-L272</f>
        <v>8.6098433332453869E-3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1.5943525567007788</v>
      </c>
      <c r="K262" s="1">
        <f t="shared" si="249"/>
        <v>1.4803811921062591</v>
      </c>
      <c r="L262" s="1">
        <f t="shared" ref="L262" si="250">SUM(L263:L272)</f>
        <v>2.7312499938052643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2.2362142737169409E-3</v>
      </c>
      <c r="K263" s="1">
        <f t="shared" si="251"/>
        <v>6.7894530515131711E-4</v>
      </c>
      <c r="L263" s="1">
        <f t="shared" ref="L263" si="252">L241*IFERROR(L120/L88,0)</f>
        <v>4.9814864268834741E-3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2.8987890124855566E-3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3.5896374139134235E-5</v>
      </c>
      <c r="K265" s="1">
        <f t="shared" si="251"/>
        <v>1.9406740456281075E-5</v>
      </c>
      <c r="L265" s="1">
        <f t="shared" ref="L265" si="254">L243*IFERROR(L122/L90,0)</f>
        <v>0.22549881865484475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1.3205000457457172E-3</v>
      </c>
      <c r="K266" s="1">
        <f t="shared" si="251"/>
        <v>8.3350726884546308E-4</v>
      </c>
      <c r="L266" s="1">
        <f t="shared" ref="L266" si="255">L244*IFERROR(L123/L91,0)</f>
        <v>1.6663781583837053E-3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0.42501779290132791</v>
      </c>
      <c r="K268" s="1">
        <f t="shared" si="251"/>
        <v>0.47262217645107779</v>
      </c>
      <c r="L268" s="1">
        <f t="shared" ref="L268" si="257">L246*IFERROR(L125/L93,0)</f>
        <v>1.4866932860601447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1.1649120755737985</v>
      </c>
      <c r="K270" s="1">
        <f t="shared" si="251"/>
        <v>1.0059097369277676</v>
      </c>
      <c r="L270" s="1">
        <f t="shared" ref="L270" si="259">L248*IFERROR(L127/L95,0)</f>
        <v>1.0058968597273901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7.7976555646037731E-4</v>
      </c>
      <c r="K271" s="1">
        <f t="shared" si="251"/>
        <v>2.5874404412853144E-4</v>
      </c>
      <c r="L271" s="1">
        <f t="shared" ref="L271" si="260">L249*IFERROR(L128/L96,0)</f>
        <v>1.0745708868611439E-4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5.0311975590385448E-5</v>
      </c>
      <c r="K272" s="1">
        <f t="shared" si="251"/>
        <v>5.8675368831753032E-5</v>
      </c>
      <c r="L272" s="1">
        <f t="shared" ref="L272" si="261">L250*IFERROR(L129/L97,0)</f>
        <v>3.5069186764459703E-3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4.7444133243423224E-3</v>
      </c>
      <c r="K273" s="1">
        <f t="shared" si="262"/>
        <v>8.6866129280447121E-3</v>
      </c>
      <c r="L273" s="1">
        <f t="shared" ref="L273" si="263">SUM(L274:L275)</f>
        <v>0.9898588671134716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4.7444133243423224E-3</v>
      </c>
      <c r="K274" s="1">
        <f>'[2]Electricity and CHPs'!G$106-K275</f>
        <v>8.6866129280447121E-3</v>
      </c>
      <c r="L274" s="1">
        <f>'[2]Electricity and CHPs'!H$106-L275</f>
        <v>3.0391976707599966E-4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0.9895549473463956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4.7444133243423224E-3</v>
      </c>
      <c r="K279" s="1">
        <f t="shared" si="266"/>
        <v>8.6866129280447121E-3</v>
      </c>
      <c r="L279" s="1">
        <f t="shared" ref="L279" si="267">SUM(L280:L281)</f>
        <v>0.9898588671134716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4.7444133243423224E-3</v>
      </c>
      <c r="K280" s="1">
        <f t="shared" si="268"/>
        <v>8.6866129280447121E-3</v>
      </c>
      <c r="L280" s="1">
        <f t="shared" ref="L280" si="269">L274</f>
        <v>3.0391976707599966E-4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0.9895549473463956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8.1871362630997968</v>
      </c>
      <c r="K282" s="1">
        <f t="shared" si="272"/>
        <v>9.7686147125976017</v>
      </c>
      <c r="L282" s="1">
        <f t="shared" ref="L282" si="273">SUM(L283:L287)</f>
        <v>9.8493531602464799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8.165632975586762</v>
      </c>
      <c r="K283" s="1">
        <f>'[2]Electricity and CHPs'!G$105-K284</f>
        <v>8.9453555451011582</v>
      </c>
      <c r="L283" s="1">
        <f>'[2]Electricity and CHPs'!H$105-L284</f>
        <v>6.415350487533086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2.8441848693051166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5.0012232222152696E-3</v>
      </c>
      <c r="K285" s="1">
        <f>'[2]Electricity and CHPs'!G$110</f>
        <v>6.513637244064124E-3</v>
      </c>
      <c r="L285" s="1">
        <f>'[2]Electricity and CHPs'!H$110</f>
        <v>3.2431633613737723E-3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1.4995728027107125E-2</v>
      </c>
      <c r="K286" s="1">
        <f>'[2]Electricity and CHPs'!G$113</f>
        <v>0.81484321553274153</v>
      </c>
      <c r="L286" s="1">
        <f>'[2]Electricity and CHPs'!H$113</f>
        <v>0.58604344799078667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1.5063362637116157E-3</v>
      </c>
      <c r="K287" s="1">
        <f>'[2]Electricity and CHPs'!G$117</f>
        <v>1.9023147196383712E-3</v>
      </c>
      <c r="L287" s="1">
        <f>'[2]Electricity and CHPs'!H$117</f>
        <v>5.3119205611772168E-4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4.3203147909790631E-3</v>
      </c>
      <c r="K288" s="1">
        <f t="shared" si="274"/>
        <v>1.9387836075715466E-3</v>
      </c>
      <c r="L288" s="1">
        <f t="shared" ref="L288" si="275">SUM(L289:L290)</f>
        <v>0.2386730301634194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2.7593770720726759E-3</v>
      </c>
      <c r="K289" s="1">
        <f>'[2]Electricity and CHPs'!G$108</f>
        <v>1.2890942492358465E-3</v>
      </c>
      <c r="L289" s="1">
        <f>'[2]Electricity and CHPs'!H$108</f>
        <v>0.22774599684097993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1.5609377189063872E-3</v>
      </c>
      <c r="K290" s="1">
        <f>'[2]Electricity and CHPs'!G$119</f>
        <v>6.4968935833570004E-4</v>
      </c>
      <c r="L290" s="1">
        <f>'[2]Electricity and CHPs'!H$119</f>
        <v>1.0927033322439458E-2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404.97507869625292</v>
      </c>
      <c r="K291" s="3">
        <f t="shared" ref="K291:L291" si="280">SUM(K292,K294,K302,K310,K358,K379,K387,K389,K397,K401,K395)</f>
        <v>352.61340018318992</v>
      </c>
      <c r="L291" s="3">
        <f t="shared" si="280"/>
        <v>316.461220064016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167.58973516791963</v>
      </c>
      <c r="K292" s="1">
        <f t="shared" si="281"/>
        <v>98.945498949602396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167.58973516791963</v>
      </c>
      <c r="K293" s="1">
        <f>'[2]Electricity and CHPs_IN'!G$14</f>
        <v>98.945498949602396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151.46029455161374</v>
      </c>
      <c r="K294" s="1">
        <f t="shared" si="283"/>
        <v>151.64727861019813</v>
      </c>
      <c r="L294" s="1">
        <f t="shared" ref="L294" si="284">SUM(L295:L297)</f>
        <v>152.52842566265082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72.140161012133575</v>
      </c>
      <c r="K295" s="1">
        <f>'[2]Electricity and CHPs_IN'!G$15</f>
        <v>72.140249487902423</v>
      </c>
      <c r="L295" s="1">
        <f>'[2]Electricity and CHPs_IN'!H$15</f>
        <v>68.85227903573626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63.395560433631594</v>
      </c>
      <c r="K296" s="1">
        <f>'[2]Electricity and CHPs_IN'!G$16</f>
        <v>63.395476922177942</v>
      </c>
      <c r="L296" s="1">
        <f>'[2]Electricity and CHPs_IN'!H$16</f>
        <v>67.134131454673806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15.924573105848575</v>
      </c>
      <c r="K297" s="1">
        <f>'[2]Electricity and CHPs_IN'!G$13</f>
        <v>16.111552200117746</v>
      </c>
      <c r="L297" s="1">
        <f>'[2]Electricity and CHPs_IN'!H$13</f>
        <v>16.54201517224076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0.11243244900696947</v>
      </c>
      <c r="K298" s="1">
        <f t="shared" si="285"/>
        <v>5.5290682038871088E-4</v>
      </c>
      <c r="L298" s="1">
        <f t="shared" ref="L298" si="286">SUM(L299:L301)</f>
        <v>0.20276843925349128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2.9695581960557816E-3</v>
      </c>
      <c r="K299" s="1">
        <f>'[2]Electricity and CHPs_IN'!G$18</f>
        <v>2.9280213080671203E-4</v>
      </c>
      <c r="L299" s="1">
        <f>'[2]Electricity and CHPs_IN'!H$18</f>
        <v>2.4003048136537903E-4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7.6800885290704494E-4</v>
      </c>
      <c r="K300" s="1">
        <f>IFERROR(K72/SUM(K72,K185),0)*'[2]Electricity and CHPs_IN'!G$28</f>
        <v>4.5980992807697331E-5</v>
      </c>
      <c r="L300" s="1">
        <f>IFERROR(L72/SUM(L72,L185),0)*'[2]Electricity and CHPs_IN'!H$28</f>
        <v>2.8617694234048311E-5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0.10869488195800664</v>
      </c>
      <c r="K301" s="1">
        <f>IFERROR(K73/SUM(K73,K235),0)*'[2]Electricity and CHPs_IN'!G$41</f>
        <v>2.1412369677430151E-4</v>
      </c>
      <c r="L301" s="1">
        <f>IFERROR(L73/SUM(L73,L235),0)*'[2]Electricity and CHPs_IN'!H$41</f>
        <v>0.20249979107789184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0.11243244900696947</v>
      </c>
      <c r="K302" s="1">
        <f t="shared" si="287"/>
        <v>5.5290682038871088E-4</v>
      </c>
      <c r="L302" s="1">
        <f t="shared" ref="L302" si="288">L298</f>
        <v>0.20276843925349128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2.9695581960557816E-3</v>
      </c>
      <c r="K303" s="1">
        <f t="shared" si="289"/>
        <v>2.9280213080671203E-4</v>
      </c>
      <c r="L303" s="1">
        <f t="shared" ref="L303" si="290">L299</f>
        <v>2.4003048136537903E-4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7.6800885290704494E-4</v>
      </c>
      <c r="K304" s="1">
        <f t="shared" si="291"/>
        <v>4.5980992807697331E-5</v>
      </c>
      <c r="L304" s="1">
        <f t="shared" ref="L304" si="292">L300</f>
        <v>2.8617694234048311E-5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0.10869488195800664</v>
      </c>
      <c r="K305" s="1">
        <f t="shared" si="293"/>
        <v>2.1412369677430151E-4</v>
      </c>
      <c r="L305" s="1">
        <f t="shared" ref="L305" si="294">L301</f>
        <v>0.20249979107789184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3.7160452045915529</v>
      </c>
      <c r="K310" s="1">
        <f t="shared" si="295"/>
        <v>4.2286874229016824</v>
      </c>
      <c r="L310" s="1">
        <f t="shared" ref="L310" si="296">SUM(L311:L325)</f>
        <v>8.862525846916693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5.5990751563939241E-4</v>
      </c>
      <c r="L311" s="1">
        <f>'[2]Electricity and CHPs_IN'!H$21</f>
        <v>0.1880370246702471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5.6719120205549643E-3</v>
      </c>
      <c r="K312" s="1">
        <f>'[2]Electricity and CHPs_IN'!G$22</f>
        <v>4.6057379850364741E-4</v>
      </c>
      <c r="L312" s="1">
        <f>'[2]Electricity and CHPs_IN'!H$22</f>
        <v>7.2691223467966748E-2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3.7202636537745921E-5</v>
      </c>
      <c r="L313" s="1">
        <f>'[2]Electricity and CHPs_IN'!H$23</f>
        <v>1.7526835299525896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4.7474265115637869E-3</v>
      </c>
      <c r="K314" s="1">
        <f>IFERROR(K86/SUM(K86+K189),0)*'[2]Electricity and CHPs_IN'!G$24</f>
        <v>2.1898876908831838E-4</v>
      </c>
      <c r="L314" s="1">
        <f>IFERROR(L86/SUM(L86+L189),0)*'[2]Electricity and CHPs_IN'!H$24</f>
        <v>0.11653775798943102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7.3169769950232481E-5</v>
      </c>
      <c r="L315" s="1">
        <f>IFERROR(L87/SUM(L87+L190),0)*'[2]Electricity and CHPs_IN'!H$29</f>
        <v>0.60187199795986235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1.4343995327488231E-2</v>
      </c>
      <c r="K316" s="1">
        <f>K88/SUM(K88,K241)*'[2]Electricity and CHPs_IN'!G$39</f>
        <v>7.8338156844596132E-3</v>
      </c>
      <c r="L316" s="1">
        <f>L88/SUM(L88,L241)*'[2]Electricity and CHPs_IN'!H$39</f>
        <v>3.399766776655596E-2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1.33351170450798E-2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5.3536750951799954E-3</v>
      </c>
      <c r="K319" s="1">
        <f>K91/SUM(K91,K244)*'[2]Electricity and CHPs_IN'!G$48</f>
        <v>2.8529653437719522E-3</v>
      </c>
      <c r="L319" s="1">
        <f>L91/SUM(L91,L244)*'[2]Electricity and CHPs_IN'!H$48</f>
        <v>1.734424702196575E-3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1.795553156706636E-3</v>
      </c>
      <c r="K320" s="1">
        <f>IFERROR(K92/SUM(K92,K245),0)*'[2]Electricity and CHPs_IN'!G$49</f>
        <v>1.805674441826876E-3</v>
      </c>
      <c r="L320" s="1">
        <f>IFERROR(L92/SUM(L92,L245),0)*'[2]Electricity and CHPs_IN'!H$49</f>
        <v>1.7551637973771345E-3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2.2017628586802438</v>
      </c>
      <c r="K321" s="1">
        <f>IFERROR(K93/SUM(K93,K246),0)*'[2]Electricity and CHPs_IN'!G$51</f>
        <v>1.9921864518301722</v>
      </c>
      <c r="L321" s="1">
        <f>IFERROR(L93/SUM(L93,L246),0)*'[2]Electricity and CHPs_IN'!H$51</f>
        <v>0.23504223214856076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1.5974257413381938E-2</v>
      </c>
      <c r="K322" s="1">
        <f>IFERROR(K94/SUM(K94,K247),0)*'[2]Electricity and CHPs_IN'!G$52</f>
        <v>0.67346725885794423</v>
      </c>
      <c r="L322" s="1">
        <f>IFERROR(L94/SUM(L94,L247),0)*'[2]Electricity and CHPs_IN'!H$52</f>
        <v>4.2886667449385669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1.4577376436901153</v>
      </c>
      <c r="K323" s="1">
        <f>IFERROR(K95/SUM(K95,K248),0)*'[2]Electricity and CHPs_IN'!G$54</f>
        <v>1.5446503403075393</v>
      </c>
      <c r="L323" s="1">
        <f>IFERROR(L95/SUM(L95,L248),0)*'[2]Electricity and CHPs_IN'!H$54</f>
        <v>1.5036547171300243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6.5559936549897729E-3</v>
      </c>
      <c r="K324" s="1">
        <f>IFERROR(K96/SUM(K96,K249),0)*'[2]Electricity and CHPs_IN'!G$55</f>
        <v>2.035701456436298E-3</v>
      </c>
      <c r="L324" s="1">
        <f>IFERROR(L96/SUM(L96,L249),0)*'[2]Electricity and CHPs_IN'!H$55</f>
        <v>3.4885336206392435E-4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2.1018890413280911E-3</v>
      </c>
      <c r="K325" s="1">
        <f>IFERROR(K97/SUM(K97,K250),0)*'[2]Electricity and CHPs_IN'!G$58</f>
        <v>2.5053724898123257E-3</v>
      </c>
      <c r="L325" s="1">
        <f>IFERROR(L97/SUM(L97,L250),0)*'[2]Electricity and CHPs_IN'!H$58</f>
        <v>5.2169391986171175E-2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2.0268766202851332</v>
      </c>
      <c r="K326" s="1">
        <f t="shared" si="297"/>
        <v>2.4143524690925569</v>
      </c>
      <c r="L326" s="1">
        <f t="shared" ref="L326" si="298">L310-L342</f>
        <v>5.2290147719604834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5.0365653998047082E-4</v>
      </c>
      <c r="L327" s="1">
        <f t="shared" ref="L327" si="300">IFERROR(L99/L83,0)*L311</f>
        <v>0.13361402344665382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5.0906555270922253E-3</v>
      </c>
      <c r="K328" s="1">
        <f t="shared" si="301"/>
        <v>4.1430236115889215E-4</v>
      </c>
      <c r="L328" s="1">
        <f t="shared" ref="L328" si="302">IFERROR(L100/L84,0)*L312</f>
        <v>5.1652417144162945E-2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1.2454095073899765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4.2609111218533504E-3</v>
      </c>
      <c r="K330" s="1">
        <f t="shared" si="305"/>
        <v>1.9698811438109026E-4</v>
      </c>
      <c r="L330" s="1">
        <f t="shared" ref="L330" si="306">IFERROR(L102/L86,0)*L314</f>
        <v>8.2808578553753828E-2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6.5818786379777524E-5</v>
      </c>
      <c r="L331" s="1">
        <f t="shared" ref="L331" si="308">IFERROR(L103/L87,0)*L315</f>
        <v>0.42767396148880865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1.2874025342748247E-2</v>
      </c>
      <c r="K332" s="1">
        <f t="shared" si="309"/>
        <v>7.0467932511568557E-3</v>
      </c>
      <c r="L332" s="1">
        <f t="shared" ref="L332" si="310">IFERROR(L104/L88,0)*L316</f>
        <v>2.4157823099244777E-2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9.4755734656499866E-3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4.8050314628941332E-3</v>
      </c>
      <c r="K335" s="1">
        <f t="shared" si="315"/>
        <v>2.5663428576904808E-3</v>
      </c>
      <c r="L335" s="1">
        <f t="shared" ref="L335" si="316">IFERROR(L107/L91,0)*L319</f>
        <v>1.2324352782764347E-3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1.6115452017329036E-3</v>
      </c>
      <c r="K336" s="1">
        <f t="shared" si="317"/>
        <v>1.6242677876240827E-3</v>
      </c>
      <c r="L336" s="1">
        <f t="shared" ref="L336" si="318">IFERROR(L108/L92,0)*L320</f>
        <v>1.2471719183321742E-3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1.9761266086758311</v>
      </c>
      <c r="K337" s="1">
        <f t="shared" si="319"/>
        <v>1.7920419128129357</v>
      </c>
      <c r="L337" s="1">
        <f t="shared" ref="L337" si="320">IFERROR(L109/L93,0)*L321</f>
        <v>0.16701465241925206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1.4337218471994225E-2</v>
      </c>
      <c r="K338" s="1">
        <f t="shared" si="321"/>
        <v>0.60580753055114034</v>
      </c>
      <c r="L338" s="1">
        <f t="shared" ref="L338" si="322">IFERROR(L110/L94,0)*L322</f>
        <v>3.0474105831976379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5.8841366393567168E-3</v>
      </c>
      <c r="K340" s="1">
        <f t="shared" si="325"/>
        <v>1.8311851928100393E-3</v>
      </c>
      <c r="L340" s="1">
        <f t="shared" ref="L340" si="326">IFERROR(L112/L96,0)*L324</f>
        <v>2.4788576281715931E-4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1.8864878416299012E-3</v>
      </c>
      <c r="K341" s="1">
        <f t="shared" si="327"/>
        <v>2.2536708372991802E-3</v>
      </c>
      <c r="L341" s="1">
        <f t="shared" ref="L341" si="328">IFERROR(L113/L97,0)*L325</f>
        <v>3.7070158795917678E-2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1.6891685843064197</v>
      </c>
      <c r="K342" s="1">
        <f t="shared" si="329"/>
        <v>1.8143349538091254</v>
      </c>
      <c r="L342" s="1">
        <f t="shared" ref="L342" si="330">SUM(L343:L357)</f>
        <v>3.6335110749562096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5.6250975658921586E-5</v>
      </c>
      <c r="L343" s="1">
        <f t="shared" ref="L343" si="332">L311-L327</f>
        <v>5.4423001223593281E-2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5.8125649346273903E-4</v>
      </c>
      <c r="K344" s="1">
        <f t="shared" si="333"/>
        <v>4.6271437344755264E-5</v>
      </c>
      <c r="L344" s="1">
        <f t="shared" ref="L344" si="334">L312-L328</f>
        <v>2.1038806323803803E-2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3.7202636537745921E-5</v>
      </c>
      <c r="L345" s="1">
        <f t="shared" ref="L345" si="336">L313-L329</f>
        <v>0.50727402256261311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4.8651538971043653E-4</v>
      </c>
      <c r="K346" s="1">
        <f t="shared" si="337"/>
        <v>2.2000654707228121E-5</v>
      </c>
      <c r="L346" s="1">
        <f t="shared" ref="L346" si="338">L314-L330</f>
        <v>3.3729179435677187E-2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7.3509835704549566E-6</v>
      </c>
      <c r="L347" s="1">
        <f t="shared" ref="L347" si="340">L315-L331</f>
        <v>0.1741980364710537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1.4699699847399838E-3</v>
      </c>
      <c r="K348" s="1">
        <f t="shared" si="341"/>
        <v>7.8702243330275746E-4</v>
      </c>
      <c r="L348" s="1">
        <f t="shared" ref="L348" si="342">L316-L332</f>
        <v>9.8398446673111824E-3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3.8595435794298132E-3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5.4864363228586226E-4</v>
      </c>
      <c r="K351" s="1">
        <f t="shared" si="347"/>
        <v>2.8662248608147135E-4</v>
      </c>
      <c r="L351" s="1">
        <f t="shared" ref="L351" si="348">L319-L335</f>
        <v>5.019894239201403E-4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1.8400795497373239E-4</v>
      </c>
      <c r="K352" s="1">
        <f t="shared" si="349"/>
        <v>1.8140665420279334E-4</v>
      </c>
      <c r="L352" s="1">
        <f t="shared" ref="L352" si="350">L320-L336</f>
        <v>5.0799187904496026E-4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0.22563625000441268</v>
      </c>
      <c r="K353" s="1">
        <f t="shared" si="351"/>
        <v>0.2001445390172365</v>
      </c>
      <c r="L353" s="1">
        <f t="shared" ref="L353" si="352">L321-L337</f>
        <v>6.8027579729308701E-2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1.637038941387713E-3</v>
      </c>
      <c r="K354" s="1">
        <f t="shared" si="353"/>
        <v>6.765972830680389E-2</v>
      </c>
      <c r="L354" s="1">
        <f t="shared" ref="L354" si="354">L322-L338</f>
        <v>1.241256161740929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1.4577376436901153</v>
      </c>
      <c r="K355" s="1">
        <f t="shared" si="355"/>
        <v>1.5446503403075393</v>
      </c>
      <c r="L355" s="1">
        <f t="shared" ref="L355" si="356">L323-L339</f>
        <v>1.5036547171300243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6.7185701563305614E-4</v>
      </c>
      <c r="K356" s="1">
        <f t="shared" si="357"/>
        <v>2.045162636262587E-4</v>
      </c>
      <c r="L356" s="1">
        <f t="shared" ref="L356" si="358">L324-L340</f>
        <v>1.0096759924676504E-4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2.1540119969818989E-4</v>
      </c>
      <c r="K357" s="1">
        <f t="shared" si="359"/>
        <v>2.5170165251314552E-4</v>
      </c>
      <c r="L357" s="1">
        <f t="shared" ref="L357" si="360">L325-L341</f>
        <v>1.5099233190253497E-2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25.192312640636455</v>
      </c>
      <c r="K358" s="1">
        <f t="shared" si="362"/>
        <v>25.957845526860371</v>
      </c>
      <c r="L358" s="1">
        <f t="shared" ref="L358" si="363">SUM(L359:L364)</f>
        <v>45.568118060240323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20.958809366179295</v>
      </c>
      <c r="K359" s="1">
        <f>'[2]Electricity and CHPs_IN'!G$19</f>
        <v>21.451605975912862</v>
      </c>
      <c r="L359" s="1">
        <f>'[2]Electricity and CHPs_IN'!H$19</f>
        <v>3.6020966201118537E-3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24.95792256460588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4.2316235878399349</v>
      </c>
      <c r="K361" s="1">
        <f>IFERROR(K133/SUM(K133,K198),0)*'[2]Electricity and CHPs_IN'!G$26</f>
        <v>4.5016767237910056</v>
      </c>
      <c r="L361" s="1">
        <f>IFERROR(L133/SUM(L133,L198),0)*'[2]Electricity and CHPs_IN'!H$26</f>
        <v>16.881939932139566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2.533567593231898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1.8796866172252065E-3</v>
      </c>
      <c r="K363" s="1">
        <f>IFERROR(K135/SUM(K135,K274),0)*'[2]Electricity and CHPs_IN'!G$44</f>
        <v>4.5628271565007943E-3</v>
      </c>
      <c r="L363" s="1">
        <f>IFERROR(L135/SUM(L135,L274),0)*'[2]Electricity and CHPs_IN'!H$44</f>
        <v>3.2914297309081126E-4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1.1907567306697713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12.595216477009615</v>
      </c>
      <c r="K365" s="1">
        <f t="shared" si="364"/>
        <v>12.976641349851935</v>
      </c>
      <c r="L365" s="1">
        <f t="shared" ref="L365" si="365">SUM(L366:L369)</f>
        <v>22.18851609329873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10.479404683089648</v>
      </c>
      <c r="K366" s="1">
        <f t="shared" si="366"/>
        <v>10.725802987956431</v>
      </c>
      <c r="L366" s="1">
        <f t="shared" ref="L366" si="367">L359*IFERROR(L138/L131,0)</f>
        <v>1.8010483100559269E-3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12.47896128230294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2.1158117939199674</v>
      </c>
      <c r="K368" s="1">
        <f t="shared" si="370"/>
        <v>2.2508383618955028</v>
      </c>
      <c r="L368" s="1">
        <f t="shared" ref="L368" si="371">L361*IFERROR(L140/L133,0)</f>
        <v>8.4409699660697832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1.266783796615949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12.597096163626841</v>
      </c>
      <c r="K372" s="1">
        <f t="shared" si="378"/>
        <v>12.981204177008436</v>
      </c>
      <c r="L372" s="1">
        <f t="shared" ref="L372" si="379">SUM(L373:L378)</f>
        <v>23.379601966941593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10.479404683089648</v>
      </c>
      <c r="K373" s="1">
        <f t="shared" si="380"/>
        <v>10.725802987956431</v>
      </c>
      <c r="L373" s="1">
        <f t="shared" ref="L373" si="381">L366*IFERROR(L145/L138,0)</f>
        <v>1.8010483100559269E-3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12.47896128230294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2.1158117939199674</v>
      </c>
      <c r="K375" s="1">
        <f t="shared" si="384"/>
        <v>2.2508383618955028</v>
      </c>
      <c r="L375" s="1">
        <f t="shared" ref="L375" si="385">L368*IFERROR(L147/L140,0)</f>
        <v>8.4409699660697832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1.266783796615949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1.8796866172252065E-3</v>
      </c>
      <c r="K377" s="1">
        <f t="shared" si="388"/>
        <v>4.5628271565007943E-3</v>
      </c>
      <c r="L377" s="1">
        <f t="shared" ref="L377" si="389">L363</f>
        <v>3.2914297309081126E-4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1.1907567306697713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3.8864387344417533</v>
      </c>
      <c r="K379" s="1">
        <f t="shared" si="392"/>
        <v>5.4268077947123139</v>
      </c>
      <c r="L379" s="1">
        <f t="shared" ref="L379" si="393">SUM(L380:L386)</f>
        <v>10.587313169303313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5.3549967772930335E-2</v>
      </c>
      <c r="K380" s="1">
        <f>IFERROR(K152/SUM(K152,K207),0)*'[2]Electricity and CHPs_IN'!G$25</f>
        <v>0.11176815186719802</v>
      </c>
      <c r="L380" s="1">
        <f>IFERROR(L152/SUM(L152,L207),0)*'[2]Electricity and CHPs_IN'!H$25</f>
        <v>0.12997120189003622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0.39278914897505629</v>
      </c>
      <c r="L381" s="1">
        <f>'[2]Electricity and CHPs_IN'!H$31</f>
        <v>5.3488792759771586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3.6100635063765028</v>
      </c>
      <c r="K382" s="1">
        <f>IFERROR(K154/SUM(K154,K283),0)*'[2]Electricity and CHPs_IN'!G$42</f>
        <v>3.9465511163707752</v>
      </c>
      <c r="L382" s="1">
        <f>IFERROR(L154/SUM(L154,L283),0)*'[2]Electricity and CHPs_IN'!H$42</f>
        <v>2.7694324586861581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1.384488900623392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7.1981403044785855E-2</v>
      </c>
      <c r="K384" s="1">
        <f>IFERROR(K156/SUM(K285,K156),0)*'[2]Electricity and CHPs_IN'!G$50</f>
        <v>0.22228077806874835</v>
      </c>
      <c r="L384" s="1">
        <f>IFERROR(L156/SUM(L285,L156),0)*'[2]Electricity and CHPs_IN'!H$50</f>
        <v>0.27193154743247944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7.5326667509694606E-2</v>
      </c>
      <c r="K385" s="1">
        <f>IFERROR(K157/SUM(K286,K157),0)*'[2]Electricity and CHPs_IN'!G$53</f>
        <v>0.51772435954565599</v>
      </c>
      <c r="L385" s="1">
        <f>IFERROR(L157/SUM(L286,L157),0)*'[2]Electricity and CHPs_IN'!H$53</f>
        <v>0.46705889547026652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7.5517189737839163E-2</v>
      </c>
      <c r="K386" s="1">
        <f>IFERROR(K158/SUM(K287,K158),0)*'[2]Electricity and CHPs_IN'!G$56</f>
        <v>0.23569423988487936</v>
      </c>
      <c r="L386" s="1">
        <f>IFERROR(L158/SUM(L287,L158),0)*'[2]Electricity and CHPs_IN'!H$56</f>
        <v>0.21555088922381946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0.89874172031194488</v>
      </c>
      <c r="K387" s="1">
        <f t="shared" si="394"/>
        <v>1.2604981085284601</v>
      </c>
      <c r="L387" s="1">
        <f t="shared" si="394"/>
        <v>6.1200031609470029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0.89874172031194488</v>
      </c>
      <c r="K388" s="1">
        <f>'[2]Electricity and CHPs_IN'!G$33</f>
        <v>1.2604981085284601</v>
      </c>
      <c r="L388" s="1">
        <f>'[2]Electricity and CHPs_IN'!H$33</f>
        <v>6.1200031609470029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50.906402265616869</v>
      </c>
      <c r="K389" s="1">
        <f t="shared" si="395"/>
        <v>63.964954760713319</v>
      </c>
      <c r="L389" s="1">
        <f t="shared" ref="L389" si="396">SUM(L390:L394)</f>
        <v>90.000031539290035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0.82964783644870588</v>
      </c>
      <c r="K390" s="1">
        <f>'[2]Electricity and CHPs_IN'!G34</f>
        <v>1.421246510840908</v>
      </c>
      <c r="L390" s="1">
        <f>'[2]Electricity and CHPs_IN'!H34</f>
        <v>1.7208466507909974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30.162073183025363</v>
      </c>
      <c r="K391" s="1">
        <f>'[2]Electricity and CHPs_IN'!G35</f>
        <v>40.847583550283822</v>
      </c>
      <c r="L391" s="1">
        <f>'[2]Electricity and CHPs_IN'!H35</f>
        <v>64.205023838781713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4.6126945416258591</v>
      </c>
      <c r="K392" s="1">
        <f>'[2]Electricity and CHPs_IN'!G36</f>
        <v>4.8961727992185375</v>
      </c>
      <c r="L392" s="1">
        <f>'[2]Electricity and CHPs_IN'!H36</f>
        <v>5.5164669318666286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4.0162308112138616</v>
      </c>
      <c r="K393" s="1">
        <f>'[2]Electricity and CHPs_IN'!G37</f>
        <v>4.2211179307056881</v>
      </c>
      <c r="L393" s="1">
        <f>'[2]Electricity and CHPs_IN'!H37</f>
        <v>4.6627673336069444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11.285755893303081</v>
      </c>
      <c r="K394" s="1">
        <f>'[2]Electricity and CHPs_IN'!G38</f>
        <v>12.578833969664361</v>
      </c>
      <c r="L394" s="1">
        <f>'[2]Electricity and CHPs_IN'!H38</f>
        <v>13.894926784243731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7.3162685964468779E-3</v>
      </c>
      <c r="K397" s="1">
        <f t="shared" ref="K397:L397" si="402">SUM(K398:K400)</f>
        <v>0.17643504209409808</v>
      </c>
      <c r="L397" s="1">
        <f t="shared" si="402"/>
        <v>0.69676799989116756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0.17282051230399001</v>
      </c>
      <c r="L398" s="1">
        <f>IFERROR(L170/SUM(L170,L209),0)*'[2]Electricity and CHPs_IN'!H$30</f>
        <v>0.16918375916818038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4.6832441947880785E-3</v>
      </c>
      <c r="K399" s="1">
        <f>IFERROR(K171/SUM(K171,K289),0)*'[2]Electricity and CHPs_IN'!G$46</f>
        <v>2.4414663811285001E-3</v>
      </c>
      <c r="L399" s="1">
        <f>IFERROR(L171/SUM(L171,L289),0)*'[2]Electricity and CHPs_IN'!H$46</f>
        <v>0.50610221520217724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2.6330244016587994E-3</v>
      </c>
      <c r="K400" s="1">
        <f>IFERROR(K172/SUM(K172,K290),0)*'[2]Electricity and CHPs_IN'!G$57</f>
        <v>1.1730634089795625E-3</v>
      </c>
      <c r="L400" s="1">
        <f>IFERROR(L172/SUM(L172,L290),0)*'[2]Electricity and CHPs_IN'!H$57</f>
        <v>2.1482025520809932E-2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1.2053596935175683</v>
      </c>
      <c r="K401" s="1">
        <f t="shared" si="403"/>
        <v>1.0048410607587503</v>
      </c>
      <c r="L401" s="1">
        <f t="shared" ref="L401" si="404">SUM(L402:L408)</f>
        <v>1.8952661855231698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6.3676531261003567E-3</v>
      </c>
      <c r="K402" s="1">
        <f>'[2]Electricity and CHPs_IN'!G63</f>
        <v>1.4420326200041556E-3</v>
      </c>
      <c r="L402" s="1">
        <f>'[2]Electricity and CHPs_IN'!H63</f>
        <v>3.1988331756569288E-2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4.6796741979225641E-2</v>
      </c>
      <c r="K403" s="1">
        <f>'[2]Electricity and CHPs_IN'!G64</f>
        <v>4.6922521560494479E-2</v>
      </c>
      <c r="L403" s="1">
        <f>'[2]Electricity and CHPs_IN'!H64</f>
        <v>0.4893758008848566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5.0773884747389038E-2</v>
      </c>
      <c r="K404" s="1">
        <f>'[2]Electricity and CHPs_IN'!G65</f>
        <v>2.0398925182411223E-2</v>
      </c>
      <c r="L404" s="1">
        <f>'[2]Electricity and CHPs_IN'!H65</f>
        <v>6.7066381029600913E-2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0.55590345996697654</v>
      </c>
      <c r="K405" s="1">
        <f>'[2]Electricity and CHPs_IN'!G66</f>
        <v>0.56551355530755976</v>
      </c>
      <c r="L405" s="1">
        <f>'[2]Electricity and CHPs_IN'!H66</f>
        <v>0.92898015501948783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0.23277817269205195</v>
      </c>
      <c r="K406" s="1">
        <f>'[2]Electricity and CHPs_IN'!G67</f>
        <v>0.15167136396932759</v>
      </c>
      <c r="L406" s="1">
        <f>'[2]Electricity and CHPs_IN'!H67</f>
        <v>0.16230679304350659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9.1114612305626536E-2</v>
      </c>
      <c r="K407" s="1">
        <f>'[2]Electricity and CHPs_IN'!G68</f>
        <v>6.5025779256032576E-2</v>
      </c>
      <c r="L407" s="1">
        <f>'[2]Electricity and CHPs_IN'!H68</f>
        <v>5.6299460252631647E-2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0.22162516870019827</v>
      </c>
      <c r="K408" s="1">
        <f>'[2]Electricity and CHPs_IN'!G69</f>
        <v>0.15386688286292055</v>
      </c>
      <c r="L408" s="1">
        <f>'[2]Electricity and CHPs_IN'!H69</f>
        <v>0.15924926353651683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78.019013435186736</v>
      </c>
      <c r="K409" s="3">
        <f t="shared" si="406"/>
        <v>84.288913935817433</v>
      </c>
      <c r="L409" s="3">
        <f t="shared" ref="L409" si="407">L410+L463</f>
        <v>73.057967361750983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63.224668048115376</v>
      </c>
      <c r="K410" s="1">
        <f t="shared" si="408"/>
        <v>67.334104114888547</v>
      </c>
      <c r="L410" s="1">
        <f t="shared" ref="L410" si="409">L411+L440</f>
        <v>52.789066910535198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36.559875634747478</v>
      </c>
      <c r="K411" s="1">
        <f t="shared" si="410"/>
        <v>37.845025738906799</v>
      </c>
      <c r="L411" s="1">
        <f t="shared" ref="L411" si="411">SUM(L412,L418,L427,L436,L438)</f>
        <v>24.088863755210586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3.9497598149505122E-3</v>
      </c>
      <c r="K412" s="1">
        <f t="shared" si="412"/>
        <v>2.3647367729672902E-4</v>
      </c>
      <c r="L412" s="1">
        <f t="shared" si="412"/>
        <v>1.4717671320367681E-4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3.9497598149505122E-3</v>
      </c>
      <c r="K413" s="1">
        <f>'[2]Electricity and CHPs_IN'!G$28-K300</f>
        <v>2.3647367729672902E-4</v>
      </c>
      <c r="L413" s="1">
        <f>'[2]Electricity and CHPs_IN'!H$28-L300</f>
        <v>1.4717671320367681E-4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3.9497598149505122E-3</v>
      </c>
      <c r="K414" s="1">
        <f t="shared" si="413"/>
        <v>2.3647367729672902E-4</v>
      </c>
      <c r="L414" s="1">
        <f t="shared" si="413"/>
        <v>1.4717671320367681E-4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3.9497598149505122E-3</v>
      </c>
      <c r="K415" s="1">
        <f t="shared" si="414"/>
        <v>2.3647367729672902E-4</v>
      </c>
      <c r="L415" s="1">
        <f t="shared" ref="L415" si="415">L413-L417</f>
        <v>1.4717671320367681E-4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1.0098883477098206E-2</v>
      </c>
      <c r="K418" s="1">
        <f t="shared" si="419"/>
        <v>5.5661359027684299E-4</v>
      </c>
      <c r="L418" s="1">
        <f t="shared" ref="L418" si="420">SUM(L419:L420)</f>
        <v>1.0414203631781356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1.0098883477098206E-2</v>
      </c>
      <c r="K419" s="1">
        <f>'[2]Electricity and CHPs_IN'!G$24-K314</f>
        <v>4.6332213359029644E-4</v>
      </c>
      <c r="L419" s="1">
        <f>'[2]Electricity and CHPs_IN'!H$24-L314</f>
        <v>0.24393996588131805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9.3291456686546515E-5</v>
      </c>
      <c r="L420" s="1">
        <f>'[2]Electricity and CHPs_IN'!H$29-L315</f>
        <v>0.79748039729681741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9.0639517686172018E-3</v>
      </c>
      <c r="K421" s="1">
        <f t="shared" si="421"/>
        <v>5.0069353804762292E-4</v>
      </c>
      <c r="L421" s="1">
        <f t="shared" ref="L421" si="422">SUM(L422:L423)</f>
        <v>0.74000514030428288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9.0639517686172018E-3</v>
      </c>
      <c r="K422" s="1">
        <f t="shared" si="423"/>
        <v>4.1677458541340646E-4</v>
      </c>
      <c r="L422" s="1">
        <f t="shared" ref="L422" si="424">L419-L425</f>
        <v>0.1733371413316116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8.391895263421643E-5</v>
      </c>
      <c r="L423" s="1">
        <f t="shared" ref="L423" si="426">L420-L426</f>
        <v>0.56666799897267128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1.0349317084810039E-3</v>
      </c>
      <c r="K424" s="1">
        <f t="shared" si="427"/>
        <v>5.592005222922004E-5</v>
      </c>
      <c r="L424" s="1">
        <f t="shared" ref="L424" si="428">SUM(L425:L426)</f>
        <v>0.30141522287385253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1.0349317084810039E-3</v>
      </c>
      <c r="K425" s="1">
        <f t="shared" si="429"/>
        <v>4.6547548176889962E-5</v>
      </c>
      <c r="L425" s="1">
        <f t="shared" ref="L425" si="430">IFERROR(L346/L314,0)*L419</f>
        <v>7.0602824549706442E-2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9.3725040523300798E-6</v>
      </c>
      <c r="L426" s="1">
        <f t="shared" ref="L426" si="432">IFERROR(L347/L315,0)*L420</f>
        <v>0.2308123983241461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36.405783933150303</v>
      </c>
      <c r="K427" s="1">
        <f t="shared" si="433"/>
        <v>37.342084807737223</v>
      </c>
      <c r="L427" s="1">
        <f t="shared" ref="L427" si="434">SUM(L428:L429)</f>
        <v>22.493903720753369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36.405783933150303</v>
      </c>
      <c r="K428" s="1">
        <f>'[2]Electricity and CHPs_IN'!G$26-K361</f>
        <v>37.342084807737223</v>
      </c>
      <c r="L428" s="1">
        <f>'[2]Electricity and CHPs_IN'!H$26-L361</f>
        <v>4.6494844718754536E-2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22.447408876034615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18.202891966575152</v>
      </c>
      <c r="K430" s="1">
        <f t="shared" si="435"/>
        <v>18.671042403868611</v>
      </c>
      <c r="L430" s="1">
        <f t="shared" ref="L430" si="436">SUM(L431:L432)</f>
        <v>11.246951860376685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18.202891966575152</v>
      </c>
      <c r="K431" s="1">
        <f t="shared" si="437"/>
        <v>18.671042403868611</v>
      </c>
      <c r="L431" s="1">
        <f t="shared" ref="L431" si="438">IFERROR(L368/L361,0)*L428</f>
        <v>2.3247422359377268E-2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11.223704438017307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18.202891966575152</v>
      </c>
      <c r="K433" s="1">
        <f t="shared" si="441"/>
        <v>18.671042403868611</v>
      </c>
      <c r="L433" s="1">
        <f t="shared" ref="L433" si="442">SUM(L434:L435)</f>
        <v>11.246951860376685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18.202891966575152</v>
      </c>
      <c r="K434" s="1">
        <f t="shared" si="443"/>
        <v>18.671042403868611</v>
      </c>
      <c r="L434" s="1">
        <f t="shared" ref="L434" si="444">L428-L431</f>
        <v>2.3247422359377268E-2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11.223704438017307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0.14004305830512659</v>
      </c>
      <c r="K436" s="1">
        <f t="shared" si="447"/>
        <v>0.29229436467572562</v>
      </c>
      <c r="L436" s="1">
        <f t="shared" si="447"/>
        <v>0.33989870323460158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0.14004305830512659</v>
      </c>
      <c r="K437" s="1">
        <f>'[2]Electricity and CHPs_IN'!G$25-K380</f>
        <v>0.29229436467572562</v>
      </c>
      <c r="L437" s="1">
        <f>'[2]Electricity and CHPs_IN'!H$25-L380</f>
        <v>0.33989870323460158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0.20985347922627298</v>
      </c>
      <c r="L438" s="1">
        <f t="shared" si="448"/>
        <v>0.2134937913312748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0.20985347922627298</v>
      </c>
      <c r="L439" s="1">
        <f>'[2]Electricity and CHPs_IN'!H$30-L398</f>
        <v>0.2134937913312748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26.664792413367902</v>
      </c>
      <c r="K440" s="1">
        <f t="shared" si="449"/>
        <v>29.489078375981745</v>
      </c>
      <c r="L440" s="1">
        <f t="shared" ref="L440" si="450">SUM(L441,L447,L449,L455,L457,L459,L461)</f>
        <v>28.700203155324608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18.320642122804507</v>
      </c>
      <c r="K441" s="1">
        <f t="shared" si="451"/>
        <v>19.951211306344881</v>
      </c>
      <c r="L441" s="1">
        <f t="shared" si="451"/>
        <v>17.539534356484051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18.320642122804507</v>
      </c>
      <c r="K442" s="1">
        <f t="shared" si="452"/>
        <v>19.951211306344881</v>
      </c>
      <c r="L442" s="1">
        <f t="shared" ref="L442" si="453">SUM(L444:L446)</f>
        <v>17.539534356484051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4.5160618272997777</v>
      </c>
      <c r="K443" s="1">
        <f t="shared" si="454"/>
        <v>2.4117776580033543</v>
      </c>
      <c r="L443" s="1">
        <f t="shared" si="454"/>
        <v>1.1515945301332856E-4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4.5160618272997777</v>
      </c>
      <c r="K444" s="1">
        <f>'[2]Electricity and CHPs_IN'!G$90</f>
        <v>2.4117776580033543</v>
      </c>
      <c r="L444" s="1">
        <f>'[2]Electricity and CHPs_IN'!H$90</f>
        <v>1.1515945301332856E-4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6.9022901477523657</v>
      </c>
      <c r="K445" s="1">
        <f t="shared" si="455"/>
        <v>8.7697168241707626</v>
      </c>
      <c r="L445" s="1">
        <f t="shared" si="455"/>
        <v>8.7697095985155187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6.9022901477523657</v>
      </c>
      <c r="K446" s="1">
        <f>'[2]Electricity and CHPs_IN'!G$91</f>
        <v>8.7697168241707626</v>
      </c>
      <c r="L446" s="1">
        <f>'[2]Electricity and CHPs_IN'!H$91</f>
        <v>8.7697095985155187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0.64994009744731962</v>
      </c>
      <c r="K447" s="1">
        <f t="shared" si="456"/>
        <v>0</v>
      </c>
      <c r="L447" s="1">
        <f t="shared" si="456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0.64994009744731962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2.0657094658888981E-4</v>
      </c>
      <c r="K449" s="1">
        <f t="shared" si="457"/>
        <v>1.7482359056562595E-5</v>
      </c>
      <c r="L449" s="1">
        <f t="shared" si="457"/>
        <v>8.9431387018281658E-6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2.0657094658888981E-4</v>
      </c>
      <c r="K450" s="1">
        <f>'[2]Electricity and CHPs_IN'!G$93</f>
        <v>1.7482359056562595E-5</v>
      </c>
      <c r="L450" s="1">
        <f>'[2]Electricity and CHPs_IN'!H$93</f>
        <v>8.9431387018281658E-6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2.0657094658888981E-4</v>
      </c>
      <c r="K451" s="1">
        <f t="shared" si="458"/>
        <v>1.7482359056562595E-5</v>
      </c>
      <c r="L451" s="1">
        <f t="shared" si="458"/>
        <v>8.9431387018281658E-6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2.0657094658888981E-4</v>
      </c>
      <c r="K452" s="1">
        <f t="shared" si="459"/>
        <v>1.7482359056562595E-5</v>
      </c>
      <c r="L452" s="1">
        <f t="shared" ref="L452" si="460">L450</f>
        <v>8.9431387018281658E-6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5.7935816009609002</v>
      </c>
      <c r="K455" s="1">
        <f t="shared" si="462"/>
        <v>6.4301123675946217</v>
      </c>
      <c r="L455" s="1">
        <f t="shared" si="462"/>
        <v>7.7277846132835366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5.7935816009609002</v>
      </c>
      <c r="K456" s="1">
        <f>'[2]Electricity and CHPs_IN'!G$94</f>
        <v>6.4301123675946217</v>
      </c>
      <c r="L456" s="1">
        <f>'[2]Electricity and CHPs_IN'!H$94</f>
        <v>7.7277846132835366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1.9004220212085874</v>
      </c>
      <c r="K461" s="1">
        <f t="shared" ref="K461:L461" si="468">K462</f>
        <v>3.1077372196831883</v>
      </c>
      <c r="L461" s="1">
        <f t="shared" si="468"/>
        <v>3.432875242418318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1.9004220212085874</v>
      </c>
      <c r="K462" s="1">
        <f>'[2]Electricity and CHPs_IN'!G$97</f>
        <v>3.1077372196831883</v>
      </c>
      <c r="L462" s="1">
        <f>'[2]Electricity and CHPs_IN'!H$97</f>
        <v>3.432875242418318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14.794345387071365</v>
      </c>
      <c r="K463" s="1">
        <f t="shared" si="469"/>
        <v>16.954809820928883</v>
      </c>
      <c r="L463" s="1">
        <f t="shared" ref="L463" si="470">SUM(L464,L470,L503,L512,L518)</f>
        <v>20.268900451215789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0.53890862886794211</v>
      </c>
      <c r="K464" s="1">
        <f t="shared" si="471"/>
        <v>4.7465227323718938E-4</v>
      </c>
      <c r="L464" s="1">
        <f t="shared" si="471"/>
        <v>0.44888532942941772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0.53890862886794211</v>
      </c>
      <c r="K465" s="1">
        <f>'[2]Electricity and CHPs_IN'!G$41-K301</f>
        <v>4.7465227323718938E-4</v>
      </c>
      <c r="L465" s="1">
        <f>'[2]Electricity and CHPs_IN'!H$41-L301</f>
        <v>0.44888532942941772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0.53890862886794211</v>
      </c>
      <c r="K466" s="1">
        <f t="shared" si="472"/>
        <v>4.7465227323718938E-4</v>
      </c>
      <c r="L466" s="1">
        <f t="shared" si="472"/>
        <v>0.44888532942941772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0.53890862886794211</v>
      </c>
      <c r="K467" s="1">
        <f t="shared" si="473"/>
        <v>4.7465227323718938E-4</v>
      </c>
      <c r="L467" s="1">
        <f t="shared" ref="L467" si="474">L465-L469</f>
        <v>0.44888532942941772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6.093928474442305</v>
      </c>
      <c r="K470" s="1">
        <f t="shared" si="478"/>
        <v>6.0618139319355739</v>
      </c>
      <c r="L470" s="1">
        <f t="shared" ref="L470" si="479">SUM(L471:L480)</f>
        <v>3.3014025606588189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2.3344728933775705E-2</v>
      </c>
      <c r="K471" s="1">
        <f>'[2]Electricity and CHPs_IN'!G$39-K316</f>
        <v>8.8726430741700325E-3</v>
      </c>
      <c r="L471" s="1">
        <f>'[2]Electricity and CHPs_IN'!H$39-L316</f>
        <v>3.7576369636719835E-2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4.0736038383456553E-5</v>
      </c>
      <c r="L472" s="6">
        <f>'[2]Electricity and CHPs_IN'!H$40-L317</f>
        <v>1.4738813576140866E-2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1.3952110954454831E-2</v>
      </c>
      <c r="K474" s="1">
        <f>'[2]Electricity and CHPs_IN'!G$48-K319</f>
        <v>8.0386392714310567E-3</v>
      </c>
      <c r="L474" s="1">
        <f>'[2]Electricity and CHPs_IN'!H$48-L319</f>
        <v>5.1925256133732254E-3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4.5112532854236251</v>
      </c>
      <c r="K476" s="1">
        <f>'[2]Electricity and CHPs_IN'!G$51-K321</f>
        <v>4.6361311246144119</v>
      </c>
      <c r="L476" s="1">
        <f>'[2]Electricity and CHPs_IN'!H$51-L321</f>
        <v>1.860575274459813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1.5354677417018379</v>
      </c>
      <c r="K478" s="1">
        <f>'[2]Electricity and CHPs_IN'!G$54-K323</f>
        <v>1.4049379465096266</v>
      </c>
      <c r="L478" s="1">
        <f>'[2]Electricity and CHPs_IN'!H$54-L323</f>
        <v>1.3676503448175619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9.2852092958225878E-3</v>
      </c>
      <c r="K479" s="1">
        <f>'[2]Electricity and CHPs_IN'!G$55-K324</f>
        <v>3.053552184654446E-3</v>
      </c>
      <c r="L479" s="1">
        <f>'[2]Electricity and CHPs_IN'!H$55-L324</f>
        <v>5.2328004309588612E-4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6.2539813278860443E-4</v>
      </c>
      <c r="K480" s="1">
        <f>'[2]Electricity and CHPs_IN'!G$58-K325</f>
        <v>7.3929024289544126E-4</v>
      </c>
      <c r="L480" s="1">
        <f>'[2]Electricity and CHPs_IN'!H$58-L325</f>
        <v>1.5145952512114209E-2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4.0913105210485279</v>
      </c>
      <c r="K481" s="1">
        <f t="shared" si="480"/>
        <v>4.1890281374438221</v>
      </c>
      <c r="L481" s="1">
        <f t="shared" ref="L481" si="481">SUM(L482:L491)</f>
        <v>1.3740720177876495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2.0952365435944701E-2</v>
      </c>
      <c r="K482" s="1">
        <f t="shared" si="483"/>
        <v>7.9812550937363499E-3</v>
      </c>
      <c r="L482" s="1">
        <f t="shared" ref="L482" si="484">L471-L493</f>
        <v>2.6700751846533765E-2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4.0736038383456553E-5</v>
      </c>
      <c r="L483" s="1">
        <f t="shared" ref="L483" si="486">L472-L494</f>
        <v>1.0473002251507903E-2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1.2522301207688697E-2</v>
      </c>
      <c r="K485" s="1">
        <f t="shared" si="489"/>
        <v>7.2310392850801928E-3</v>
      </c>
      <c r="L485" s="1">
        <f t="shared" ref="L485" si="490">L474-L496</f>
        <v>3.6896682462896849E-3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4.0489408841901824</v>
      </c>
      <c r="K487" s="1">
        <f t="shared" si="493"/>
        <v>4.1703633116132854</v>
      </c>
      <c r="L487" s="1">
        <f t="shared" ref="L487" si="494">L476-L498</f>
        <v>1.3220744626325356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8.333662766751182E-3</v>
      </c>
      <c r="K490" s="1">
        <f t="shared" si="497"/>
        <v>2.746777789215058E-3</v>
      </c>
      <c r="L490" s="1">
        <f t="shared" ref="L490" si="498">L479-L501</f>
        <v>3.7182864422573866E-4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5.613074479603725E-4</v>
      </c>
      <c r="K491" s="1">
        <f t="shared" si="499"/>
        <v>6.6501762412107032E-4</v>
      </c>
      <c r="L491" s="1">
        <f t="shared" ref="L491" si="500">L480-L502</f>
        <v>1.0762304166556744E-2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2.0026179533937776</v>
      </c>
      <c r="K492" s="1">
        <f t="shared" si="501"/>
        <v>1.8727857944917516</v>
      </c>
      <c r="L492" s="1">
        <f t="shared" ref="L492" si="502">SUM(L493:L502)</f>
        <v>1.9273305428711693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2.3923634978310045E-3</v>
      </c>
      <c r="K493" s="1">
        <f t="shared" si="504"/>
        <v>8.9138798043368204E-4</v>
      </c>
      <c r="L493" s="1">
        <f t="shared" ref="L493" si="505">IFERROR(L348/L316,0)*L471</f>
        <v>1.087561779018607E-2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4.2658113246329616E-3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1.4298097467661339E-3</v>
      </c>
      <c r="K496" s="1">
        <f t="shared" si="510"/>
        <v>8.0759998635086415E-4</v>
      </c>
      <c r="L496" s="1">
        <f t="shared" ref="L496" si="511">IFERROR(L351/L319,0)*L474</f>
        <v>1.5028573670835405E-3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0.46231240123344292</v>
      </c>
      <c r="K498" s="1">
        <f t="shared" si="514"/>
        <v>0.46576781300112668</v>
      </c>
      <c r="L498" s="1">
        <f t="shared" ref="L498" si="515">IFERROR(L353/L321,0)*L476</f>
        <v>0.53850081182727727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1.5354677417018379</v>
      </c>
      <c r="K500" s="1">
        <f t="shared" si="518"/>
        <v>1.4049379465096266</v>
      </c>
      <c r="L500" s="1">
        <f t="shared" ref="L500" si="519">L478</f>
        <v>1.3676503448175619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9.5154652907140534E-4</v>
      </c>
      <c r="K501" s="1">
        <f t="shared" si="520"/>
        <v>3.0677439543938794E-4</v>
      </c>
      <c r="L501" s="1">
        <f t="shared" ref="L501" si="521">IFERROR(L356/L324,0)*L479</f>
        <v>1.5145139887014743E-4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6.4090684828231942E-5</v>
      </c>
      <c r="K502" s="1">
        <f t="shared" si="522"/>
        <v>7.427261877437089E-5</v>
      </c>
      <c r="L502" s="1">
        <f t="shared" ref="L502" si="523">IFERROR(L357/L325,0)*L480</f>
        <v>4.3836483455574659E-3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1.1092847926058361E-2</v>
      </c>
      <c r="K503" s="1">
        <f t="shared" si="524"/>
        <v>2.3110897191378696E-2</v>
      </c>
      <c r="L503" s="1">
        <f t="shared" ref="L503" si="525">SUM(L504:L505)</f>
        <v>5.2312145626083923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1.1092847926058361E-2</v>
      </c>
      <c r="K504" s="6">
        <f>'[2]Electricity and CHPs_IN'!G$44-K363</f>
        <v>2.3110897191378696E-2</v>
      </c>
      <c r="L504" s="6">
        <f>'[2]Electricity and CHPs_IN'!H$44-L363</f>
        <v>1.1165343598485912E-3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5.2300980282485439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1.1092847926058361E-2</v>
      </c>
      <c r="K509" s="1">
        <f t="shared" si="528"/>
        <v>2.3110897191378696E-2</v>
      </c>
      <c r="L509" s="1">
        <f t="shared" ref="L509" si="529">SUM(L510:L511)</f>
        <v>5.2312145626083923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1.1092847926058361E-2</v>
      </c>
      <c r="K510" s="1">
        <f t="shared" si="530"/>
        <v>2.3110897191378696E-2</v>
      </c>
      <c r="L510" s="1">
        <f t="shared" ref="L510" si="531">L504</f>
        <v>1.1165343598485912E-3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5.2300980282485439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8.145441117033787</v>
      </c>
      <c r="K512" s="1">
        <f t="shared" si="534"/>
        <v>10.8672070893737</v>
      </c>
      <c r="L512" s="1">
        <f t="shared" ref="L512" si="535">SUM(L513:L517)</f>
        <v>11.022205512959166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7.636672801950307</v>
      </c>
      <c r="K513" s="6">
        <f>'[2]Electricity and CHPs_IN'!G$42-K382</f>
        <v>8.348473515399732</v>
      </c>
      <c r="L513" s="6">
        <f>'[2]Electricity and CHPs_IN'!H$42-L382</f>
        <v>5.8584148164515071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0.20568176945809963</v>
      </c>
      <c r="L514" s="1">
        <f>'[2]Electricity and CHPs_IN'!H$43-L383</f>
        <v>2.9287265205494881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0.19030383070668544</v>
      </c>
      <c r="K515" s="1">
        <f>'[2]Electricity and CHPs_IN'!G$50-K384</f>
        <v>0.57526608406627555</v>
      </c>
      <c r="L515" s="1">
        <f>'[2]Electricity and CHPs_IN'!H$50-L384</f>
        <v>0.67583593661340458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0.20037635692234049</v>
      </c>
      <c r="K516" s="1">
        <f>'[2]Electricity and CHPs_IN'!G$53-K385</f>
        <v>1.3771978037175099</v>
      </c>
      <c r="L516" s="1">
        <f>'[2]Electricity and CHPs_IN'!H$53-L385</f>
        <v>1.2424226776056355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0.11808812745445346</v>
      </c>
      <c r="K517" s="1">
        <f>'[2]Electricity and CHPs_IN'!G$56-K386</f>
        <v>0.36058791673208412</v>
      </c>
      <c r="L517" s="1">
        <f>'[2]Electricity and CHPs_IN'!H$56-L386</f>
        <v>0.31680556173912999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4.9743188012715588E-3</v>
      </c>
      <c r="K518" s="1">
        <f t="shared" si="536"/>
        <v>2.2032501549943276E-3</v>
      </c>
      <c r="L518" s="1">
        <f t="shared" ref="L518" si="537">SUM(L519:L520)</f>
        <v>0.26519248555999347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3.155276644367321E-3</v>
      </c>
      <c r="K519" s="1">
        <f>'[2]Electricity and CHPs_IN'!G$46-K399</f>
        <v>1.4648798286770988E-3</v>
      </c>
      <c r="L519" s="1">
        <f>'[2]Electricity and CHPs_IN'!H$46-L399</f>
        <v>0.25305110760108862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1.8190421569042377E-3</v>
      </c>
      <c r="K520" s="1">
        <f>'[2]Electricity and CHPs_IN'!G$57-K400</f>
        <v>7.3837032631722901E-4</v>
      </c>
      <c r="L520" s="1">
        <f>'[2]Electricity and CHPs_IN'!H$57-L400</f>
        <v>1.2141377958904846E-2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0.33041943115661832</v>
      </c>
      <c r="K522" s="13">
        <f t="shared" si="538"/>
        <v>0.33170584005147641</v>
      </c>
      <c r="L522" s="13" t="str">
        <f t="shared" ref="L522" si="539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0.80000010028761148</v>
      </c>
      <c r="K525" s="13">
        <f t="shared" si="540"/>
        <v>0.80000009950258211</v>
      </c>
      <c r="L525" s="13">
        <f t="shared" ref="L525" si="543">IFERROR(L69/L297,"-")</f>
        <v>0.80000007842763676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0.29799051043238073</v>
      </c>
      <c r="K526" s="13">
        <f t="shared" si="544"/>
        <v>0.21634371402026525</v>
      </c>
      <c r="L526" s="13">
        <f t="shared" ref="L526" si="545">IFERROR(L71/L299,"-")</f>
        <v>0.3038368642238839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0.1039266279916413</v>
      </c>
      <c r="K527" s="13">
        <f t="shared" si="546"/>
        <v>6.6727119906837204E-2</v>
      </c>
      <c r="L527" s="13">
        <f t="shared" ref="L527" si="547">IFERROR(L72/(L300+L413),"-")</f>
        <v>9.6987839436455045E-2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0.26276362686884014</v>
      </c>
      <c r="K528" s="13">
        <f t="shared" si="548"/>
        <v>0.19569087214816713</v>
      </c>
      <c r="L528" s="13">
        <f t="shared" ref="L528" si="549">IFERROR(L73/(L301+L465),"-")</f>
        <v>0.26323734013202227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0.51788030632468884</v>
      </c>
      <c r="L529" s="13">
        <f t="shared" ref="L529" si="551">IFERROR(L83/L311,"-")</f>
        <v>0.62627072594534883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0.37957688993302618</v>
      </c>
      <c r="K530" s="13">
        <f t="shared" si="552"/>
        <v>0.33730866664359216</v>
      </c>
      <c r="L530" s="13">
        <f t="shared" ref="L530" si="553">IFERROR(L84/L312,"-")</f>
        <v>0.42054359585628692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0.54763807390010188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0.24343710102136906</v>
      </c>
      <c r="K532" s="13">
        <f t="shared" si="556"/>
        <v>0.20942922370671374</v>
      </c>
      <c r="L532" s="13">
        <f t="shared" ref="L532" si="557">IFERROR(L86/SUM(L314,L419),"-")</f>
        <v>0.25187180632771466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0.39999999999999974</v>
      </c>
      <c r="L533" s="13">
        <f t="shared" ref="L533" si="559">IFERROR(L87/SUM(L315,L420),"-")</f>
        <v>0.39999999999999991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0.35575003033801617</v>
      </c>
      <c r="K534" s="13">
        <f t="shared" si="560"/>
        <v>0.35715518721016515</v>
      </c>
      <c r="L534" s="13">
        <f t="shared" ref="L534" si="561">IFERROR(L88/SUM(L316,L471),"-'")</f>
        <v>0.21756980600264034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0.32278145378338113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0.25610891100846528</v>
      </c>
      <c r="K537" s="13">
        <f t="shared" si="567"/>
        <v>0.27034461139105787</v>
      </c>
      <c r="L537" s="13">
        <f t="shared" ref="L537" si="568">IFERROR(L91/SUM(L319,L474),"-")</f>
        <v>0.27763178006012917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0.43000000000000033</v>
      </c>
      <c r="K538" s="13">
        <f t="shared" si="569"/>
        <v>0.44000000000000011</v>
      </c>
      <c r="L538" s="13">
        <f t="shared" ref="L538" si="570">IFERROR(L92/SUM(L320,L475),"-")</f>
        <v>0.44999999999999996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0.3015257581973621</v>
      </c>
      <c r="K539" s="13">
        <f t="shared" si="571"/>
        <v>0.30497995548002982</v>
      </c>
      <c r="L539" s="13">
        <f t="shared" ref="L539" si="572">IFERROR(L93/SUM(L321,L476),"-")</f>
        <v>0.30964844457748852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0.4300000000000001</v>
      </c>
      <c r="K540" s="13">
        <f t="shared" si="573"/>
        <v>0.44000000000000045</v>
      </c>
      <c r="L540" s="13">
        <f t="shared" ref="L540" si="574">IFERROR(L94/SUM(L322,L477),"-")</f>
        <v>0.45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0.36948371471064823</v>
      </c>
      <c r="K541" s="13">
        <f t="shared" si="575"/>
        <v>0.37494766538108082</v>
      </c>
      <c r="L541" s="13">
        <f t="shared" ref="L541" si="576">IFERROR(L95/SUM(L323,L478),"-")</f>
        <v>0.3851653030099782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0.33914419273382584</v>
      </c>
      <c r="K542" s="13">
        <f t="shared" si="577"/>
        <v>0.33737371563612667</v>
      </c>
      <c r="L542" s="13">
        <f t="shared" ref="L542" si="578">IFERROR(L96/SUM(L324,L479),"-")</f>
        <v>0.28380613051516751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0.60500000000000076</v>
      </c>
      <c r="K543" s="13">
        <f t="shared" si="579"/>
        <v>0.61000000000000021</v>
      </c>
      <c r="L543" s="13">
        <f t="shared" ref="L543" si="580">IFERROR(L97/SUM(L325,L480),"-")</f>
        <v>0.61999999999999933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0.35745695376016595</v>
      </c>
      <c r="K544" s="13">
        <f t="shared" si="581"/>
        <v>0.35745695376016606</v>
      </c>
      <c r="L544" s="13">
        <f t="shared" ref="L544" si="582">IFERROR(L131/L359,"-")</f>
        <v>0.35745695376016606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3.5304521888858298E-2</v>
      </c>
      <c r="K546" s="13">
        <f t="shared" si="585"/>
        <v>3.4672374970472472E-2</v>
      </c>
      <c r="L546" s="13">
        <f t="shared" ref="L546" si="586">IFERROR(L133/SUM(L361,L428),"-")</f>
        <v>1.1634489722155262E-2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5.3999999999999999E-2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6.1972650567355313E-2</v>
      </c>
      <c r="K548" s="13">
        <f t="shared" si="589"/>
        <v>6.1972650567355361E-2</v>
      </c>
      <c r="L548" s="13">
        <f t="shared" ref="L548" si="590">IFERROR(L135/SUM(L363,L504),"-")</f>
        <v>6.1972650567355327E-2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4.5431760215214279E-2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7.3096915591921762E-3</v>
      </c>
      <c r="K550" s="13">
        <f t="shared" si="593"/>
        <v>8.6585926207865729E-3</v>
      </c>
      <c r="L550" s="13">
        <f t="shared" ref="L550" si="594">IFERROR(L152/SUM(L380,L437),"-")</f>
        <v>2.3207298282427258E-3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0.2405288711652612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0.34322111773733605</v>
      </c>
      <c r="K552" s="13">
        <f t="shared" si="597"/>
        <v>0.34393697101544612</v>
      </c>
      <c r="L552" s="13">
        <f t="shared" ref="L552" si="598">IFERROR(L154/SUM(L382,L513),"-")</f>
        <v>0.35150264519635882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0.31172191163898966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7.2123231138909987E-3</v>
      </c>
      <c r="K554" s="13">
        <f t="shared" si="601"/>
        <v>3.155734776355276E-3</v>
      </c>
      <c r="L554" s="13">
        <f t="shared" ref="L554" si="602">IFERROR(L156/SUM(L384,L515),"-")</f>
        <v>1.3768458922392053E-3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2.0446939075611317E-2</v>
      </c>
      <c r="K555" s="13">
        <f t="shared" si="603"/>
        <v>0.16165344214250069</v>
      </c>
      <c r="L555" s="13">
        <f t="shared" ref="L555" si="604">IFERROR(L157/SUM(L385,L516),"-")</f>
        <v>0.12887470054582259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4.9755859732715201E-3</v>
      </c>
      <c r="K556" s="13">
        <f t="shared" si="605"/>
        <v>2.085299093039234E-3</v>
      </c>
      <c r="L556" s="13">
        <f t="shared" ref="L556" si="606">IFERROR(L158/SUM(L386,L517),"-")</f>
        <v>6.7890041162899605E-4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0.41999999999999976</v>
      </c>
      <c r="L564" s="13">
        <f t="shared" ref="L564" si="610">IFERROR(L170/SUM(L398,L439),"-")</f>
        <v>0.41999999999999993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0.52249999999999985</v>
      </c>
      <c r="K565" s="13">
        <f t="shared" si="611"/>
        <v>0.55000000000000004</v>
      </c>
      <c r="L565" s="13">
        <f t="shared" ref="L565" si="612">IFERROR(L171/SUM(L399,L519),"-")</f>
        <v>0.6000000000000002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0.50750000000000017</v>
      </c>
      <c r="K566" s="13">
        <f t="shared" si="613"/>
        <v>0.54000000000000059</v>
      </c>
      <c r="L566" s="13">
        <f t="shared" ref="L566" si="614">IFERROR(L172/SUM(L400,L520),"-")</f>
        <v>0.57500000000000062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0.69952962168970678</v>
      </c>
      <c r="K567" s="13">
        <f t="shared" si="615"/>
        <v>0.69770426814433228</v>
      </c>
      <c r="L567" s="13">
        <f t="shared" ref="L567" si="616">IFERROR(L174/L402,"-")</f>
        <v>0.69994426525286257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0.86697702702899104</v>
      </c>
      <c r="K568" s="13">
        <f t="shared" si="615"/>
        <v>0.86700007396670831</v>
      </c>
      <c r="L568" s="13">
        <f t="shared" ref="L568" si="617">IFERROR(L175/L403,"-")</f>
        <v>0.86703879549766005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0.89422489055402488</v>
      </c>
      <c r="K569" s="13">
        <f t="shared" si="615"/>
        <v>0.89417659968246799</v>
      </c>
      <c r="L569" s="13">
        <f t="shared" ref="L569" si="618">IFERROR(L176/L404,"-")</f>
        <v>0.89426818353703852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0.90426647702130747</v>
      </c>
      <c r="K570" s="13">
        <f t="shared" si="615"/>
        <v>0.90426853954051434</v>
      </c>
      <c r="L570" s="13">
        <f t="shared" ref="L570" si="619">IFERROR(L177/L405,"-")</f>
        <v>0.9042689803292786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0.90425440065188434</v>
      </c>
      <c r="K571" s="13">
        <f t="shared" si="615"/>
        <v>0.90426120777501451</v>
      </c>
      <c r="L571" s="13">
        <f t="shared" ref="L571" si="620">IFERROR(L178/L406,"-")</f>
        <v>0.90426182739724525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0.90423065233661604</v>
      </c>
      <c r="K572" s="13">
        <f t="shared" si="615"/>
        <v>0.90424992536255633</v>
      </c>
      <c r="L572" s="13">
        <f t="shared" ref="L572" si="621">IFERROR(L179/L407,"-")</f>
        <v>0.9042470511928048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0.90426165349487919</v>
      </c>
      <c r="K573" s="13">
        <f t="shared" si="615"/>
        <v>0.90426550179668075</v>
      </c>
      <c r="L573" s="13">
        <f t="shared" ref="L573" si="622">IFERROR(L180/L408,"-")</f>
        <v>0.90426566216731064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0.49758138201494972</v>
      </c>
      <c r="K575" s="4">
        <f t="shared" si="623"/>
        <v>0.43808615360205028</v>
      </c>
      <c r="L575" s="4">
        <f t="shared" ref="L575" si="624">IFERROR(L212/L442,"-")</f>
        <v>0.38083604014826589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 t="str">
        <f t="shared" si="625"/>
        <v>-</v>
      </c>
      <c r="L576" s="4" t="str">
        <f t="shared" ref="L576" si="626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0.85445501111132438</v>
      </c>
      <c r="K577" s="4">
        <f t="shared" si="627"/>
        <v>0.85445501111132538</v>
      </c>
      <c r="L577" s="4">
        <f t="shared" ref="L577" si="628">IFERROR(L220/L450,"-")</f>
        <v>0.85445501111132516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0.70000000000000007</v>
      </c>
      <c r="K578" s="4">
        <f t="shared" si="629"/>
        <v>0.69999999999999951</v>
      </c>
      <c r="L578" s="4">
        <f t="shared" ref="L578" si="630">IFERROR(L226/L456,"-")</f>
        <v>0.70000000000000007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2.9000000000000017</v>
      </c>
      <c r="K581" s="4">
        <f t="shared" si="635"/>
        <v>2.9000000000000004</v>
      </c>
      <c r="L581" s="4">
        <f t="shared" ref="L581" si="636">IFERROR(L232/L462,"-")</f>
        <v>2.9000000000000004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12.126007430896021</v>
      </c>
      <c r="K614" s="3">
        <f t="shared" ref="K614:L614" si="667">K615+K616+K621</f>
        <v>14.572458941092336</v>
      </c>
      <c r="L614" s="3">
        <f t="shared" si="667"/>
        <v>16.528916965404232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4.3847691482707605</v>
      </c>
      <c r="K615" s="1">
        <f>[2]Other_transformation!G$19</f>
        <v>6.0631969192390063</v>
      </c>
      <c r="L615" s="1">
        <f>[2]Other_transformation!H$19</f>
        <v>6.5795873313191988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7.741238282625261</v>
      </c>
      <c r="K616" s="1">
        <f>[2]Other_transformation!G$20</f>
        <v>8.5092620218533295</v>
      </c>
      <c r="L616" s="1">
        <f>[2]Other_transformation!H$20</f>
        <v>9.9493296340850339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7.741238282625261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8.4080419769779766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9.8446238833903905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0.10122004487535319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0.10470575069464259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0.15482476565250508</v>
      </c>
      <c r="K624" s="3">
        <f t="shared" ref="K624:L624" si="672">K625+K626+K631</f>
        <v>0.16816083953955957</v>
      </c>
      <c r="L624" s="3">
        <f t="shared" si="672"/>
        <v>0.19689247766780782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0.15482476565250508</v>
      </c>
      <c r="K626" s="1">
        <f t="shared" si="673"/>
        <v>0.16816083953955957</v>
      </c>
      <c r="L626" s="1">
        <f t="shared" ref="L626" si="674">SUM(L627:L630)</f>
        <v>0.19689247766780782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0.15482476565250508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0.16816083953955957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0.19689247766780782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25.850946045436874</v>
      </c>
      <c r="K644" s="3">
        <f t="shared" ref="K644:L644" si="696">K645+K646+K651</f>
        <v>31.942370858117869</v>
      </c>
      <c r="L644" s="3">
        <f t="shared" si="696"/>
        <v>35.894326991491894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12.540439764054344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17.34074318902352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18.817619767572886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13.31050628138253</v>
      </c>
      <c r="K646" s="1">
        <f t="shared" ref="K646:L646" si="701">SUM(K647:K650)</f>
        <v>14.60162766909435</v>
      </c>
      <c r="L646" s="1">
        <f t="shared" si="701"/>
        <v>17.076707223919005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13.31050628138253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14.457027604986703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16.927127580069516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0.14460006410764722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0.14957964384948941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0.34965034965035052</v>
      </c>
      <c r="K655" s="4">
        <f t="shared" si="707"/>
        <v>0.34965034965035041</v>
      </c>
      <c r="L655" s="4">
        <f t="shared" ref="L655" si="708">IFERROR(SUM(L635,L625,L615)/L645,"-")</f>
        <v>0.34965034965035008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0.59322033898305049</v>
      </c>
      <c r="K656" s="4">
        <f t="shared" si="709"/>
        <v>0.59322033898305093</v>
      </c>
      <c r="L656" s="4">
        <f t="shared" ref="L656" si="710">IFERROR(SUM(L637,L627,L617)/L647,"-")</f>
        <v>0.59322033898305149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0.70000000000000095</v>
      </c>
      <c r="L658" s="4">
        <f t="shared" ref="L658" si="712">IFERROR(SUM(L639,L629,L619)/L649,"-")</f>
        <v>0.70000000000000007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3.5918399302568953</v>
      </c>
      <c r="K662" s="3">
        <f t="shared" si="717"/>
        <v>5.7925727675147769</v>
      </c>
      <c r="L662" s="3">
        <f t="shared" ref="L662" si="718">SUM(L663,L667,L676)</f>
        <v>6.5848706854674841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3.5918399302568953</v>
      </c>
      <c r="K663" s="1">
        <f>[2]Other_transformation!G$28</f>
        <v>5.7925727675147769</v>
      </c>
      <c r="L663" s="1">
        <f>[2]Other_transformation!H$28</f>
        <v>6.5848706854674841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3.5918399302568953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5.7925727675147769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6.5848706854674841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6.4139998754587406</v>
      </c>
      <c r="K679" s="3">
        <f t="shared" si="735"/>
        <v>10.343879941990673</v>
      </c>
      <c r="L679" s="3">
        <f t="shared" ref="L679" si="736">SUM(L680,L684,L686,L695)</f>
        <v>11.758697652620526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6.4139998754587406</v>
      </c>
      <c r="K680" s="1">
        <f t="shared" si="737"/>
        <v>10.343879941990673</v>
      </c>
      <c r="L680" s="1">
        <f t="shared" ref="L680" si="738">SUM(L681:L683)</f>
        <v>11.758697652620526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6.4139998754587406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10.343879941990673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11.758697652620526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0.56000000000000005</v>
      </c>
      <c r="K699" s="4">
        <f t="shared" si="762"/>
        <v>0.55999999999999994</v>
      </c>
      <c r="L699" s="4">
        <f t="shared" ref="L699" si="763">IFERROR(L664/L681,"-")</f>
        <v>0.55999999999999905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4.3991990213752494</v>
      </c>
      <c r="K706" s="1">
        <f>[2]Other_transformation!G$39</f>
        <v>3.146468197670901</v>
      </c>
      <c r="L706" s="1">
        <f>[2]Other_transformation!H$39</f>
        <v>5.0034433905612508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4.8202447558364243</v>
      </c>
      <c r="K707" s="1">
        <f>[2]Other_transformation!G$38</f>
        <v>3.447615521720119</v>
      </c>
      <c r="L707" s="1">
        <f>[2]Other_transformation!H$38</f>
        <v>5.4823211332998021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0.91265054871926032</v>
      </c>
      <c r="K708" s="14">
        <f t="shared" si="775"/>
        <v>0.91265054871925899</v>
      </c>
      <c r="L708" s="14">
        <f t="shared" ref="L708" si="776">L706/L707</f>
        <v>0.91265054871925833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1.188264980830249</v>
      </c>
      <c r="K709" s="17" cm="1">
        <f t="array" ref="K709">SUMPRODUCT(("CT_CWODPLT"=[2]OUT_SyntheticFuels!$C$4:$C$1000)*1,("Var_Fout"=[2]OUT_SyntheticFuels!$B$4:$B$1000)*1,[2]OUT_SyntheticFuels!J$4:J$1000)</f>
        <v>1.0822741647276581</v>
      </c>
      <c r="L709" s="17" cm="1">
        <f t="array" ref="L709">SUMPRODUCT(("CT_CWODPLT"=[2]OUT_SyntheticFuels!$C$4:$C$1000)*1,("Var_Fout"=[2]OUT_SyntheticFuels!$B$4:$B$1000)*1,[2]OUT_SyntheticFuels!K$4:K$1000)</f>
        <v>0.8874760975438537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1.188264980830249</v>
      </c>
      <c r="K710" s="18">
        <f t="shared" si="777"/>
        <v>1.0822741647276581</v>
      </c>
      <c r="L710" s="18">
        <f t="shared" ref="L710" si="778">L709</f>
        <v>0.8874760975438537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1.4146011676550587</v>
      </c>
      <c r="K711" s="17" cm="1">
        <f t="array" ref="K711">SUMPRODUCT(("CT_CWODPLT"=[2]OUT_SyntheticFuels!$C$4:$C$1000)*1,("Var_Fin"=[2]OUT_SyntheticFuels!$B$4:$B$1000)*1,[2]OUT_SyntheticFuels!J$4:J$1000)</f>
        <v>1.2884216246757827</v>
      </c>
      <c r="L711" s="17" cm="1">
        <f t="array" ref="L711">SUMPRODUCT(("CT_CWODPLT"=[2]OUT_SyntheticFuels!$C$4:$C$1000)*1,("Var_Fin"=[2]OUT_SyntheticFuels!$B$4:$B$1000)*1,[2]OUT_SyntheticFuels!K$4:K$1000)</f>
        <v>1.0565191637426827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1.4146011676550587</v>
      </c>
      <c r="K712" s="18">
        <f t="shared" si="779"/>
        <v>1.2884216246757827</v>
      </c>
      <c r="L712" s="18">
        <f t="shared" ref="L712" si="780">L711</f>
        <v>1.0565191637426827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0.83999999999999975</v>
      </c>
      <c r="K713" s="14">
        <f t="shared" si="781"/>
        <v>0.84000000000000052</v>
      </c>
      <c r="L713" s="14">
        <f t="shared" ref="L713" si="782">IFERROR(L709/L711,"-")</f>
        <v>0.84000000000000019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132.52532226518875</v>
      </c>
      <c r="K763" s="17">
        <f t="shared" si="875"/>
        <v>121.90916063163283</v>
      </c>
      <c r="L763" s="17">
        <f t="shared" ref="L763" si="876">L764+L768+L778+L789+L791+L803+L805+L807+L811+L813+L815</f>
        <v>119.5934573569544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65.417355625507923</v>
      </c>
      <c r="K764" s="18">
        <f>[2]Industry!G$11</f>
        <v>64.948585873250266</v>
      </c>
      <c r="L764" s="18">
        <f>[2]Industry!H$11</f>
        <v>67.430178378762349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12.217004684689968</v>
      </c>
      <c r="K765" s="1">
        <f>K764-K766-K767</f>
        <v>12.20088983735976</v>
      </c>
      <c r="L765" s="1">
        <f>L764-L766-L767</f>
        <v>12.168785619410286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2.2419018550413634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2.2014425757154834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2.1230818020866575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50.958449085776593</v>
      </c>
      <c r="K767" s="1">
        <f>[2]Industry!G$11-[2]Industry!G$33</f>
        <v>50.546253460175024</v>
      </c>
      <c r="L767" s="1">
        <f>[2]Industry!H$11-[2]Industry!H$33</f>
        <v>53.138310957265404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4.3370831528626841</v>
      </c>
      <c r="K768" s="1">
        <f t="shared" si="879"/>
        <v>2.5879964069245256</v>
      </c>
      <c r="L768" s="1">
        <f t="shared" ref="L768" si="880">SUM(L771,L776)</f>
        <v>0.38411312212888216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4.3362692549207189</v>
      </c>
      <c r="K769" s="1">
        <f t="shared" si="881"/>
        <v>2.5879856186970303</v>
      </c>
      <c r="L769" s="1">
        <f t="shared" ref="L769" si="882">SUM(L773,L777)</f>
        <v>0.38411312212888216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8.1389794196511729E-4</v>
      </c>
      <c r="K770" s="1">
        <f t="shared" si="883"/>
        <v>1.0788227495240215E-5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3.4361785273953354</v>
      </c>
      <c r="K771" s="1">
        <f t="shared" si="885"/>
        <v>1.5528113207603647</v>
      </c>
      <c r="L771" s="1">
        <f t="shared" ref="L771" si="886">SUM(L772,L774)</f>
        <v>5.3735405119314935E-6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3.4353646294533702</v>
      </c>
      <c r="K772" s="1">
        <f>[2]Industry!G$34</f>
        <v>1.5528005325328693</v>
      </c>
      <c r="L772" s="1">
        <f>[2]Industry!H$34</f>
        <v>5.3735405119314935E-6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3.4353646294533702</v>
      </c>
      <c r="K773" s="1">
        <f t="shared" si="887"/>
        <v>1.5528005325328693</v>
      </c>
      <c r="L773" s="1">
        <f t="shared" ref="L773" si="888">L772</f>
        <v>5.3735405119314935E-6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8.1389794196511729E-4</v>
      </c>
      <c r="K774" s="1">
        <f>[2]Industry!G$35</f>
        <v>1.0788227495240215E-5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8.1389794196511729E-4</v>
      </c>
      <c r="K775" s="1">
        <f t="shared" si="889"/>
        <v>1.0788227495240215E-5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0.90090462546734829</v>
      </c>
      <c r="K776" s="1">
        <f>[2]Industry!G$36</f>
        <v>1.0351850861641609</v>
      </c>
      <c r="L776" s="1">
        <f>[2]Industry!H$36</f>
        <v>0.38410774858837021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0.90090462546734829</v>
      </c>
      <c r="K777" s="1">
        <f t="shared" si="891"/>
        <v>1.0351850861641609</v>
      </c>
      <c r="L777" s="1">
        <f t="shared" ref="L777" si="892">L776</f>
        <v>0.38410774858837021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15.663474406906449</v>
      </c>
      <c r="K778" s="1">
        <f>SUM([2]Industry!G$37:G$39)</f>
        <v>6.5592868532523063</v>
      </c>
      <c r="L778" s="1">
        <f>SUM([2]Industry!H$37:H$39)</f>
        <v>4.5521710686988301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14.122519605914487</v>
      </c>
      <c r="K779" s="1">
        <f>SUM([2]Industry!G$37:G$38)-K780</f>
        <v>5.0183342300190494</v>
      </c>
      <c r="L779" s="1">
        <f>SUM([2]Industry!H$37:H$38)-L780</f>
        <v>3.0112197439347943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1.5409548009919618</v>
      </c>
      <c r="K781" s="1">
        <f t="shared" si="897"/>
        <v>1.5409526232332569</v>
      </c>
      <c r="L781" s="1">
        <f t="shared" ref="L781" si="898">L778-L779</f>
        <v>1.5409513247640358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12.042804547226019</v>
      </c>
      <c r="K782" s="1">
        <f>[2]Industry!G$37</f>
        <v>2.9487824862098053</v>
      </c>
      <c r="L782" s="1">
        <f>[2]Industry!H$37</f>
        <v>2.0208728781950671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12.042804547226018</v>
      </c>
      <c r="K783" s="1">
        <f>[2]Industry!G$37*K779/SUM(K779:K780)</f>
        <v>2.9487824862098053</v>
      </c>
      <c r="L783" s="1">
        <f>[2]Industry!H$37*L779/SUM(L779:L780)</f>
        <v>2.0208728781950671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3.6206698596804294</v>
      </c>
      <c r="K785" s="1">
        <f t="shared" si="905"/>
        <v>3.6105043670425006</v>
      </c>
      <c r="L785" s="1">
        <f t="shared" ref="L785" si="906">SUM(L786:L788)</f>
        <v>2.531298190503763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2.0797150586884676</v>
      </c>
      <c r="K786" s="1">
        <f>[2]Industry!G$38*K779/SUM(K779:K780)</f>
        <v>2.0695517438092441</v>
      </c>
      <c r="L786" s="1">
        <f>[2]Industry!H$38*L779/SUM(L779:L780)</f>
        <v>0.99034686573972708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1.540954800991962</v>
      </c>
      <c r="K788" s="1">
        <f>[2]Industry!G$39</f>
        <v>1.5409526232332564</v>
      </c>
      <c r="L788" s="1">
        <f>[2]Industry!H$39</f>
        <v>1.5409513247640361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6.5223481045317019E-4</v>
      </c>
      <c r="K789" s="1">
        <f>[2]Industry!G$18</f>
        <v>1.0285197171112139E-5</v>
      </c>
      <c r="L789" s="1">
        <f>[2]Industry!H$18</f>
        <v>1.9389330020492987E-4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6.5223481045317019E-4</v>
      </c>
      <c r="K790" s="1">
        <f t="shared" si="909"/>
        <v>1.0285197171112139E-5</v>
      </c>
      <c r="L790" s="1">
        <f t="shared" ref="L790" si="910">L789</f>
        <v>1.9389330020492987E-4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15.496023320648643</v>
      </c>
      <c r="K791" s="1">
        <f>[2]Industry!G$19</f>
        <v>15.401574248786389</v>
      </c>
      <c r="L791" s="1">
        <f>[2]Industry!H$19</f>
        <v>19.229809899246863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9.0389933696247802</v>
      </c>
      <c r="K792" s="1">
        <f t="shared" si="913"/>
        <v>8.96258125150087</v>
      </c>
      <c r="L792" s="1">
        <f t="shared" ref="L792" si="914">SUM(L793:L801)</f>
        <v>11.663587317808645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0.84368530432616284</v>
      </c>
      <c r="K793" s="1">
        <f t="shared" si="917"/>
        <v>2.9878541115891245E-4</v>
      </c>
      <c r="L793" s="1">
        <f t="shared" ref="L793" si="918">L235</f>
        <v>0.38009850382798244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2.1821021807552136E-2</v>
      </c>
      <c r="K794" s="1">
        <f t="shared" si="919"/>
        <v>6.7580441869546622E-3</v>
      </c>
      <c r="L794" s="1">
        <f t="shared" ref="L794" si="920">L241</f>
        <v>1.7211544109778206E-2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1.0015611943471555E-2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3.5027750788842697E-4</v>
      </c>
      <c r="K796" s="1">
        <f t="shared" si="923"/>
        <v>1.9316962431764414E-4</v>
      </c>
      <c r="L796" s="1">
        <f t="shared" ref="L796" si="924">L243</f>
        <v>0.77912143713475679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4.7444133243423224E-3</v>
      </c>
      <c r="K797" s="1">
        <f t="shared" si="925"/>
        <v>8.6866129280447121E-3</v>
      </c>
      <c r="L797" s="1">
        <f t="shared" ref="L797" si="926">L274</f>
        <v>3.0391976707599966E-4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0.9895549473463956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8.165632975586762</v>
      </c>
      <c r="K799" s="1">
        <f t="shared" si="929"/>
        <v>8.9453555451011582</v>
      </c>
      <c r="L799" s="1">
        <f t="shared" ref="L799" si="930">L283</f>
        <v>6.415350487533086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2.8441848693051166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2.7593770720726759E-3</v>
      </c>
      <c r="K801" s="1">
        <f t="shared" si="933"/>
        <v>1.2890942492358465E-3</v>
      </c>
      <c r="L801" s="1">
        <f t="shared" ref="L801" si="934">L289</f>
        <v>0.22774599684097993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6.4779592430017869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6.477958778164628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6.7192037413796903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10.904293286357468</v>
      </c>
      <c r="K803" s="1">
        <f t="shared" si="935"/>
        <v>10.167743263612197</v>
      </c>
      <c r="L803" s="1">
        <f t="shared" si="935"/>
        <v>11.037347926490865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10.904293286357468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10.167743263612197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11.037347926490865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0.7325683508936639</v>
      </c>
      <c r="K805" s="1">
        <f t="shared" si="937"/>
        <v>0.73052126507125614</v>
      </c>
      <c r="L805" s="1">
        <f t="shared" si="937"/>
        <v>0.72647378380308969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0.7325683508936639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0.73052126507125614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0.72647378380308969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10.78186107188796</v>
      </c>
      <c r="K807" s="1">
        <f>[2]Industry!G$21</f>
        <v>10.712679108739492</v>
      </c>
      <c r="L807" s="1">
        <f>[2]Industry!H$21</f>
        <v>5.3999456925179405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10.78186107188796</v>
      </c>
      <c r="K808" s="1">
        <f t="shared" si="939"/>
        <v>10.712679108739492</v>
      </c>
      <c r="L808" s="1">
        <f t="shared" ref="L808" si="940">L807</f>
        <v>5.3999456925179405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10.78186107188796</v>
      </c>
      <c r="K810" s="1">
        <f t="shared" si="941"/>
        <v>10.712679108739492</v>
      </c>
      <c r="L810" s="1">
        <f t="shared" ref="L810" si="942">L808</f>
        <v>5.3999456925179405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0.16132935892050529</v>
      </c>
      <c r="K811" s="1">
        <f>[2]Industry!G$22</f>
        <v>0.14856762812512975</v>
      </c>
      <c r="L811" s="1">
        <f>[2]Industry!H$22</f>
        <v>0.15801427529523612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0.16132935892050529</v>
      </c>
      <c r="K812" s="1">
        <f t="shared" si="945"/>
        <v>0.14856762812512975</v>
      </c>
      <c r="L812" s="1">
        <f t="shared" ref="L812" si="946">L811</f>
        <v>0.15801427529523612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3.9508799129898984</v>
      </c>
      <c r="K813" s="1">
        <f>[2]Industry!G$23</f>
        <v>5.5300031992759715</v>
      </c>
      <c r="L813" s="1">
        <f>[2]Industry!H$23</f>
        <v>5.3906140552751109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3.9508799129898984</v>
      </c>
      <c r="K814" s="1">
        <f t="shared" si="949"/>
        <v>5.5300031992759715</v>
      </c>
      <c r="L814" s="1">
        <f t="shared" ref="L814" si="950">L813</f>
        <v>5.3906140552751109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5.0798015434030797</v>
      </c>
      <c r="K815" s="1">
        <f>[2]Industry!G$24</f>
        <v>5.1221924993981105</v>
      </c>
      <c r="L815" s="1">
        <f>[2]Industry!H$24</f>
        <v>5.2845952614350464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5.0782661726243363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5.1217731234273893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5.2001483522401397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1.5353707787433279E-3</v>
      </c>
      <c r="K817" s="1">
        <f t="shared" si="955"/>
        <v>4.1937597072116972E-4</v>
      </c>
      <c r="L817" s="1">
        <f t="shared" ref="L817" si="956">L815-L816</f>
        <v>8.4446909194906716E-2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77.29533767064737</v>
      </c>
      <c r="K818" s="17">
        <f>[2]Industry!G$71</f>
        <v>77.984001037234236</v>
      </c>
      <c r="L818" s="17">
        <f>[2]Industry!H$71</f>
        <v>79.05988056547082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68.613855992964147</v>
      </c>
      <c r="K819" s="18">
        <f t="shared" si="957"/>
        <v>68.204740831796812</v>
      </c>
      <c r="L819" s="18">
        <f t="shared" ref="L819" si="958">SUM(L820:L822)</f>
        <v>68.611873493824774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10.335188267523542</v>
      </c>
      <c r="K820" s="1">
        <f>[2]Industry!G$55</f>
        <v>10.335188165173591</v>
      </c>
      <c r="L820" s="1">
        <f>[2]Industry!H$55</f>
        <v>10.335186495771747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7.3201680276656997</v>
      </c>
      <c r="K821" s="1">
        <f>[2]Industry!G$56</f>
        <v>7.3232156991428727</v>
      </c>
      <c r="L821" s="1">
        <f>[2]Industry!H$56</f>
        <v>7.3232301543267972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50.958499697774904</v>
      </c>
      <c r="K822" s="1">
        <f>[2]Industry!G$3-([2]Industry!G$6-[2]Industry!G$70)</f>
        <v>50.546336967480343</v>
      </c>
      <c r="L822" s="1">
        <f>[2]Industry!H$3-([2]Industry!H$6-[2]Industry!H$70)</f>
        <v>50.953456843726229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3.4127579732204776</v>
      </c>
      <c r="K823" s="1">
        <f t="shared" si="960"/>
        <v>2.044618904331915</v>
      </c>
      <c r="L823" s="1">
        <f t="shared" ref="L823" si="961">SUM(L824:L825)</f>
        <v>0.30588020076598849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3.4121898215883646</v>
      </c>
      <c r="K824" s="1">
        <f>[2]Industry!G$57</f>
        <v>2.0446112945859456</v>
      </c>
      <c r="L824" s="1">
        <f>[2]Industry!H$57</f>
        <v>0.30588020076598849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5.6815163211302504E-4</v>
      </c>
      <c r="K825" s="1">
        <f>[2]Industry!G$58</f>
        <v>7.6097459694550646E-6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12.845352338886254</v>
      </c>
      <c r="K826" s="1">
        <f t="shared" si="962"/>
        <v>5.2972882254231966</v>
      </c>
      <c r="L826" s="1">
        <f t="shared" ref="L826" si="963">SUM(L827:L829)</f>
        <v>3.6963102918512112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11.746597252467803</v>
      </c>
      <c r="K827" s="1">
        <f>[2]Industry!G$59</f>
        <v>4.200830445322401</v>
      </c>
      <c r="L827" s="1">
        <f>[2]Industry!H$59</f>
        <v>2.4234268470358988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3.1362229131649674E-3</v>
      </c>
      <c r="K828" s="1">
        <f>[2]Industry!G$60</f>
        <v>8.4046498195096951E-4</v>
      </c>
      <c r="L828" s="1">
        <f>[2]Industry!H$60</f>
        <v>0.16339849098520737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1.0956188635052864</v>
      </c>
      <c r="K829" s="1">
        <f>[2]Industry!G$68</f>
        <v>1.0956173151188444</v>
      </c>
      <c r="L829" s="1">
        <f>[2]Industry!H$68</f>
        <v>1.1094849538301048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4.3862791002975687E-4</v>
      </c>
      <c r="K830" s="1">
        <f t="shared" si="966"/>
        <v>6.9425080905007002E-6</v>
      </c>
      <c r="L830" s="1">
        <f t="shared" si="966"/>
        <v>1.3184744413935229E-4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4.3862791002975687E-4</v>
      </c>
      <c r="K831" s="1">
        <f>[2]Industry!G$61</f>
        <v>6.9425080905007002E-6</v>
      </c>
      <c r="L831" s="1">
        <f>[2]Industry!H$61</f>
        <v>1.3184744413935229E-4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14.555833494175452</v>
      </c>
      <c r="K832" s="1">
        <f t="shared" si="967"/>
        <v>14.543356639222912</v>
      </c>
      <c r="L832" s="1">
        <f t="shared" ref="L832" si="968">L833+L843</f>
        <v>17.461070283981655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8.4709113065879098</v>
      </c>
      <c r="K833" s="1">
        <f>[2]Industry!G$62</f>
        <v>8.4263673442840155</v>
      </c>
      <c r="L833" s="1">
        <f>[2]Industry!H$62</f>
        <v>11.077826729670953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0.79066142560022989</v>
      </c>
      <c r="K834" s="1">
        <f t="shared" si="969"/>
        <v>2.8090965770785333E-4</v>
      </c>
      <c r="L834" s="1">
        <f t="shared" ref="L834" si="970">IFERROR(L793/L$792,0)*L$833</f>
        <v>0.3610094605443106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2.0449615658758673E-2</v>
      </c>
      <c r="K835" s="1">
        <f t="shared" si="971"/>
        <v>6.3537234698594304E-3</v>
      </c>
      <c r="L835" s="1">
        <f t="shared" ref="L835" si="972">IFERROR(L794/L$792,0)*L$833</f>
        <v>1.6347157885729626E-2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9.5126148309443402E-3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3.2826329002370787E-4</v>
      </c>
      <c r="K837" s="1">
        <f t="shared" si="971"/>
        <v>1.8161265918623955E-4</v>
      </c>
      <c r="L837" s="1">
        <f t="shared" ref="L837" si="974">IFERROR(L796/L$792,0)*L$833</f>
        <v>0.73999294100304669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4.4462367465998073E-3</v>
      </c>
      <c r="K838" s="1">
        <f t="shared" si="971"/>
        <v>8.1669096720382688E-3</v>
      </c>
      <c r="L838" s="1">
        <f t="shared" ref="L838" si="975">IFERROR(L797/L$792,0)*L$833</f>
        <v>2.8865651944400483E-4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0.93985820549861465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7.6524398093696497</v>
      </c>
      <c r="K840" s="1">
        <f t="shared" si="971"/>
        <v>8.4101722185924679</v>
      </c>
      <c r="L840" s="1">
        <f t="shared" ref="L840" si="977">IFERROR(L799/L$792,0)*L$833</f>
        <v>6.0931632073856568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2.7013461905675102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2.5859559226482955E-3</v>
      </c>
      <c r="K842" s="1">
        <f t="shared" si="971"/>
        <v>1.2119702327547935E-3</v>
      </c>
      <c r="L842" s="1">
        <f t="shared" ref="L842" si="979">IFERROR(L801/L$792,0)*L$833</f>
        <v>0.21630829543569383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6.0849221875875417</v>
      </c>
      <c r="K843" s="1">
        <f>[2]Industry!G$63</f>
        <v>6.1169892949388966</v>
      </c>
      <c r="L843" s="1">
        <f>[2]Industry!H$63</f>
        <v>6.3832435543107025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6.488054505382693</v>
      </c>
      <c r="K844" s="1">
        <f t="shared" si="980"/>
        <v>6.0667534806219505</v>
      </c>
      <c r="L844" s="1">
        <f t="shared" si="980"/>
        <v>6.6224087558945239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6.488054505382693</v>
      </c>
      <c r="K845" s="1">
        <f>[2]Industry!G$64</f>
        <v>6.0667534806219505</v>
      </c>
      <c r="L845" s="1">
        <f>[2]Industry!H$64</f>
        <v>6.6224087558945239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0.54484771097716256</v>
      </c>
      <c r="K846" s="1">
        <f t="shared" si="981"/>
        <v>0.5448471101989778</v>
      </c>
      <c r="L846" s="1">
        <f t="shared" si="981"/>
        <v>0.54485533785231732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0.54484771097716256</v>
      </c>
      <c r="K847" s="1">
        <f>[2]Industry!G$65</f>
        <v>0.5448471101989778</v>
      </c>
      <c r="L847" s="1">
        <f>[2]Industry!H$65</f>
        <v>0.54485533785231732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5.6928226459568458</v>
      </c>
      <c r="K848" s="1">
        <f t="shared" si="982"/>
        <v>5.6562945694144542</v>
      </c>
      <c r="L848" s="1">
        <f t="shared" si="982"/>
        <v>2.9375704567297629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5.6928226459568458</v>
      </c>
      <c r="K849" s="1">
        <f>[2]Industry!G$66</f>
        <v>5.6562945694144542</v>
      </c>
      <c r="L849" s="1">
        <f>[2]Industry!H$66</f>
        <v>2.9375704567297629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0.16132935892050529</v>
      </c>
      <c r="K850" s="1">
        <f t="shared" si="983"/>
        <v>0.14856762812512975</v>
      </c>
      <c r="L850" s="1">
        <f t="shared" si="983"/>
        <v>0.15801427529523612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0.16132935892050529</v>
      </c>
      <c r="K851" s="1">
        <f>[2]Industry!G$67</f>
        <v>0.14856762812512975</v>
      </c>
      <c r="L851" s="1">
        <f>[2]Industry!H$67</f>
        <v>0.15801427529523612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2.8841694335896371</v>
      </c>
      <c r="K852" s="1">
        <f t="shared" si="984"/>
        <v>4.3456644285646417</v>
      </c>
      <c r="L852" s="1">
        <f t="shared" si="984"/>
        <v>4.3456348140027581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2.8841694335896371</v>
      </c>
      <c r="K853" s="1">
        <f>[2]Industry!G$69</f>
        <v>4.3456644285646417</v>
      </c>
      <c r="L853" s="1">
        <f>[2]Industry!H$69</f>
        <v>4.3456348140027581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17.378903094272591</v>
      </c>
      <c r="K854" s="1">
        <f t="shared" si="985"/>
        <v>26.904572998208785</v>
      </c>
      <c r="L854" s="1">
        <f t="shared" ref="L854" si="986">SUM(L855:L856)</f>
        <v>31.887856976056185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4.3245278078335172</v>
      </c>
      <c r="K855" s="1">
        <f>[2]Industry!G$6-K856</f>
        <v>5.2263737537022692</v>
      </c>
      <c r="L855" s="1">
        <f>[2]Industry!H$6-L856</f>
        <v>6.5582693245015093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13.054375286439074</v>
      </c>
      <c r="K856" s="1">
        <f>[2]Industry!G$70</f>
        <v>21.678199244506516</v>
      </c>
      <c r="L856" s="1">
        <f>[2]Industry!H$70</f>
        <v>25.329587651554675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0.84596744736255447</v>
      </c>
      <c r="K858" s="4">
        <f t="shared" si="987"/>
        <v>0.84708478667897702</v>
      </c>
      <c r="L858" s="4">
        <f t="shared" ref="L858" si="988">IFERROR(L820/L765,"-")</f>
        <v>0.84931946531182323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3.26515989591821</v>
      </c>
      <c r="K859" s="4">
        <f t="shared" si="991"/>
        <v>3.3265531338071717</v>
      </c>
      <c r="L859" s="4">
        <f t="shared" ref="L859" si="992">IFERROR(L821/L766,"-")</f>
        <v>3.4493396095850883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1.0000009932013085</v>
      </c>
      <c r="K860" s="4">
        <f t="shared" si="993"/>
        <v>1.0000016520968342</v>
      </c>
      <c r="L860" s="4">
        <f t="shared" ref="L860" si="994">IFERROR(L822/L767,"-")</f>
        <v>0.95888363641636509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0.78689528278629706</v>
      </c>
      <c r="K861" s="4">
        <f t="shared" si="995"/>
        <v>0.79003966630051958</v>
      </c>
      <c r="L861" s="4">
        <f t="shared" ref="L861" si="996">IFERROR(L824/L769,"-")</f>
        <v>0.79632843332896075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0.69806250000000047</v>
      </c>
      <c r="K862" s="4">
        <f t="shared" si="995"/>
        <v>0.70537499999999986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0.83176356487749881</v>
      </c>
      <c r="K863" s="4">
        <f t="shared" si="998"/>
        <v>0.83709658479771176</v>
      </c>
      <c r="L863" s="4">
        <f t="shared" ref="L863" si="999">IFERROR(L827/L779,"-")</f>
        <v>0.80479906918688704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0.71100000000000096</v>
      </c>
      <c r="K865" s="4">
        <f t="shared" si="998"/>
        <v>0.71099999999999919</v>
      </c>
      <c r="L865" s="4">
        <f t="shared" ref="L865" si="1001">IFERROR(L829/L781,"-")</f>
        <v>0.71999999999999931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0.67249999999999988</v>
      </c>
      <c r="K866" s="4">
        <f t="shared" si="1002"/>
        <v>0.6750000000000006</v>
      </c>
      <c r="L866" s="4">
        <f t="shared" ref="L866" si="1003">IFERROR(L831/L790,"-")</f>
        <v>0.67999999999999994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0.93715206552248509</v>
      </c>
      <c r="K867" s="4">
        <f t="shared" si="1004"/>
        <v>0.9401719334899129</v>
      </c>
      <c r="L867" s="4">
        <f t="shared" ref="L867" si="1005">IFERROR(L834/L793,"-")</f>
        <v>0.94977869396636516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0.93715206552248498</v>
      </c>
      <c r="K868" s="4">
        <f t="shared" si="1006"/>
        <v>0.94017193348991279</v>
      </c>
      <c r="L868" s="4">
        <f t="shared" ref="L868" si="1007">IFERROR(L835/L794,"-")</f>
        <v>0.94977869396636494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0.94977869396636505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0.93715206552248498</v>
      </c>
      <c r="K870" s="4">
        <f t="shared" si="1006"/>
        <v>0.94017193348991268</v>
      </c>
      <c r="L870" s="4">
        <f t="shared" ref="L870" si="1009">IFERROR(L837/L796,"-")</f>
        <v>0.94977869396636505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0.93715206552248509</v>
      </c>
      <c r="K871" s="4">
        <f t="shared" si="1006"/>
        <v>0.94017193348991268</v>
      </c>
      <c r="L871" s="4">
        <f t="shared" ref="L871" si="1010">IFERROR(L838/L797,"-")</f>
        <v>0.94977869396636505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0.94977869396636494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0.93715206552248509</v>
      </c>
      <c r="K873" s="4">
        <f t="shared" si="1006"/>
        <v>0.94017193348991268</v>
      </c>
      <c r="L873" s="4">
        <f t="shared" ref="L873" si="1012">IFERROR(L840/L799,"-")</f>
        <v>0.94977869396636494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0.94977869396636505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0.93715206552248509</v>
      </c>
      <c r="K875" s="4">
        <f t="shared" si="1006"/>
        <v>0.94017193348991279</v>
      </c>
      <c r="L875" s="4">
        <f t="shared" ref="L875" si="1014">IFERROR(L842/L801,"-")</f>
        <v>0.94977869396636505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0.93932702558466263</v>
      </c>
      <c r="K876" s="4">
        <f>IFERROR(K843/K802,"-")</f>
        <v>0.944277279990966</v>
      </c>
      <c r="L876" s="4">
        <f>IFERROR(L843/L802,"-")</f>
        <v>0.94999999999999951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0.59499999999999997</v>
      </c>
      <c r="K877" s="4">
        <f t="shared" si="1015"/>
        <v>0.59666666666666734</v>
      </c>
      <c r="L877" s="4">
        <f t="shared" ref="L877" si="1016">IFERROR(L845/L804,"-")</f>
        <v>0.60000000000000042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0.74375000000000002</v>
      </c>
      <c r="K878" s="4">
        <f t="shared" si="1017"/>
        <v>0.74583333333333235</v>
      </c>
      <c r="L878" s="4">
        <f t="shared" ref="L878" si="1018">IFERROR(L847/L806,"-")</f>
        <v>0.75000000000000011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0.52800000000000025</v>
      </c>
      <c r="K879" s="4">
        <f t="shared" si="1019"/>
        <v>0.52800000000000025</v>
      </c>
      <c r="L879" s="4">
        <f t="shared" ref="L879" si="1020">IFERROR(L849/L808,"-")</f>
        <v>0.54400000000000059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0.73000685849927305</v>
      </c>
      <c r="K881" s="4">
        <f t="shared" si="1023"/>
        <v>0.78583398091588952</v>
      </c>
      <c r="L881" s="4">
        <f t="shared" ref="L881" si="1024">IFERROR(L853/L814,"-")</f>
        <v>0.80614838484870488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110.17332098025057</v>
      </c>
      <c r="K882" s="17">
        <f t="shared" si="1025"/>
        <v>100.7624977828137</v>
      </c>
      <c r="L882" s="17">
        <f t="shared" ref="L882" si="1026">L883+L887+L894+L905+L913+L915+L917+L919+L923</f>
        <v>83.05189001454481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56.635504674602494</v>
      </c>
      <c r="K883" s="1">
        <f>[2]Services!G$11</f>
        <v>53.709190683511636</v>
      </c>
      <c r="L883" s="1">
        <f>[2]Services!H$11</f>
        <v>46.888028573847677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0.54276521604984185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0.44676632677364309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0.28969837054848896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4.518622599427764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5.4561966086735865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5.6156239426111965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51.574116859124885</v>
      </c>
      <c r="K886" s="1">
        <f>[2]Services!G$11-[2]Services!G$28</f>
        <v>47.806227748064408</v>
      </c>
      <c r="L886" s="1">
        <f>[2]Services!H$11-[2]Services!H$28</f>
        <v>40.982706260687991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10.480357577188148</v>
      </c>
      <c r="K887" s="1">
        <f t="shared" si="1029"/>
        <v>5.6830397370087002</v>
      </c>
      <c r="L887" s="1">
        <f t="shared" si="1029"/>
        <v>0.19652032291797905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10.480357577188148</v>
      </c>
      <c r="K888" s="1">
        <f t="shared" si="1030"/>
        <v>5.6830397370087002</v>
      </c>
      <c r="L888" s="1">
        <f t="shared" ref="L888" si="1031">SUM(L891,L893)</f>
        <v>0.19652032291797905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10.479771379788898</v>
      </c>
      <c r="K889" s="1">
        <f t="shared" si="1032"/>
        <v>5.682620910474153</v>
      </c>
      <c r="L889" s="1">
        <f t="shared" si="1032"/>
        <v>1.1947235837657494E-5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10.479771379788898</v>
      </c>
      <c r="K890" s="1">
        <f>[2]Services!G$12</f>
        <v>5.682620910474153</v>
      </c>
      <c r="L890" s="1">
        <f>[2]Services!H$12</f>
        <v>1.1947235837657494E-5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10.479771379788898</v>
      </c>
      <c r="K891" s="1">
        <f t="shared" si="1033"/>
        <v>5.682620910474153</v>
      </c>
      <c r="L891" s="1">
        <f t="shared" ref="L891" si="1034">L890</f>
        <v>1.1947235837657494E-5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5.8619739924838836E-4</v>
      </c>
      <c r="K892">
        <f t="shared" si="1035"/>
        <v>4.1882653454687076E-4</v>
      </c>
      <c r="L892">
        <f t="shared" si="1035"/>
        <v>0.19650837568214138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5.8619739924838836E-4</v>
      </c>
      <c r="K893">
        <f>[2]Services!G$13</f>
        <v>4.1882653454687076E-4</v>
      </c>
      <c r="L893">
        <f>[2]Services!H$13</f>
        <v>0.19650837568214138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14.264992655429536</v>
      </c>
      <c r="K894" s="1">
        <f t="shared" si="1036"/>
        <v>9.7642501205782146</v>
      </c>
      <c r="L894" s="1">
        <f t="shared" ref="L894" si="1037">SUM(L895:L897)</f>
        <v>6.0091985243730361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12.144819712257862</v>
      </c>
      <c r="K895" s="1">
        <f>SUM([2]Services!G$14:G$15)</f>
        <v>7.2573233377093356</v>
      </c>
      <c r="L895" s="1">
        <f>SUM([2]Services!H$14:H$15)</f>
        <v>3.6361273862206187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2.1201729431716743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2.506926782868879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2.3730711381524174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11.660517921320729</v>
      </c>
      <c r="K898" s="1">
        <f>[2]Services!G$14</f>
        <v>7.2572209763718813</v>
      </c>
      <c r="L898" s="1">
        <f>[2]Services!H$14</f>
        <v>3.6358725936345353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9.9274420482852932</v>
      </c>
      <c r="K899" s="1">
        <f>[2]Services!G$14*IFERROR(K895/SUM(K895:K896),0)</f>
        <v>5.3939625171767434</v>
      </c>
      <c r="L899" s="1">
        <f>[2]Services!H$14*IFERROR(L895/SUM(L895:L896),0)</f>
        <v>2.2000431267001401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1.7330758730354354</v>
      </c>
      <c r="K900" s="1">
        <f t="shared" si="1041"/>
        <v>1.863258459195138</v>
      </c>
      <c r="L900" s="1">
        <f t="shared" ref="L900" si="1042">L898-L899</f>
        <v>1.4358294669343952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0.48430179093713371</v>
      </c>
      <c r="K901" s="1">
        <f>[2]Services!G$15+K904</f>
        <v>1.0236133745391165E-4</v>
      </c>
      <c r="L901" s="1">
        <f>[2]Services!H$15+L904</f>
        <v>2.5479258608349309E-4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0.41232113323355796</v>
      </c>
      <c r="K902" s="1">
        <f>[2]Services!G$15*K895/SUM(K895:K896)</f>
        <v>7.6080529893208308E-5</v>
      </c>
      <c r="L902" s="1">
        <f>[2]Services!H$15*L895/SUM(L895:L896)</f>
        <v>1.5417335544939828E-4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7.1980657703575757E-2</v>
      </c>
      <c r="K903" s="1">
        <f>[2]Services!G$15*K896/SUM(K895:K896)</f>
        <v>2.6280807560703336E-5</v>
      </c>
      <c r="L903" s="1">
        <f>[2]Services!H$15*L896/SUM(L895:L896)</f>
        <v>1.0061923063409481E-4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10.163673717630314</v>
      </c>
      <c r="K905" s="1">
        <f>[2]Services!G$17</f>
        <v>11.562017877895238</v>
      </c>
      <c r="L905" s="1">
        <f>[2]Services!H$17</f>
        <v>11.119859432982157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1.5609377189063872E-3</v>
      </c>
      <c r="K911" s="1">
        <f t="shared" si="1050"/>
        <v>6.4968935833570004E-4</v>
      </c>
      <c r="L911" s="1">
        <f t="shared" ref="L911" si="1051">L290</f>
        <v>1.0927033322439458E-2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10.163673717630314</v>
      </c>
      <c r="K912" s="1">
        <f t="shared" si="1052"/>
        <v>11.562017877895238</v>
      </c>
      <c r="L912" s="1">
        <f t="shared" ref="L912" si="1053">L905-L906</f>
        <v>11.119859432982157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7.0042820715800165</v>
      </c>
      <c r="K913" s="1">
        <f t="shared" si="1054"/>
        <v>5.2284000575461871</v>
      </c>
      <c r="L913" s="1">
        <f t="shared" si="1054"/>
        <v>2.199505284268005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7.0042820715800165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5.2284000575461871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2.199505284268005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0.21727667958185085</v>
      </c>
      <c r="K915" s="1">
        <f t="shared" si="1055"/>
        <v>0.16559164210401434</v>
      </c>
      <c r="L915" s="1">
        <f t="shared" si="1055"/>
        <v>7.2095855707456191E-2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0.21727667958185085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0.16559164210401434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7.2095855707456191E-2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0.84669590702045039</v>
      </c>
      <c r="K917" s="1">
        <f t="shared" si="1056"/>
        <v>0.98087541320106086</v>
      </c>
      <c r="L917" s="1">
        <f t="shared" si="1056"/>
        <v>1.1131112826258165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0.84669590702045039</v>
      </c>
      <c r="K918" s="1">
        <f>[2]Services!G$19</f>
        <v>0.98087541320106086</v>
      </c>
      <c r="L918" s="1">
        <f>[2]Services!H$19</f>
        <v>1.1131112826258165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1.4748547335781976E-3</v>
      </c>
      <c r="K919" s="1">
        <f>[2]Services!G$20</f>
        <v>5.4126716000651911E-4</v>
      </c>
      <c r="L919" s="1">
        <f>[2]Services!H$20</f>
        <v>8.3572173213087853E-3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1.4748547335781976E-3</v>
      </c>
      <c r="K921" s="1">
        <f t="shared" si="1059"/>
        <v>5.4126716000651911E-4</v>
      </c>
      <c r="L921" s="1">
        <f t="shared" si="1059"/>
        <v>8.3572173213087853E-3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1.4748547335781976E-3</v>
      </c>
      <c r="K922" s="1">
        <f>[2]Services!G$20</f>
        <v>5.4126716000651911E-4</v>
      </c>
      <c r="L922" s="1">
        <f>[2]Services!H$20</f>
        <v>8.3572173213087853E-3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10.559062842484174</v>
      </c>
      <c r="K923" s="1">
        <f t="shared" si="1060"/>
        <v>13.668590983808645</v>
      </c>
      <c r="L923" s="1">
        <f t="shared" si="1060"/>
        <v>15.445213520501381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10.559062842484174</v>
      </c>
      <c r="K924" s="1">
        <f>[2]Services!G$21-K925</f>
        <v>13.668590983808645</v>
      </c>
      <c r="L924" s="1">
        <f>[2]Services!H$21-L925</f>
        <v>15.445213520501381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2.3060809380465619</v>
      </c>
      <c r="K925" s="1">
        <f>[2]Services!G$50-K896</f>
        <v>2.9034312102707842</v>
      </c>
      <c r="L925" s="1">
        <f>[2]Services!H$50-L896</f>
        <v>3.2479952013747257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58.865841320866615</v>
      </c>
      <c r="K926" s="17">
        <f>[2]Services!G$59</f>
        <v>57.545736298693768</v>
      </c>
      <c r="L926" s="17">
        <f>[2]Services!H$59</f>
        <v>54.912067744199867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66.927149339223121</v>
      </c>
      <c r="K927" s="1">
        <f t="shared" si="1063"/>
        <v>67.160743927491367</v>
      </c>
      <c r="L927" s="1">
        <f t="shared" ref="L927" si="1064">SUM(L928:L930)</f>
        <v>62.196333892076083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0.27534703818628425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0.22972858694472209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0.15279016827550812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15.077685441911941</v>
      </c>
      <c r="K929" s="1">
        <f>[2]Services!G$47</f>
        <v>19.124787592482232</v>
      </c>
      <c r="L929" s="1">
        <f>[2]Services!H$47</f>
        <v>21.060837463112581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51.574116859124892</v>
      </c>
      <c r="K930" s="1">
        <f>[2]Services!G$3-([2]Services!G$6-[2]Services!G$58)</f>
        <v>47.806227748064408</v>
      </c>
      <c r="L930" s="1">
        <f>[2]Services!H$3-([2]Services!H$6-[2]Services!H$58)</f>
        <v>40.982706260687991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8.5811124215273793</v>
      </c>
      <c r="K931" s="1">
        <f t="shared" si="1067"/>
        <v>4.6531621197187301</v>
      </c>
      <c r="L931" s="1">
        <f t="shared" si="1067"/>
        <v>0.16200351545111555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8.5811124215273793</v>
      </c>
      <c r="K932" s="1">
        <f>[2]Services!G$48</f>
        <v>4.6531621197187301</v>
      </c>
      <c r="L932" s="1">
        <f>[2]Services!H$48</f>
        <v>0.16200351545111555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13.105356518178137</v>
      </c>
      <c r="K933" s="1">
        <f t="shared" si="1068"/>
        <v>9.5230027949935021</v>
      </c>
      <c r="L933" s="1">
        <f t="shared" ref="L933" si="1069">SUM(L934:L936)</f>
        <v>6.7216641952236502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8.6791026369599003</v>
      </c>
      <c r="K934" s="1">
        <f>[2]Services!G$49</f>
        <v>4.1126448018538388</v>
      </c>
      <c r="L934" s="1">
        <f>[2]Services!H$49</f>
        <v>1.1005978556965068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4.4262538812182362</v>
      </c>
      <c r="K935" s="1">
        <f>[2]Services!G$50</f>
        <v>5.4103579931396633</v>
      </c>
      <c r="L935" s="1">
        <f>[2]Services!H$50</f>
        <v>5.6210663395271432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8.4262428147802453</v>
      </c>
      <c r="K937" s="1">
        <f t="shared" si="1074"/>
        <v>9.5855467987898244</v>
      </c>
      <c r="L937" s="1">
        <f t="shared" ref="L937" si="1075">L938+L944</f>
        <v>9.2189732031636247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8.4262428147802453</v>
      </c>
      <c r="K944" s="1">
        <f>[2]Services!G$52</f>
        <v>9.5855467987898244</v>
      </c>
      <c r="L944" s="1">
        <f>[2]Services!H$52</f>
        <v>9.2189732031636247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4.7183730986471666</v>
      </c>
      <c r="K945" s="1">
        <f t="shared" si="1083"/>
        <v>3.522065777531759</v>
      </c>
      <c r="L945" s="1">
        <f t="shared" si="1083"/>
        <v>1.5074362900560641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4.7183730986471666</v>
      </c>
      <c r="K946" s="1">
        <f>[2]Services!G$53</f>
        <v>3.522065777531759</v>
      </c>
      <c r="L946" s="1">
        <f>[2]Services!H$53</f>
        <v>1.5074362900560641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0.14229245920779984</v>
      </c>
      <c r="K947" s="1">
        <f t="shared" si="1084"/>
        <v>0.10844441301562592</v>
      </c>
      <c r="L947" s="1">
        <f t="shared" si="1084"/>
        <v>4.727144390738057E-2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0.14229245920779984</v>
      </c>
      <c r="K948" s="1">
        <f>[2]Services!G$54</f>
        <v>0.10844441301562592</v>
      </c>
      <c r="L948" s="1">
        <f>[2]Services!H$54</f>
        <v>4.727144390738057E-2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0.84669590702045039</v>
      </c>
      <c r="K949" s="1">
        <f t="shared" si="1085"/>
        <v>0.98087541320106086</v>
      </c>
      <c r="L949" s="1">
        <f t="shared" si="1085"/>
        <v>1.1131112826258165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0.84669590702045039</v>
      </c>
      <c r="K950" s="1">
        <f>[2]Services!G$55</f>
        <v>0.98087541320106086</v>
      </c>
      <c r="L950" s="1">
        <f>[2]Services!H$55</f>
        <v>1.1131112826258165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7.692735621407202</v>
      </c>
      <c r="K953" s="1">
        <f>[2]Services!G$58</f>
        <v>9.8181228020163029</v>
      </c>
      <c r="L953" s="1">
        <f>[2]Services!H$58</f>
        <v>14.927980182384127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0.507304134539453</v>
      </c>
      <c r="K955" s="4">
        <f t="shared" si="1089"/>
        <v>0.51420300317556278</v>
      </c>
      <c r="L955" s="4">
        <f t="shared" ref="L955" si="1090">IFERROR(L928/L884,"-")</f>
        <v>0.52741121044702077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3.3367879503416309</v>
      </c>
      <c r="K956" s="4">
        <f t="shared" si="1089"/>
        <v>3.5051500090887506</v>
      </c>
      <c r="L956" s="4">
        <f t="shared" ref="L956" si="1091">IFERROR(L929/L885,"-")</f>
        <v>3.7504002544229391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1.0000000000000002</v>
      </c>
      <c r="K957" s="4">
        <f t="shared" si="1089"/>
        <v>1</v>
      </c>
      <c r="L957" s="4">
        <f t="shared" ref="L957" si="1092">IFERROR(L930/L886,"-")</f>
        <v>1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0.81878050041014627</v>
      </c>
      <c r="K958" s="4">
        <f t="shared" si="1093"/>
        <v>0.81878050041014638</v>
      </c>
      <c r="L958" s="4">
        <f t="shared" ref="L958" si="1094">IFERROR(L932/L888,"-")</f>
        <v>0.82436011220442762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0.71463412735555176</v>
      </c>
      <c r="K959" s="4">
        <f t="shared" si="1095"/>
        <v>0.56668893068114734</v>
      </c>
      <c r="L959" s="4">
        <f t="shared" ref="L959" si="1096">IFERROR(L934/L895,"-")</f>
        <v>0.30268407533446329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2.0876852973120101</v>
      </c>
      <c r="K960" s="4">
        <f t="shared" si="1095"/>
        <v>2.1581635451467607</v>
      </c>
      <c r="L960" s="4">
        <f t="shared" ref="L960" si="1097">IFERROR(L935/L896,"-")</f>
        <v>2.3686885104942497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0.82905483281736492</v>
      </c>
      <c r="K967" s="4">
        <f t="shared" si="1099"/>
        <v>0.82905483281736525</v>
      </c>
      <c r="L967" s="4">
        <f t="shared" ref="L967" si="1105">IFERROR(L944/L912,"-")</f>
        <v>0.82905483281736536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0.67364121696241197</v>
      </c>
      <c r="K968" s="4">
        <f t="shared" si="1106"/>
        <v>0.67364121696241208</v>
      </c>
      <c r="L968" s="4">
        <f t="shared" ref="L968" si="1107">IFERROR(L946/L913,"-")</f>
        <v>0.68535242940220475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0.65489061910206747</v>
      </c>
      <c r="K969" s="4">
        <f t="shared" si="1108"/>
        <v>0.65489061910206736</v>
      </c>
      <c r="L969" s="4">
        <f t="shared" ref="L969" si="1109">IFERROR(L948/L916,"-")</f>
        <v>0.65567491284373136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183.90637361864418</v>
      </c>
      <c r="K972" s="3">
        <f>[2]Residential!G$26</f>
        <v>171.02028555082188</v>
      </c>
      <c r="L972" s="3">
        <f>[2]Residential!H$26</f>
        <v>145.67702059634797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66.935767031072601</v>
      </c>
      <c r="K973" s="1">
        <f>[2]Residential!G$15</f>
        <v>64.969524961732247</v>
      </c>
      <c r="L973" s="1">
        <f>[2]Residential!H$15</f>
        <v>56.810423188970098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14.768077531837221</v>
      </c>
      <c r="K974" s="1">
        <f t="shared" si="1114"/>
        <v>15.562065511152911</v>
      </c>
      <c r="L974" s="1">
        <f t="shared" ref="L974" si="1115">SUM(L975:L976)</f>
        <v>13.861822674997335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7.4897688944057211E-2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2.326215994803095E-2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1.5345707233630225E-2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14.693179842893164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15.53880335120488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13.846476967763705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8.36602165262887</v>
      </c>
      <c r="K977" s="1">
        <f t="shared" si="1119"/>
        <v>8.6754057510419482</v>
      </c>
      <c r="L977" s="1">
        <f t="shared" ref="L977" si="1120">SUM(L978:L979)</f>
        <v>8.5019004434701984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3.8572065534825977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3.4664737987259806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2.915723253511338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4.5088150991462728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5.2089319523159672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5.5861771899588595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43.801667846606513</v>
      </c>
      <c r="K980" s="1">
        <f>[2]Residential!G$3-([2]Residential!G$10-[2]Residential!G$244)</f>
        <v>40.732053699537396</v>
      </c>
      <c r="L980" s="1">
        <f>[2]Residential!H$3-([2]Residential!H$10-[2]Residential!H$244)</f>
        <v>34.446700070502565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17.155762301607648</v>
      </c>
      <c r="K981" s="1">
        <f>SUM([2]Residential!G$16:G$17)</f>
        <v>8.4302638564249843</v>
      </c>
      <c r="L981" s="1">
        <f>SUM([2]Residential!H$16:H$17)</f>
        <v>0.46397131763378452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17.155175828495654</v>
      </c>
      <c r="K982" s="1">
        <f>[2]Residential!G$16</f>
        <v>8.4298408253301673</v>
      </c>
      <c r="L982" s="1">
        <f>[2]Residential!H$16</f>
        <v>1.5931354139004441E-5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5.8647311199561808E-4</v>
      </c>
      <c r="K983" s="1">
        <f>[2]Residential!G$17</f>
        <v>4.23031094816373E-4</v>
      </c>
      <c r="L983" s="1">
        <f>[2]Residential!H$17</f>
        <v>0.4639553862796455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14.313344104333655</v>
      </c>
      <c r="K984" s="1">
        <f t="shared" si="1123"/>
        <v>6.7951075854050806</v>
      </c>
      <c r="L984" s="1">
        <f t="shared" ref="L984" si="1124">SUM(L986,L988)</f>
        <v>0.40038160531720257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14.313344104333655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6.7951075854050806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0.40038160531720257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14.312854799847363</v>
      </c>
      <c r="K986" s="1">
        <f t="shared" si="1125"/>
        <v>6.7947666065401</v>
      </c>
      <c r="L986" s="1">
        <f t="shared" si="1125"/>
        <v>1.3747878161050775E-5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14.312854799847363</v>
      </c>
      <c r="K987" s="1">
        <f t="shared" si="1126"/>
        <v>6.7947666065401</v>
      </c>
      <c r="L987" s="1">
        <f t="shared" ref="L987" si="1127">L985*IFERROR(L982/L981,0)</f>
        <v>1.3747878161050775E-5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4.8930448629214141E-4</v>
      </c>
      <c r="K988" s="1">
        <f t="shared" si="1128"/>
        <v>3.4097886498063446E-4</v>
      </c>
      <c r="L988" s="1">
        <f t="shared" si="1128"/>
        <v>0.40036785743904152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4.8930448629214141E-4</v>
      </c>
      <c r="K989" s="1">
        <f t="shared" si="1129"/>
        <v>3.4097886498063446E-4</v>
      </c>
      <c r="L989" s="1">
        <f t="shared" ref="L989" si="1130">L985-L987</f>
        <v>0.40036785743904152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2.8424181972739921</v>
      </c>
      <c r="K990" s="1">
        <f t="shared" si="1131"/>
        <v>1.6351562710199032</v>
      </c>
      <c r="L990" s="1">
        <f t="shared" si="1131"/>
        <v>6.3589712316582003E-2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2.8424181972739921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1.6351562710199032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6.3589712316582003E-2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2.8423210286482883</v>
      </c>
      <c r="K992" s="1">
        <f t="shared" si="1132"/>
        <v>1.6350742187900671</v>
      </c>
      <c r="L992" s="1">
        <f t="shared" ref="L992" si="1133">IFERROR(L982/L981,0)*L991</f>
        <v>2.1834759779536701E-6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9.7168625703858424E-5</v>
      </c>
      <c r="K993" s="1">
        <f t="shared" si="1134"/>
        <v>8.2052229836149237E-5</v>
      </c>
      <c r="L993" s="1">
        <f t="shared" ref="L993" si="1135">L991-L992</f>
        <v>6.3587528840604049E-2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25.336836322047485</v>
      </c>
      <c r="K994" s="1">
        <f t="shared" si="1136"/>
        <v>15.530155216632011</v>
      </c>
      <c r="L994" s="1">
        <f t="shared" ref="L994" si="1137">SUM(L995:L996)</f>
        <v>7.9112271248583532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24.734071569698617</v>
      </c>
      <c r="K995" s="1">
        <f>[2]Residential!G$18</f>
        <v>15.530085230295962</v>
      </c>
      <c r="L995" s="1">
        <f>[2]Residential!H$18</f>
        <v>7.9110845571708559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0.60276475234886739</v>
      </c>
      <c r="K996" s="1">
        <f>[2]Residential!G$19</f>
        <v>6.9986336048949021E-5</v>
      </c>
      <c r="L996" s="1">
        <f>[2]Residential!H$19</f>
        <v>1.4256768749732959E-4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20.08064301176482</v>
      </c>
      <c r="K997" s="1">
        <f t="shared" si="1140"/>
        <v>11.810789325500956</v>
      </c>
      <c r="L997" s="1">
        <f t="shared" ref="L997" si="1141">SUM(L998:L999)</f>
        <v>5.8011164793947563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16.546959247231989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7.8175672811213328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2.099726623907971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3.5336837645328298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3.993222044379622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3.7013898554867852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19.602923392071812</v>
      </c>
      <c r="K1000" s="1">
        <f t="shared" si="1142"/>
        <v>11.810736100413425</v>
      </c>
      <c r="L1000" s="1">
        <f t="shared" ref="L1000" si="1143">SUM(L1001:L1002)</f>
        <v>5.8010119378680987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16.153306161818733</v>
      </c>
      <c r="K1001" s="1">
        <f t="shared" si="1144"/>
        <v>7.81753205140964</v>
      </c>
      <c r="L1001" s="1">
        <f t="shared" ref="L1001" si="1145">L998-L1004</f>
        <v>2.0996887848768799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3.4496172302530788</v>
      </c>
      <c r="K1002" s="1">
        <f t="shared" si="1146"/>
        <v>3.9932040490037859</v>
      </c>
      <c r="L1002" s="1">
        <f t="shared" ref="L1002" si="1147">L999-L1005</f>
        <v>3.7013231529912187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0.4777196196930048</v>
      </c>
      <c r="K1003" s="1">
        <f t="shared" si="1148"/>
        <v>5.3225087528591443E-5</v>
      </c>
      <c r="L1003" s="1">
        <f t="shared" ref="L1003" si="1149">SUM(L1004:L1005)</f>
        <v>1.0454152665788477E-4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0.39365308541325383</v>
      </c>
      <c r="K1004" s="1">
        <f t="shared" si="1150"/>
        <v>3.5229711692506805E-5</v>
      </c>
      <c r="L1004" s="1">
        <f t="shared" ref="L1004" si="1151">L998*IFERROR(L996/L994,0)</f>
        <v>3.7839031091209422E-5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8.4066534279750971E-2</v>
      </c>
      <c r="K1005" s="1">
        <f t="shared" si="1152"/>
        <v>1.7995375836084639E-5</v>
      </c>
      <c r="L1005" s="1">
        <f t="shared" ref="L1005" si="1153">L999*IFERROR(L$996/L$994,0)</f>
        <v>6.6702495566675342E-5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5.2561933102826668</v>
      </c>
      <c r="K1006" s="1">
        <f t="shared" si="1154"/>
        <v>3.7193658911310559</v>
      </c>
      <c r="L1006" s="1">
        <f t="shared" ref="L1006" si="1155">SUM(L1007:L1008)</f>
        <v>2.1101106454635969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4.1974367459619435</v>
      </c>
      <c r="K1007" s="1">
        <f t="shared" si="1156"/>
        <v>2.4319833731884</v>
      </c>
      <c r="L1007" s="1">
        <f t="shared" ref="L1007" si="1157">L994-L998-L999-L1008</f>
        <v>0.84453808686494658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1.0587565643207231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1.2873825179426561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1.2655725585986504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5.1311481776268044</v>
      </c>
      <c r="K1009" s="1">
        <f t="shared" si="1158"/>
        <v>3.7193491298825356</v>
      </c>
      <c r="L1009" s="1">
        <f t="shared" ref="L1009" si="1159">SUM(L1010:L1011)</f>
        <v>2.1100726193027572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4.0975794911523451</v>
      </c>
      <c r="K1010" s="1">
        <f t="shared" si="1160"/>
        <v>2.4319724135036287</v>
      </c>
      <c r="L1010" s="1">
        <f t="shared" ref="L1010" si="1161">L1007-L1013</f>
        <v>0.84452286750135763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1.0335686864744591</v>
      </c>
      <c r="K1011" s="1">
        <f t="shared" si="1162"/>
        <v>1.2873767163789069</v>
      </c>
      <c r="L1011" s="1">
        <f t="shared" ref="L1011" si="1163">L1008-L1014</f>
        <v>1.2655497518013998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0.12504513265586256</v>
      </c>
      <c r="K1012" s="1">
        <f t="shared" si="1164"/>
        <v>1.676124852035758E-5</v>
      </c>
      <c r="L1012" s="1">
        <f t="shared" ref="L1012" si="1165">SUM(L1013:L1014)</f>
        <v>3.8026160839444849E-5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9.9857254809598506E-2</v>
      </c>
      <c r="K1013" s="1">
        <f t="shared" si="1166"/>
        <v>1.0959684771156592E-5</v>
      </c>
      <c r="L1013" s="1">
        <f t="shared" ref="L1013" si="1167">L1007*IFERROR(L$996/L$994,0)</f>
        <v>1.5219363588921116E-5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2.5187877846264056E-2</v>
      </c>
      <c r="K1014" s="1">
        <f t="shared" si="1168"/>
        <v>5.8015637492009875E-6</v>
      </c>
      <c r="L1014" s="1">
        <f t="shared" ref="L1014" si="1169">L1008*IFERROR(L$996/L$994,0)</f>
        <v>2.2806797250523731E-5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10.421455641526546</v>
      </c>
      <c r="K1020" s="1">
        <f t="shared" si="1176"/>
        <v>8.0092002466159347</v>
      </c>
      <c r="L1020" s="1">
        <f t="shared" ref="L1020" si="1177">L1021+L1023</f>
        <v>3.7399257062351587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8.6814060536117665</v>
      </c>
      <c r="K1021" s="1">
        <f t="shared" si="1178"/>
        <v>6.6026706173196104</v>
      </c>
      <c r="L1021" s="1">
        <f t="shared" si="1178"/>
        <v>2.9909167492925874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8.6814060536117665</v>
      </c>
      <c r="K1022" s="1">
        <f>[2]Residential!G$22-K1024-K1025</f>
        <v>6.6026706173196104</v>
      </c>
      <c r="L1022" s="1">
        <f>[2]Residential!H$22-L1024-L1025</f>
        <v>2.9909167492925874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1.7400495879147782</v>
      </c>
      <c r="K1023" s="1">
        <f t="shared" ref="K1023:L1023" si="1183">K1024</f>
        <v>1.4065296292963236</v>
      </c>
      <c r="L1023" s="1">
        <f t="shared" si="1183"/>
        <v>0.74900895694257108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1.7400495879147782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1.4065296292963236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0.74900895694257108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0.23841995035473484</v>
      </c>
      <c r="K1025" s="1">
        <f t="shared" si="1184"/>
        <v>0.18616053701460389</v>
      </c>
      <c r="L1025" s="1">
        <f t="shared" ref="L1025" si="1185">L1026+L1028</f>
        <v>8.8916645254849574E-2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0.16991506658508942</v>
      </c>
      <c r="K1026" s="1">
        <f t="shared" si="1186"/>
        <v>0.13091747192289663</v>
      </c>
      <c r="L1026" s="1">
        <f t="shared" si="1186"/>
        <v>6.0820439641136932E-2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0.16991506658508942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0.13091747192289663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6.0820439641136932E-2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6.8504883769645419E-2</v>
      </c>
      <c r="K1028" s="1">
        <f t="shared" si="1187"/>
        <v>5.5243065091707261E-2</v>
      </c>
      <c r="L1028" s="1">
        <f t="shared" si="1187"/>
        <v>2.8096205613712635E-2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6.8504883769645419E-2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5.5243065091707261E-2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2.8096205613712635E-2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1.5844039722325995</v>
      </c>
      <c r="K1030" s="1">
        <f>[2]Residential!G$23</f>
        <v>1.8067608479813952</v>
      </c>
      <c r="L1030" s="1">
        <f>[2]Residential!H$23</f>
        <v>1.999087001362821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4.5182773808939564E-2</v>
      </c>
      <c r="K1031" s="1">
        <f t="shared" si="1188"/>
        <v>4.5824387323128768E-2</v>
      </c>
      <c r="L1031" s="1">
        <f t="shared" si="1188"/>
        <v>4.314185316315635E-2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4.5182773808939564E-2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4.5824387323128768E-2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4.314185316315635E-2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1.5392211984236599</v>
      </c>
      <c r="K1033" s="1">
        <f t="shared" si="1189"/>
        <v>1.7609364606582665</v>
      </c>
      <c r="L1033" s="1">
        <f t="shared" ref="L1033" si="1190">L1030-L1031</f>
        <v>1.9559451481996646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1.5392211984236599</v>
      </c>
      <c r="K1034" s="1">
        <f t="shared" si="1191"/>
        <v>1.7609364606582665</v>
      </c>
      <c r="L1034" s="1">
        <f t="shared" ref="L1034" si="1192">L1033</f>
        <v>1.9559451481996646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2.072379449952495E-3</v>
      </c>
      <c r="K1035" s="1">
        <f>[2]Residential!G$24</f>
        <v>7.4908584389013727E-4</v>
      </c>
      <c r="L1035" s="1">
        <f>[2]Residential!H$24</f>
        <v>1.3719209051630044E-2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2.072379449952495E-3</v>
      </c>
      <c r="K1036" s="1">
        <f t="shared" si="1193"/>
        <v>7.4908584389013727E-4</v>
      </c>
      <c r="L1036" s="1">
        <f t="shared" ref="L1036" si="1194">L1035-L1038-L1040</f>
        <v>1.3719209051630044E-2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15.965797450574087</v>
      </c>
      <c r="K1042" s="1">
        <f>[2]Residential!G$21</f>
        <v>18.095068513748913</v>
      </c>
      <c r="L1042" s="1">
        <f>[2]Residential!H$21</f>
        <v>17.543908700808544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4.1802141974836751</v>
      </c>
      <c r="K1043" s="1">
        <f t="shared" si="1199"/>
        <v>5.5340110340012671</v>
      </c>
      <c r="L1043" s="1">
        <f t="shared" ref="L1043" si="1200">SUM(L1044:L1046)</f>
        <v>5.7317211814165034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4.1602172462343523</v>
      </c>
      <c r="K1044" s="1">
        <f t="shared" si="1201"/>
        <v>4.7126541812244618</v>
      </c>
      <c r="L1044" s="1">
        <f t="shared" ref="L1044" si="1202">SUM(L244,L246)</f>
        <v>5.142434570064343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1.9996951249322395E-2</v>
      </c>
      <c r="K1046" s="1">
        <f t="shared" si="1204"/>
        <v>0.8213568527768057</v>
      </c>
      <c r="L1046" s="1">
        <f t="shared" ref="L1046" si="1205">SUM(L285,L286)</f>
        <v>0.58928661135216043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11.785583253090412</v>
      </c>
      <c r="K1047" s="1">
        <f t="shared" si="1206"/>
        <v>12.561057479747646</v>
      </c>
      <c r="L1047" s="1">
        <f t="shared" ref="L1047" si="1207">L1042-L1043</f>
        <v>11.81218751939204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46.265858569778551</v>
      </c>
      <c r="K1048" s="1">
        <f>[2]Residential!G$25</f>
        <v>53.992402284827932</v>
      </c>
      <c r="L1048" s="1">
        <f>[2]Residential!H$25</f>
        <v>57.105841702172711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39.195256081433698</v>
      </c>
      <c r="K1049" s="1">
        <f t="shared" si="1208"/>
        <v>44.733416285871307</v>
      </c>
      <c r="L1049" s="1">
        <f t="shared" ref="L1049" si="1209">L1048-L1052</f>
        <v>45.138666030459099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35.762272517461724</v>
      </c>
      <c r="K1050" s="1">
        <f t="shared" si="1210"/>
        <v>40.695946042573262</v>
      </c>
      <c r="L1050" s="1">
        <f t="shared" ref="L1050" si="1211">L1049-L1051</f>
        <v>41.033489415568383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3.4329835639719697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4.0374702432980465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4.1051766148907172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7.0706024883448535</v>
      </c>
      <c r="K1052" s="1">
        <f t="shared" si="1212"/>
        <v>9.2589859989566268</v>
      </c>
      <c r="L1052" s="1">
        <f t="shared" ref="L1052" si="1213">SUM(L1053:L1054)</f>
        <v>11.967175671713612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5.5594854942113061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7.2176481022221433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9.2841559400213178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1.5111169941335476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2.0413378967344835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2.6830197316922932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143.09837219764495</v>
      </c>
      <c r="K1055" s="3">
        <f>[2]Residential!G$245</f>
        <v>141.34012170853779</v>
      </c>
      <c r="L1055" s="3">
        <f>[2]Residential!H$245</f>
        <v>137.28745338859287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120.06063038530019</v>
      </c>
      <c r="K1056" s="1">
        <f>[2]Residential!G$116</f>
        <v>116.38889876688906</v>
      </c>
      <c r="L1056" s="1">
        <f>[2]Residential!H$116</f>
        <v>111.04332905600219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50.524709344047494</v>
      </c>
      <c r="K1057" s="1">
        <f t="shared" si="1216"/>
        <v>56.256645077794701</v>
      </c>
      <c r="L1057" s="1">
        <f t="shared" ref="L1057" si="1217">SUM(L1058:L1059)</f>
        <v>54.894484164910466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6.9256983692597543E-2</v>
      </c>
      <c r="K1058" s="1">
        <f>[2]Residential!G$102</f>
        <v>2.1895684016566677E-2</v>
      </c>
      <c r="L1058" s="1">
        <f>[2]Residential!H$102</f>
        <v>1.4517781578375473E-2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50.455452360354897</v>
      </c>
      <c r="K1059" s="1">
        <f>[2]Residential!G$104</f>
        <v>56.234749393778138</v>
      </c>
      <c r="L1059" s="1">
        <f>[2]Residential!H$104</f>
        <v>54.879966383332089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12.476663818265489</v>
      </c>
      <c r="K1060" s="1">
        <f t="shared" si="1218"/>
        <v>5.9215086771638514</v>
      </c>
      <c r="L1060" s="1">
        <f t="shared" si="1218"/>
        <v>0.34836100548095394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12.476663818265489</v>
      </c>
      <c r="K1061" s="1">
        <f>[2]Residential!G$105</f>
        <v>5.9215086771638514</v>
      </c>
      <c r="L1061" s="1">
        <f>[2]Residential!H$105</f>
        <v>0.34836100548095394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22.423829650783876</v>
      </c>
      <c r="K1062" s="1">
        <f t="shared" si="1219"/>
        <v>15.324923017852388</v>
      </c>
      <c r="L1062" s="1">
        <f t="shared" ref="L1062" si="1220">SUM(L1063:L1064)</f>
        <v>9.7710847090345663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15.457162322279075</v>
      </c>
      <c r="K1063" s="1">
        <f>[2]Residential!G$106</f>
        <v>7.2942307301747196</v>
      </c>
      <c r="L1063" s="1">
        <f>[2]Residential!H$106</f>
        <v>1.9645182386570639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6.9666673285048004</v>
      </c>
      <c r="K1064" s="1">
        <f>[2]Residential!G$107</f>
        <v>8.0306922876776685</v>
      </c>
      <c r="L1064" s="1">
        <f>[2]Residential!H$107</f>
        <v>7.8065664703775024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10.72482415179654</v>
      </c>
      <c r="K1067" s="1">
        <f>SUM([2]Residential!G$109:G$110)</f>
        <v>11.892133356421303</v>
      </c>
      <c r="L1067" s="1">
        <f>SUM([2]Residential!H$109:H$110)</f>
        <v>11.000162819924462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10.72482415179654</v>
      </c>
      <c r="K1072" s="1">
        <f t="shared" si="1228"/>
        <v>11.892133356421303</v>
      </c>
      <c r="L1072" s="1">
        <f t="shared" ref="L1072" si="1229">L1067-L1068</f>
        <v>11.000162819924462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6.2894420608466906</v>
      </c>
      <c r="K1073" s="1">
        <f t="shared" si="1230"/>
        <v>4.7870618109533467</v>
      </c>
      <c r="L1073" s="1">
        <f t="shared" si="1230"/>
        <v>2.1989462509069462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6.2894420608466906</v>
      </c>
      <c r="K1074" s="1">
        <f>[2]Residential!G$111</f>
        <v>4.7870618109533467</v>
      </c>
      <c r="L1074" s="1">
        <f>[2]Residential!H$111</f>
        <v>2.1989462509069462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0.12362908216487561</v>
      </c>
      <c r="K1075" s="1">
        <f t="shared" si="1231"/>
        <v>9.5317771912974428E-2</v>
      </c>
      <c r="L1075" s="1">
        <f t="shared" si="1231"/>
        <v>4.4419709689019649E-2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0.12362908216487561</v>
      </c>
      <c r="K1076" s="1">
        <f>[2]Residential!G$112</f>
        <v>9.5317771912974428E-2</v>
      </c>
      <c r="L1076" s="1">
        <f>[2]Residential!H$112</f>
        <v>4.4419709689019649E-2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4.5182773808939564E-2</v>
      </c>
      <c r="K1077" s="1">
        <f t="shared" si="1232"/>
        <v>4.5824387323128768E-2</v>
      </c>
      <c r="L1077" s="1">
        <f t="shared" si="1232"/>
        <v>4.314185316315635E-2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4.5182773808939564E-2</v>
      </c>
      <c r="K1078" s="1">
        <f>[2]Residential!G$113</f>
        <v>4.5824387323128768E-2</v>
      </c>
      <c r="L1078" s="1">
        <f>[2]Residential!H$113</f>
        <v>4.314185316315635E-2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17.452349503586259</v>
      </c>
      <c r="K1081" s="1">
        <f>[2]Residential!G$10-[2]Residential!G$223</f>
        <v>22.065484667467373</v>
      </c>
      <c r="L1081" s="1">
        <f>[2]Residential!H$10-[2]Residential!H$223</f>
        <v>32.742728542892635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23.037741812344787</v>
      </c>
      <c r="K1082" s="1">
        <f>[2]Residential!G$224</f>
        <v>24.95122294164873</v>
      </c>
      <c r="L1082" s="1">
        <f>[2]Residential!H$224</f>
        <v>26.244124332590658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11.969483949114091</v>
      </c>
      <c r="K1083" s="1">
        <f t="shared" si="1234"/>
        <v>14.166638601537272</v>
      </c>
      <c r="L1083" s="1">
        <f t="shared" ref="L1083" si="1235">SUM(L1084:L1085)</f>
        <v>16.37693473684546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1.901183355756513</v>
      </c>
      <c r="K1084" s="1">
        <f>[2]Residential!G$231-K1058</f>
        <v>1.7400585469991592</v>
      </c>
      <c r="L1084" s="1">
        <f>[2]Residential!H$231-L1058</f>
        <v>1.506601606865277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10.068300593357577</v>
      </c>
      <c r="K1085" s="1">
        <f>[2]Residential!G$233-K1059</f>
        <v>12.426580054538114</v>
      </c>
      <c r="L1085" s="1">
        <f>[2]Residential!H$233-L1059</f>
        <v>14.870333129980182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1.5537220758547683</v>
      </c>
      <c r="K1086" s="1">
        <f t="shared" si="1236"/>
        <v>0.9078838560140774</v>
      </c>
      <c r="L1086" s="1">
        <f t="shared" si="1236"/>
        <v>3.7236014370056303E-2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1.5537220758547683</v>
      </c>
      <c r="K1087" s="1">
        <f>[2]Residential!G$234-K1061</f>
        <v>0.9078838560140774</v>
      </c>
      <c r="L1087" s="1">
        <f>[2]Residential!H$234-L1061</f>
        <v>3.7236014370056303E-2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4.8909995049270991</v>
      </c>
      <c r="K1088" s="1">
        <f t="shared" si="1237"/>
        <v>4.673324810776089</v>
      </c>
      <c r="L1088" s="1">
        <f t="shared" ref="L1088" si="1238">SUM(L1089:L1090)</f>
        <v>4.4229627985598539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2.3211259464728293</v>
      </c>
      <c r="K1089" s="1">
        <f>[2]Residential!G$235-K1063</f>
        <v>1.3446043960989496</v>
      </c>
      <c r="L1089" s="1">
        <f>[2]Residential!H$235-L1063</f>
        <v>0.47437050826891092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2.5698735584542698</v>
      </c>
      <c r="K1090" s="1">
        <f>[2]Residential!G$236-K1064</f>
        <v>3.3287204146771394</v>
      </c>
      <c r="L1090" s="1">
        <f>[2]Residential!H$236-L1064</f>
        <v>3.9485922902909429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2.2732643970714932</v>
      </c>
      <c r="K1093" s="1">
        <f t="shared" si="1239"/>
        <v>2.7748318272857766</v>
      </c>
      <c r="L1093" s="1">
        <f t="shared" ref="L1093" si="1240">SUM(L1094,L1098)</f>
        <v>3.0783349910592595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2.2732643970714932</v>
      </c>
      <c r="K1098" s="1">
        <f>[2]Residential!G$239-K1072</f>
        <v>2.7748318272857766</v>
      </c>
      <c r="L1098" s="1">
        <f>[2]Residential!H$239-L1072</f>
        <v>3.0783349910592595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0.78047032844862407</v>
      </c>
      <c r="K1099" s="1">
        <f t="shared" si="1245"/>
        <v>0.64249554954117372</v>
      </c>
      <c r="L1099" s="1">
        <f t="shared" si="1245"/>
        <v>0.35933626489893511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0.78047032844862407</v>
      </c>
      <c r="K1100" s="1">
        <f>[2]Residential!G$240-K1074</f>
        <v>0.64249554954117372</v>
      </c>
      <c r="L1100" s="1">
        <f>[2]Residential!H$240-L1074</f>
        <v>0.35933626489893511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3.0580358505047256E-2</v>
      </c>
      <c r="K1101" s="1">
        <f t="shared" ref="K1101:L1101" si="1250">K1102</f>
        <v>2.5111835836074903E-2</v>
      </c>
      <c r="L1101" s="1">
        <f t="shared" si="1250"/>
        <v>1.3374378657435577E-2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3.0580358505047256E-2</v>
      </c>
      <c r="K1102" s="1">
        <f>[2]Residential!G$241-K1076</f>
        <v>2.5111835836074903E-2</v>
      </c>
      <c r="L1102" s="1">
        <f>[2]Residential!H$241-L1076</f>
        <v>1.3374378657435577E-2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1.5392211984236599</v>
      </c>
      <c r="K1103" s="1">
        <f t="shared" ref="K1103:L1103" si="1255">K1104</f>
        <v>1.7609364606582665</v>
      </c>
      <c r="L1103" s="1">
        <f t="shared" si="1255"/>
        <v>1.9559451481996646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1.5392211984236599</v>
      </c>
      <c r="K1104" s="1">
        <f>[2]Residential!G$242-K1078</f>
        <v>1.7609364606582665</v>
      </c>
      <c r="L1104" s="1">
        <f>[2]Residential!H$242-L1078</f>
        <v>1.9559451481996646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0.92468785978599632</v>
      </c>
      <c r="K1109" s="4">
        <f t="shared" si="1263"/>
        <v>0.94125756445157882</v>
      </c>
      <c r="L1109" s="4">
        <f t="shared" ref="L1109" si="1264">IFERROR(L1058/L975,"-")</f>
        <v>0.94604838717108153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3.4339368945218025</v>
      </c>
      <c r="K1110" s="4">
        <f t="shared" si="1263"/>
        <v>3.6189884203288853</v>
      </c>
      <c r="L1110" s="4">
        <f t="shared" ref="L1110" si="1265">IFERROR(L1059/L976,"-")</f>
        <v>3.9634606341453771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0.87168056097302415</v>
      </c>
      <c r="K1111" s="4">
        <f t="shared" si="1266"/>
        <v>0.87143707479810995</v>
      </c>
      <c r="L1111" s="4">
        <f t="shared" ref="L1111" si="1267">IFERROR(L1061/L985,"-")</f>
        <v>0.87007245301632863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0.9341391425052783</v>
      </c>
      <c r="K1112" s="4">
        <f t="shared" si="1268"/>
        <v>0.93305634193767406</v>
      </c>
      <c r="L1112" s="4">
        <f t="shared" ref="L1112" si="1269">IFERROR(L1063/L998,"-")</f>
        <v>0.93560667197748826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1.971502769554091</v>
      </c>
      <c r="K1113" s="4">
        <f t="shared" si="1270"/>
        <v>2.011080826066435</v>
      </c>
      <c r="L1113" s="4">
        <f t="shared" ref="L1113" si="1271">IFERROR(L1064/L999,"-")</f>
        <v>2.1090905781798086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0.72447274347109525</v>
      </c>
      <c r="K1119" s="4">
        <f t="shared" si="1274"/>
        <v>0.72501902463471368</v>
      </c>
      <c r="L1119" s="4">
        <f t="shared" ref="L1119" si="1275">IFERROR(L1074/L1022,"-")</f>
        <v>0.73520811016456467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0.72759340680930795</v>
      </c>
      <c r="K1120" s="4">
        <f t="shared" si="1276"/>
        <v>0.7280752562126428</v>
      </c>
      <c r="L1120" s="4">
        <f t="shared" ref="L1120" si="1277">IFERROR(L1076/L1027,"-")</f>
        <v>0.73034180533900028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0.4928912489894976</v>
      </c>
      <c r="K1123" s="4">
        <f t="shared" si="1280"/>
        <v>0.50196789245563489</v>
      </c>
      <c r="L1123" s="4">
        <f t="shared" ref="L1123" si="1281">IFERROR(L1084/L978,"-")</f>
        <v>0.51671625729599391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2.233025833164898</v>
      </c>
      <c r="K1124" s="4">
        <f t="shared" si="1280"/>
        <v>2.385629178552251</v>
      </c>
      <c r="L1124" s="4">
        <f t="shared" ref="L1124" si="1282">IFERROR(L1085/L979,"-")</f>
        <v>2.6619873706672914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0.54661980328751703</v>
      </c>
      <c r="K1125" s="4">
        <f t="shared" si="1283"/>
        <v>0.5552275780025594</v>
      </c>
      <c r="L1125" s="4">
        <f t="shared" ref="L1125" si="1284">IFERROR(L1087/L991,"-")</f>
        <v>0.58556664299213124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0.55298652176374552</v>
      </c>
      <c r="K1126" s="4">
        <f t="shared" si="1285"/>
        <v>0.55288387697163188</v>
      </c>
      <c r="L1126" s="4">
        <f t="shared" ref="L1126" si="1286">IFERROR(L1089/L1007,"-")</f>
        <v>0.56169226189649557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2.4272563165670182</v>
      </c>
      <c r="K1127" s="4">
        <f t="shared" si="1287"/>
        <v>2.5856498502066896</v>
      </c>
      <c r="L1127" s="4">
        <f t="shared" ref="L1127" si="1288">IFERROR(L1090/L1008,"-")</f>
        <v>3.1200046678186197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0.44853338311117658</v>
      </c>
      <c r="K1132" s="4">
        <f t="shared" si="1289"/>
        <v>0.4567948915961404</v>
      </c>
      <c r="L1132" s="4">
        <f t="shared" ref="L1132" si="1290">IFERROR(L1100/L1024,"-")</f>
        <v>0.47974895569437975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0.44639676505220849</v>
      </c>
      <c r="K1133" s="4">
        <f t="shared" si="1291"/>
        <v>0.45456992283805286</v>
      </c>
      <c r="L1133" s="4">
        <f t="shared" ref="L1133" si="1292">IFERROR(L1102/L1029,"-")</f>
        <v>0.47602081367556898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65.45037791338406</v>
      </c>
      <c r="K1136" s="3">
        <f t="shared" si="1295"/>
        <v>55.399310551149441</v>
      </c>
      <c r="L1136" s="3">
        <f t="shared" ref="L1136" si="1296">L1137+L1152+L1157+L1180+L1203</f>
        <v>38.533239299063887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28.003923888103571</v>
      </c>
      <c r="K1137" s="1">
        <f t="shared" si="1297"/>
        <v>34.292557877227594</v>
      </c>
      <c r="L1137" s="1">
        <f t="shared" ref="L1137" si="1298">SUM(L1138:L1151)</f>
        <v>38.533037137093281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3.5114839522897745E-3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1.1555817188135835E-3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1.1101246959163076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3.7739732248394935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6.9761886613101503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10.366380137669843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10.974394739954654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12.412183041181368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10.863876418770392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11.417383993161142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13.911929311676655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15.431367961435575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1.9886646045644071E-4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1.6724379390583576E-4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0.37087649209927487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0.15439536252017641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0.13096952146928562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1.8532553472996382E-2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6.7517541225552711E-3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8.7879987309837039E-4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1.9775025551832198E-4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1.6488759488038609E-4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0.68196237541923554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0.21080541896165239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0.55755735594214639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0.27766794102627324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1.8150005522423558E-3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8.8543172515419483E-4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8.4331329875271491E-2</v>
      </c>
      <c r="K1151" s="1">
        <f>[2]Transport!G$32</f>
        <v>0.32760364237247314</v>
      </c>
      <c r="L1151" s="1">
        <f>[2]Transport!H$32</f>
        <v>0.7612879233011578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4.1729822825203656E-5</v>
      </c>
      <c r="L1152" s="1">
        <f t="shared" ref="L1152" si="1304">SUM(L1153:L1156)</f>
        <v>4.1006334383702341E-5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6.6035198278292109E-6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4.8360235945333451E-6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1.1540081754411863E-5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1.0610795296736449E-5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1.1931893088692406E-5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1.3538157909720866E-5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1.1654328154270178E-5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1.2021357582711682E-5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26.153732275021056</v>
      </c>
      <c r="K1157" s="1">
        <f t="shared" si="1305"/>
        <v>13.967369970542288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24.665679819618905</v>
      </c>
      <c r="K1158" s="1">
        <f>IF(K1157-K1159&lt;0,0,K1157-K1159)</f>
        <v>10.494324709260303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1.4880524554021528</v>
      </c>
      <c r="K1159" s="1">
        <f t="shared" ref="K1159" si="1313">SUM(K1160:K1161)</f>
        <v>3.4730452612819853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1.4880524554021528</v>
      </c>
      <c r="K1160" s="1">
        <f>[2]Transport!G$25/SUM([2]Transport!G$21,[2]Transport!G$25)*K1157*(K$35+K$600)/(K$35+K$600+K$39)</f>
        <v>3.4730452612819853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0.89015122069995511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1.4356773143122721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3.4601405276600534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1.4797024133858594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0.20521928066979597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8.1971783209489112E-4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1.6861582366097687E-2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8.9761447498388298E-4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1.3985799347740813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0.77294630824567168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0.1708765799613931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4.6183428057531631E-3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1.6149675129644221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0.13050585108447124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15.524016626594106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7.8558827235021305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1.2473413044627448E-3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4.3026132835494174E-4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1.4249137325027729E-3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4.8448702315983697E-4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1.7768063576667067E-3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6.2797091741950868E-4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2.4714621877560614E-3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9.1160952916994622E-4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1.4675229287534337E-3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7.8599981476351003E-4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2.2528410822501974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2.2297209728961294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0.57876975403472941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5.0643953363102678E-2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3.2920126535078496E-2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2.714430026950865E-3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11.291809983428941</v>
      </c>
      <c r="K1180" s="1">
        <f t="shared" si="1314"/>
        <v>7.138734191893966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10.82484826709514</v>
      </c>
      <c r="K1181" s="1">
        <f t="shared" si="1316"/>
        <v>6.9057344990873686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0.46696171633380124</v>
      </c>
      <c r="K1182" s="1">
        <f t="shared" ref="K1182:L1182" si="1324">SUM(K1183:K1184)</f>
        <v>0.23299969280659757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0.46696171633380124</v>
      </c>
      <c r="K1183" s="1">
        <f>[2]Transport!G$26/SUM([2]Transport!G$22,[2]Transport!G$26)*K1180*(K$34+K$582)/(K$34+K$582+K$38)</f>
        <v>0.23299969280659757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0.68122650213955349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0.56650151661441084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3.8154837125921648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1.5764175558183215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7.347361036815706E-3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8.2217850316356974E-4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1.3572040405509639E-2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8.8240827208731459E-4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2.0667680833769833E-3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7.993362486898235E-4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2.9652616220957977E-2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8.9158312405526708E-4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0.13968362527224834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8.7056843911636117E-4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7.8270609184466031E-2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4.8262462856094469E-4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9.9851352145089041E-4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3.4408609274151473E-4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1.2501910100668535E-3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4.4028233480444086E-4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1.5978296843357468E-3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6.0507959602141138E-4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6.9870343946938727E-4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2.222261885061904E-4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1.4288907524576792E-3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7.6267127282982907E-4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4.0789762846100617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4.236293532718487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2.4308563406969643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0.74968577629202171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8.6999947790412091E-3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2.7127657501480021E-3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9.1176683049301187E-4</v>
      </c>
      <c r="K1203" s="1">
        <f t="shared" si="1325"/>
        <v>6.0678166276701122E-4</v>
      </c>
      <c r="L1203" s="1">
        <f t="shared" ref="L1203" si="1326">SUM(L1208:L1212)</f>
        <v>1.6115563621743701E-4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0</v>
      </c>
      <c r="K1204" s="1">
        <f t="shared" si="1327"/>
        <v>5.8004589169410588E-4</v>
      </c>
      <c r="L1204" s="1">
        <f t="shared" si="1327"/>
        <v>1.4164366825144322E-4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0.48063514125397266</v>
      </c>
      <c r="K1205" s="1">
        <f t="shared" ref="K1205:L1205" si="1332">SUM(K1206:K1207)</f>
        <v>2.6735771072905389E-5</v>
      </c>
      <c r="L1205" s="1">
        <f t="shared" si="1332"/>
        <v>1.9511967965993787E-5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1.9374423594293821E-4</v>
      </c>
      <c r="K1206" s="1">
        <f>[2]Transport!G$27/SUM([2]Transport!G$24,[2]Transport!G$27)*K1203*(K$47+K$614)/(K$47+K$614+K$49)</f>
        <v>2.6735771072905389E-5</v>
      </c>
      <c r="L1206" s="1">
        <f>[2]Transport!H$27/SUM([2]Transport!H$24,[2]Transport!H$27)*L1203*(L$47+L$614)/(L$47+L$614+L$49)</f>
        <v>1.9511967965993787E-5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0.48044139701802974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9.6140860873001151E-5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4.6982676419178853E-5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1.2923702391364819E-5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1.9653714685993886E-4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1.318304756044887E-4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3.5116103900809804E-5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3.5001616232895971E-4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2.2613800053302289E-4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5.9654817610748936E-5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2.6907266043111212E-4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2.0183051021032081E-4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5.3461012314513458E-5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62.542539685317628</v>
      </c>
      <c r="K1213" s="3">
        <f t="shared" si="1333"/>
        <v>62.172218980249177</v>
      </c>
      <c r="L1213" s="3">
        <f t="shared" ref="L1213" si="1334">SUM(L1214:L1263)</f>
        <v>61.056998794257964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6.4032115132691908E-3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2.1847779274631516E-3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2.4439901113994971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5.8145910710746547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11.113864775197953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18.020661511908106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15.2415834617233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17.670726488948635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17.052010657478473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15.370978326736106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19.268513005200475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23.54021420895106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1.454748873266034E-3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9.1256119025636209E-4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1.9835340552134793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1.716789472181429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0.52693012443057352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5.9203961182981255E-2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2.7430367001186506E-2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2.7593265807479318E-3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1.4437028062960571E-3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9.0111580602947122E-4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3.6476024401438765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3.167683578495545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2.2448946976589133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0.89138952961029494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7.3022388680657434E-3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2.7860133769832341E-3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7.7631764380652401E-6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6.3676034684350396E-6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1.1190250079900205E-5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1.1515491406429136E-5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1.0846816935255826E-5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1.3790407630751492E-5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1.0587859972961583E-5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1.2175907098237206E-5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0.78649235700067477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1.3521387515926557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3.2241611900540508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1.1358596739371527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0.52185141663657519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6.0079870910687602E-4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2.6206374959862125E-2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6.3029935964791092E-4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0.86114819716134849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0.48316902892443658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0.10292054482254878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2.3245081000303949E-3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0.80041351418015516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6.284355319157342E-2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6.8499142496913636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3.495562128122498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7.2951652719040368E-4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2.5953345322716164E-4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6.7512839203396941E-4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2.3662401452672528E-4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7.8394311689656583E-4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2.8589861943388909E-4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1.1066182480520548E-3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4.1943255613645158E-4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0.65892970784591365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0.5238639706502235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3.6607348150123658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1.212311656956359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1.008575216545341E-2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5.8250649708965936E-4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2.0684024136933155E-2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6.1928531164749472E-4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1.554780296725067E-3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5.2347270161486059E-4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2.4193073021796348E-2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4.6923696923805114E-4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8.2443687892116424E-2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4.1609928121816563E-4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3.060563170228868E-2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2.1460799457283963E-4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6.2034696627075224E-4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2.1935538520726237E-4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6.3015788753744274E-4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2.2742077702704269E-4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7.516681564473073E-4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2.9147714445215694E-4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3.0724418160617446E-4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1.0095691388040489E-4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5.8233656221605094E-5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2.8523469009141797E-5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7.9009961154824088E-6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9.5477256914687692E-5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6.4092937649811455E-5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1.7183306183111865E-5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1.6561626993517929E-4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1.0583154209977192E-4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2.802429419326629E-5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1.2797203538593505E-4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9.5261335220010843E-5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2.5346514734427435E-5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1.8235058454684874</v>
      </c>
      <c r="K1266" s="1">
        <f t="shared" si="1338"/>
        <v>1.8906304001643663</v>
      </c>
      <c r="L1266" s="1">
        <f t="shared" ref="L1266" si="1343">IFERROR(L1215/L1139,"-")</f>
        <v>2.2015455744655821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1.5407080879122952</v>
      </c>
      <c r="K1267" s="1">
        <f t="shared" si="1338"/>
        <v>1.593114136496236</v>
      </c>
      <c r="L1267" s="1">
        <f t="shared" ref="L1267" si="1344">IFERROR(L1216/L1140,"-")</f>
        <v>1.7383755247816712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1.3888313499634766</v>
      </c>
      <c r="K1268" s="1">
        <f t="shared" si="1338"/>
        <v>1.4236598373002054</v>
      </c>
      <c r="L1268" s="1">
        <f t="shared" ref="L1268" si="1345">IFERROR(L1217/L1141,"-")</f>
        <v>1.5696064645964072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1.346278476395566</v>
      </c>
      <c r="K1269" s="1">
        <f t="shared" si="1338"/>
        <v>1.3850352868762708</v>
      </c>
      <c r="L1269" s="1">
        <f t="shared" ref="L1269" si="1346">IFERROR(L1218/L1142,"-")</f>
        <v>1.5254781214329312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0.87299456098661865</v>
      </c>
      <c r="K1270" s="1">
        <f t="shared" si="1347"/>
        <v>0.95732211782697052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0.7560013602856166</v>
      </c>
      <c r="K1271" s="1">
        <f t="shared" si="1347"/>
        <v>0.72009467267948957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0.74242773736366607</v>
      </c>
      <c r="K1272" s="1">
        <f t="shared" si="1347"/>
        <v>0.85583912647185389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0.69143097192465175</v>
      </c>
      <c r="K1273" s="1">
        <f t="shared" si="1347"/>
        <v>0.76792375035900784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0.88753621679096195</v>
      </c>
      <c r="K1274" s="1">
        <f t="shared" si="1352"/>
        <v>0.9714917698474258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0.76615195040581141</v>
      </c>
      <c r="K1275" s="1">
        <f t="shared" si="1352"/>
        <v>0.71230337190918047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0.75119944075467571</v>
      </c>
      <c r="K1276" s="1">
        <f t="shared" si="1352"/>
        <v>0.86765591498232197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0.69445954448886649</v>
      </c>
      <c r="K1277" s="1">
        <f t="shared" si="1352"/>
        <v>0.774280287868094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1.1756118919108698</v>
      </c>
      <c r="L1278" s="1">
        <f t="shared" ref="L1278" si="1358">IFERROR(L1227/L1153,"-")</f>
        <v>1.3167023162651639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0.96968551159718475</v>
      </c>
      <c r="L1279" s="1">
        <f t="shared" ref="L1279" si="1360">IFERROR(L1228/L1154,"-")</f>
        <v>1.0852618568535521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0.90906085519112789</v>
      </c>
      <c r="L1280" s="1">
        <f t="shared" ref="L1280" si="1362">IFERROR(L1229/L1155,"-")</f>
        <v>1.0186324995403919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0.90849166359556832</v>
      </c>
      <c r="L1281" s="1">
        <f t="shared" ref="L1281" si="1364">IFERROR(L1230/L1156,"-")</f>
        <v>1.0128562447678777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0.88354915289812219</v>
      </c>
      <c r="K1283" s="1">
        <f t="shared" si="1365"/>
        <v>0.94181243801318015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0.93180064921652606</v>
      </c>
      <c r="K1284" s="1">
        <f t="shared" si="1365"/>
        <v>0.76762710100477249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2.5428966271266193</v>
      </c>
      <c r="K1285" s="1">
        <f t="shared" si="1365"/>
        <v>0.732933560285568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1.5542061469007387</v>
      </c>
      <c r="K1286" s="1">
        <f t="shared" si="1365"/>
        <v>0.7021938451463009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0.6157304103611736</v>
      </c>
      <c r="K1288" s="1">
        <f t="shared" si="1365"/>
        <v>0.62510037730960621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0.60230925060533202</v>
      </c>
      <c r="K1289" s="1">
        <f t="shared" si="1365"/>
        <v>0.50332082259781752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0.49562205292348094</v>
      </c>
      <c r="K1290" s="1">
        <f t="shared" si="1365"/>
        <v>0.4815382043744329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0.44124625826262087</v>
      </c>
      <c r="K1291" s="1">
        <f t="shared" si="1365"/>
        <v>0.44496108854387101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0.58485718750780979</v>
      </c>
      <c r="K1292" s="1">
        <f t="shared" si="1365"/>
        <v>0.6031995815646739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0.47380299356659866</v>
      </c>
      <c r="K1293" s="1">
        <f t="shared" si="1365"/>
        <v>0.48840114020692921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0.44120909040759854</v>
      </c>
      <c r="K1294" s="1">
        <f t="shared" si="1365"/>
        <v>0.45527366236754852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0.44775851863499372</v>
      </c>
      <c r="K1295" s="1">
        <f t="shared" si="1365"/>
        <v>0.46010110986702851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0.96726963172511427</v>
      </c>
      <c r="K1297" s="1">
        <f t="shared" si="1380"/>
        <v>0.92473533659891582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0.95944186655309671</v>
      </c>
      <c r="K1298" s="1">
        <f t="shared" si="1380"/>
        <v>0.76902953312204492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1.3727040382140392</v>
      </c>
      <c r="K1299" s="1">
        <f t="shared" si="1380"/>
        <v>0.70849151960103196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1.5240172825109164</v>
      </c>
      <c r="K1300" s="1">
        <f t="shared" si="1380"/>
        <v>0.70181267700787853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0.75227613065547394</v>
      </c>
      <c r="K1302" s="1">
        <f t="shared" si="1380"/>
        <v>0.65488422734847129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0.81588325433143694</v>
      </c>
      <c r="K1303" s="1">
        <f t="shared" si="1380"/>
        <v>0.5262963784058392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0.59021726942890229</v>
      </c>
      <c r="K1304" s="1">
        <f t="shared" si="1380"/>
        <v>0.47796274539944505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0.39102329752101667</v>
      </c>
      <c r="K1305" s="1">
        <f t="shared" si="1380"/>
        <v>0.44466855165005209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0.62127047149983194</v>
      </c>
      <c r="K1306" s="1">
        <f t="shared" si="1380"/>
        <v>0.63750145627666244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0.5040492872395117</v>
      </c>
      <c r="K1307" s="1">
        <f t="shared" si="1380"/>
        <v>0.51653395798415491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0.4704307122443982</v>
      </c>
      <c r="K1308" s="1">
        <f t="shared" si="1380"/>
        <v>0.48171702759225532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0.43973474903673482</v>
      </c>
      <c r="K1309" s="1">
        <f t="shared" si="1380"/>
        <v>0.4542980040248164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1.4276537091259912E-5</v>
      </c>
      <c r="K1311" s="1">
        <f t="shared" si="1395"/>
        <v>6.7331191261522195E-6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3.9277210798608065E-5</v>
      </c>
      <c r="K1312" s="1">
        <f t="shared" si="1395"/>
        <v>8.5493068798527696E-5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1.9036364290029056E-2</v>
      </c>
      <c r="K1313" s="1">
        <f t="shared" si="1395"/>
        <v>3.9012414578736845E-2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0.1403560988468267</v>
      </c>
      <c r="K1314" s="1">
        <f t="shared" si="1395"/>
        <v>0.15699442001197847</v>
      </c>
      <c r="L1314" s="1">
        <f t="shared" ref="L1314" si="1400">IFERROR(L1263/L1203,"-")</f>
        <v>0.15727972864832976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1.529023857550208</v>
      </c>
      <c r="K1315" s="3">
        <f t="shared" si="1403"/>
        <v>1.5836657138007166</v>
      </c>
      <c r="L1315" s="3">
        <f t="shared" ref="L1315" si="1404">L1316+L1322+L1327+L1341</f>
        <v>1.3080180207062144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0.94011429887631814</v>
      </c>
      <c r="K1316" s="1">
        <f t="shared" si="1405"/>
        <v>0.90603340297034018</v>
      </c>
      <c r="L1316" s="1">
        <f t="shared" ref="L1316" si="1406">SUM(L1317:L1321)</f>
        <v>1.0281031896730117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0.2429921827092848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0.25210620893133584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0.1378939139972809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0.12147251530029349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0.12505192480720997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0.12056063452795052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0.57553146015369516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0.52875531097582018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0.76960574009957161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1.1814071304467242E-4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1.1995825597422357E-4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4.2901048208622784E-5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0.58890854837511919</v>
      </c>
      <c r="K1327" s="1">
        <f t="shared" si="1411"/>
        <v>0.6776317037780053</v>
      </c>
      <c r="L1327" s="1">
        <f t="shared" ref="L1327" si="1412">SUM(L1332:L1340)</f>
        <v>0.27991398105525361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0.56455481350741765</v>
      </c>
      <c r="K1328" s="1">
        <f t="shared" si="1413"/>
        <v>0.6555146204727369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2.4353734867701482E-2</v>
      </c>
      <c r="K1329" s="1">
        <f t="shared" ref="K1329:L1329" si="1418">SUM(K1330:K1331)</f>
        <v>2.2117083305268376E-2</v>
      </c>
      <c r="L1329" s="1">
        <f t="shared" si="1418"/>
        <v>0.32433848696077677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2.4353734867701482E-2</v>
      </c>
      <c r="K1330" s="1">
        <f>[2]Transport!G$26/SUM([2]Transport!G$22,[2]Transport!G$26)*K1327*(K$34+K$582)/(K$34+K$582+K$38)</f>
        <v>2.2117083305268376E-2</v>
      </c>
      <c r="L1330" s="1">
        <f>[2]Transport!H$26/SUM([2]Transport!H$22,[2]Transport!H$26)*L1327*(L$34+L$582)/(L$34+L$582+L$38)</f>
        <v>0.15109485385951515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0.17324363310126162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1.0811273545507248E-3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2.5007341560038588E-3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0.24821226053267331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1.0196302017652168E-3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1.2664051595009582E-3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5.6683875145090894E-4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0.58676898766911623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0.67381780428544447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3.1132991477920688E-2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3.8532256586719207E-5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4.6760177056081865E-5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1.8902932086764622E-6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2.7089310037809008E-7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1.0102987705889182E-6</v>
      </c>
      <c r="K1341" s="1">
        <f t="shared" si="1419"/>
        <v>6.0705237112756379E-7</v>
      </c>
      <c r="L1341" s="1">
        <f t="shared" ref="L1341" si="1420">SUM(L1346:L1350)</f>
        <v>8.4997794921138889E-7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0</v>
      </c>
      <c r="K1342" s="1">
        <f t="shared" si="1421"/>
        <v>5.8030467221108737E-7</v>
      </c>
      <c r="L1342" s="1">
        <f t="shared" si="1421"/>
        <v>7.4706660893138166E-7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5.3257595700005155E-4</v>
      </c>
      <c r="K1343" s="1">
        <f t="shared" ref="K1343:L1343" si="1426">SUM(K1344:K1345)</f>
        <v>2.6747698916476423E-8</v>
      </c>
      <c r="L1343" s="1">
        <f t="shared" si="1426"/>
        <v>1.0291134028000722E-7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2.1468160151866813E-7</v>
      </c>
      <c r="K1344" s="1">
        <f>[2]Transport!G$27/SUM([2]Transport!G$24,[2]Transport!G$27)*K1341*(K$47+K$614)/(K$47+K$614+K$49)</f>
        <v>2.6747698916476423E-8</v>
      </c>
      <c r="L1344" s="1">
        <f>[2]Transport!H$27/SUM([2]Transport!H$24,[2]Transport!H$27)*L1341*(L$47+L$614)/(L$47+L$614+L$49)</f>
        <v>1.0291134028000722E-7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5.3236127539853294E-4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1.0102987705889182E-6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6.0705237112756379E-7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8.4997794921138889E-7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0.33688303314683832</v>
      </c>
      <c r="K1351" s="3">
        <f t="shared" si="1427"/>
        <v>0.35121122376104447</v>
      </c>
      <c r="L1351" s="3">
        <f t="shared" ref="L1351" si="1428">SUM(L1352:L1374)</f>
        <v>0.37570203284895098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0.11443381035107704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0.11901251812910292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7.2050819120503221E-2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4.1243081114760653E-2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4.2958857999226101E-2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4.606211783617549E-2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0.12583627034022962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0.12490059168991598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0.19860628759643936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1.7791614112172166E-5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1.8808297819225678E-5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7.3189654681574069E-6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2.0608469083782639E-4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5.0217462142338972E-4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5.5814301787737018E-2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1.3701156820650773E-4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1.8078423601912804E-4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8.5201271711730697E-5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5.5006358256968077E-2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6.3634354447532085E-2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3.0757131447800819E-3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2.4364446043703263E-6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3.0415156976738102E-6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1.302613050164048E-7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4.1944867492948099E-8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1.4682117456410691E-7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9.2824307972417289E-8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1.4286483093598151E-7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0.47093618023088973</v>
      </c>
      <c r="K1377" s="1">
        <f t="shared" si="1436"/>
        <v>0.47207293558373808</v>
      </c>
      <c r="L1377" s="1">
        <f t="shared" ref="L1377" si="1437">IFERROR(L1353/L1318,"-")</f>
        <v>0.52250905810044646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0.33952603198182896</v>
      </c>
      <c r="K1378" s="1">
        <f t="shared" si="1438"/>
        <v>0.34352816292476029</v>
      </c>
      <c r="L1378" s="1">
        <f t="shared" ref="L1378" si="1439">IFERROR(L1354/L1319,"-")</f>
        <v>0.38206598709877021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0.21864359996345839</v>
      </c>
      <c r="K1379" s="1">
        <f t="shared" si="1440"/>
        <v>0.23621624047503448</v>
      </c>
      <c r="L1379" s="1">
        <f t="shared" ref="L1379" si="1441">IFERROR(L1355/L1320,"-")</f>
        <v>0.25806237823894568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0.15059680658474306</v>
      </c>
      <c r="K1380" s="1">
        <f t="shared" si="1442"/>
        <v>0.15679035733286398</v>
      </c>
      <c r="L1380" s="1">
        <f t="shared" ref="L1380" si="1443">IFERROR(L1356/L1321,"-")</f>
        <v>0.17060108724071574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0.19062017991716371</v>
      </c>
      <c r="K1385" s="1">
        <f t="shared" si="1452"/>
        <v>0.20081087796467673</v>
      </c>
      <c r="L1385" s="1">
        <f t="shared" ref="L1385" si="1453">IFERROR(L1361/L1332,"-")</f>
        <v>0.22486520878524421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0.13437378372012604</v>
      </c>
      <c r="K1386" s="1">
        <f t="shared" si="1454"/>
        <v>0.14275386882533564</v>
      </c>
      <c r="L1386" s="1">
        <f t="shared" ref="L1386" si="1455">IFERROR(L1362/L1333,"-")</f>
        <v>0.15030953951832907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9.3744487886920511E-2</v>
      </c>
      <c r="K1387" s="1">
        <f t="shared" si="1456"/>
        <v>9.4438517419428616E-2</v>
      </c>
      <c r="L1387" s="1">
        <f t="shared" ref="L1387" si="1457">IFERROR(L1363/L1334,"-")</f>
        <v>9.8792727546318751E-2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6.3231298143335002E-2</v>
      </c>
      <c r="K1388" s="1">
        <f t="shared" si="1458"/>
        <v>6.5044999594975131E-2</v>
      </c>
      <c r="L1388" s="1">
        <f t="shared" ref="L1388" si="1459">IFERROR(L1364/L1335,"-")</f>
        <v>6.8910634825594397E-2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>
        <f t="shared" si="1462"/>
        <v>0.15483918724546672</v>
      </c>
      <c r="K1390" s="1" t="str">
        <f t="shared" si="1462"/>
        <v>-</v>
      </c>
      <c r="L1390" s="1" t="str">
        <f t="shared" ref="L1390" si="1463">IFERROR(L1366/L1337,"-")</f>
        <v>-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 t="str">
        <f t="shared" si="1464"/>
        <v>-</v>
      </c>
      <c r="K1391" s="1" t="str">
        <f t="shared" si="1464"/>
        <v>-</v>
      </c>
      <c r="L1391" s="1" t="str">
        <f t="shared" ref="L1391" si="1465">IFERROR(L1367/L1338,"-")</f>
        <v>-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 t="str">
        <f t="shared" si="1466"/>
        <v>-</v>
      </c>
      <c r="K1392" s="1" t="str">
        <f t="shared" si="1466"/>
        <v>-</v>
      </c>
      <c r="L1392" s="1" t="str">
        <f t="shared" ref="L1392" si="1467">IFERROR(L1368/L1339,"-")</f>
        <v>-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 t="str">
        <f t="shared" si="1468"/>
        <v>-</v>
      </c>
      <c r="K1393" s="1" t="str">
        <f t="shared" si="1468"/>
        <v>-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0.14532451076677314</v>
      </c>
      <c r="K1395" s="1">
        <f t="shared" si="1472"/>
        <v>0.15290988452940499</v>
      </c>
      <c r="L1395" s="1">
        <f t="shared" ref="L1395" si="1473">IFERROR(L1371/L1347,"-")</f>
        <v>0.16808063205466892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 t="str">
        <f t="shared" si="1474"/>
        <v>-</v>
      </c>
      <c r="K1396" s="1" t="str">
        <f t="shared" si="1474"/>
        <v>-</v>
      </c>
      <c r="L1396" s="1" t="str">
        <f t="shared" ref="L1396" si="1475">IFERROR(L1372/L1348,"-")</f>
        <v>-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 t="str">
        <f t="shared" si="1476"/>
        <v>-</v>
      </c>
      <c r="K1397" s="1" t="str">
        <f t="shared" si="1476"/>
        <v>-</v>
      </c>
      <c r="L1397" s="1" t="str">
        <f t="shared" ref="L1397" si="1477">IFERROR(L1373/L1349,"-")</f>
        <v>-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 t="str">
        <f t="shared" si="1478"/>
        <v>-</v>
      </c>
      <c r="K1398" s="1" t="str">
        <f t="shared" si="1478"/>
        <v>-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0.51321979053638045</v>
      </c>
      <c r="K1399" s="3">
        <f t="shared" ref="K1399:L1399" si="1484">K1400+K1406+K1411+K1425</f>
        <v>0.45018161779583188</v>
      </c>
      <c r="L1399" s="3">
        <f t="shared" si="1484"/>
        <v>0.37560745615170815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0.27451500558376896</v>
      </c>
      <c r="K1400" s="1">
        <f t="shared" ref="K1400:L1400" si="1489">SUM(K1401:K1405)</f>
        <v>0.28086426128341546</v>
      </c>
      <c r="L1400" s="1">
        <f t="shared" si="1489"/>
        <v>0.27327110933546023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0.13870007963294043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0.10192868412717974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8.1252814580054747E-2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0.13432884393233194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0.15260341805600797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0.14811588472183021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1.3837858245846519E-3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2.6161594679156325E-2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4.3854440508369827E-2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1.0229619391195284E-4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1.7056442107142778E-4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4.7969525205398223E-5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0.23870478495261147</v>
      </c>
      <c r="K1411" s="1">
        <f t="shared" si="1497"/>
        <v>0.16931735651241639</v>
      </c>
      <c r="L1411" s="1">
        <f t="shared" ref="L1411" si="1498">SUM(L1416:L1424)</f>
        <v>0.10233634681624791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0.2288333829150159</v>
      </c>
      <c r="K1412" s="1">
        <f t="shared" si="1499"/>
        <v>0.1637910417633654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9.8714020375955652E-3</v>
      </c>
      <c r="K1413" s="1">
        <f t="shared" ref="K1413:L1413" si="1504">SUM(K1414:K1415)</f>
        <v>5.5263147490509845E-3</v>
      </c>
      <c r="L1413" s="1">
        <f t="shared" si="1504"/>
        <v>0.11857791369457638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9.8714020375955652E-3</v>
      </c>
      <c r="K1414" s="1">
        <f>[2]Transport!G$26/SUM([2]Transport!G$22,[2]Transport!G$26)*K1411*(K$34+K$582)/(K$34+K$582+K$38)</f>
        <v>5.5263147490509845E-3</v>
      </c>
      <c r="L1414" s="1">
        <f>[2]Transport!H$26/SUM([2]Transport!H$22,[2]Transport!H$26)*L1411*(L$34+L$582)/(L$34+L$582+L$38)</f>
        <v>5.52401680988754E-2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6.3337745595700976E-2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2.108108609148702E-3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8.2140044785562416E-2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9.3130051303595737E-2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0.10401492351169446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2.3497147407927139E-2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2.3122096244526987E-3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0.13253357528295326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6.3603343129081155E-2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6.8852025694346184E-3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4.8177548815061487E-5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7.6821189845679733E-5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8.8833187648620771E-6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0</v>
      </c>
      <c r="K1425" s="1">
        <f t="shared" ref="K1425:L1425" si="1509">SUM(K1430:K1434)</f>
        <v>0</v>
      </c>
      <c r="L1425" s="1">
        <f t="shared" si="1509"/>
        <v>0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0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0</v>
      </c>
      <c r="K1427" s="1">
        <f t="shared" ref="K1427:L1427" si="1515">SUM(K1428:K1429)</f>
        <v>0</v>
      </c>
      <c r="L1427" s="1">
        <f t="shared" si="1515"/>
        <v>0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0.13463857685237085</v>
      </c>
      <c r="K1435" s="3">
        <f t="shared" ref="K1435:L1435" si="1520">SUM(K1436:K1458)</f>
        <v>0.13472770013688223</v>
      </c>
      <c r="L1435" s="3">
        <f t="shared" si="1520"/>
        <v>0.13114390945530074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6.4423718022747101E-2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4.8053454863525656E-2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4.278113495808307E-2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4.3869163079772927E-2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5.4357845321789708E-2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5.5678828794397395E-2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3.0999942167572302E-4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6.2434668048949316E-3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1.1297260578658711E-2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1.5451559972022004E-5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2.6861882262907526E-5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8.224798299828678E-6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3.9455895825385879E-4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1.6794521466427084E-2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2.0363933240006751E-2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1.3634233087595258E-2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3.1844812757417466E-3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3.3256551450754562E-4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1.198841147527808E-2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6.0620416172418772E-3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6.8132332004756826E-4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3.041247075868908E-6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5.0269049983126964E-6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6.3825129985890426E-7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0.46448219924054651</v>
      </c>
      <c r="K1461" s="1">
        <f t="shared" si="1528"/>
        <v>0.47144192309564004</v>
      </c>
      <c r="L1461" s="1">
        <f t="shared" ref="L1461" si="1529">IFERROR(L1437/L1402,"-")</f>
        <v>0.52651880650771476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0.32658036647640615</v>
      </c>
      <c r="K1462" s="1">
        <f t="shared" si="1530"/>
        <v>0.35620332764656348</v>
      </c>
      <c r="L1462" s="1">
        <f t="shared" ref="L1462" si="1531">IFERROR(L1438/L1403,"-")</f>
        <v>0.37591396020059092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0.22402268918224424</v>
      </c>
      <c r="K1463" s="1">
        <f t="shared" si="1532"/>
        <v>0.23865008541965052</v>
      </c>
      <c r="L1463" s="1">
        <f t="shared" ref="L1463" si="1533">IFERROR(L1439/L1404,"-")</f>
        <v>0.25760813381036241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0.15104726169305269</v>
      </c>
      <c r="K1464" s="1">
        <f t="shared" si="1534"/>
        <v>0.15748819181732218</v>
      </c>
      <c r="L1464" s="1">
        <f t="shared" ref="L1464" si="1535">IFERROR(L1440/L1405,"-")</f>
        <v>0.1714588223379602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0.18716253827794474</v>
      </c>
      <c r="K1469" s="1">
        <f t="shared" si="1544"/>
        <v>0.20446204418650404</v>
      </c>
      <c r="L1469" s="1">
        <f t="shared" ref="L1469" si="1545">IFERROR(L1445/L1416,"-")</f>
        <v>0.21866124795338218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0.13107958576792447</v>
      </c>
      <c r="K1470" s="1">
        <f t="shared" si="1546"/>
        <v>0.13552629263701221</v>
      </c>
      <c r="L1470" s="1">
        <f t="shared" ref="L1470" si="1547">IFERROR(L1446/L1417,"-")</f>
        <v>0.14383017482087682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9.0455655856890277E-2</v>
      </c>
      <c r="K1471" s="1">
        <f t="shared" si="1548"/>
        <v>9.5310109799403755E-2</v>
      </c>
      <c r="L1471" s="1">
        <f t="shared" ref="L1471" si="1549">IFERROR(L1447/L1418,"-")</f>
        <v>9.8954724015260953E-2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6.3125815876256028E-2</v>
      </c>
      <c r="K1472" s="1">
        <f t="shared" si="1550"/>
        <v>6.5436437634080719E-2</v>
      </c>
      <c r="L1472" s="1">
        <f t="shared" ref="L1472" si="1551">IFERROR(L1448/L1419,"-")</f>
        <v>7.1848294173963906E-2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 t="str">
        <f t="shared" si="1554"/>
        <v>-</v>
      </c>
      <c r="K1474" s="1" t="str">
        <f t="shared" si="1554"/>
        <v>-</v>
      </c>
      <c r="L1474" s="1" t="str">
        <f t="shared" ref="L1474" si="1555">IFERROR(L1450/L1421,"-")</f>
        <v>-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 t="str">
        <f t="shared" si="1556"/>
        <v>-</v>
      </c>
      <c r="K1475" s="1" t="str">
        <f t="shared" si="1556"/>
        <v>-</v>
      </c>
      <c r="L1475" s="1" t="str">
        <f t="shared" ref="L1475" si="1557">IFERROR(L1451/L1422,"-")</f>
        <v>-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 t="str">
        <f t="shared" si="1558"/>
        <v>-</v>
      </c>
      <c r="K1476" s="1" t="str">
        <f t="shared" si="1558"/>
        <v>-</v>
      </c>
      <c r="L1476" s="1" t="str">
        <f t="shared" ref="L1476" si="1559">IFERROR(L1452/L1423,"-")</f>
        <v>-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 t="str">
        <f t="shared" si="1560"/>
        <v>-</v>
      </c>
      <c r="K1477" s="1" t="str">
        <f t="shared" si="1560"/>
        <v>-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 t="str">
        <f t="shared" si="1564"/>
        <v>-</v>
      </c>
      <c r="K1479" s="1" t="str">
        <f t="shared" si="1564"/>
        <v>-</v>
      </c>
      <c r="L1479" s="1" t="str">
        <f t="shared" ref="L1479" si="1565">IFERROR(L1455/L1431,"-")</f>
        <v>-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 t="str">
        <f t="shared" si="1566"/>
        <v>-</v>
      </c>
      <c r="K1480" s="1" t="str">
        <f t="shared" si="1566"/>
        <v>-</v>
      </c>
      <c r="L1480" s="1" t="str">
        <f t="shared" ref="L1480" si="1567">IFERROR(L1456/L1432,"-")</f>
        <v>-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 t="str">
        <f t="shared" si="1568"/>
        <v>-</v>
      </c>
      <c r="K1481" s="1" t="str">
        <f t="shared" si="1568"/>
        <v>-</v>
      </c>
      <c r="L1481" s="1" t="str">
        <f t="shared" ref="L1481" si="1569">IFERROR(L1457/L1433,"-")</f>
        <v>-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 t="str">
        <f t="shared" si="1570"/>
        <v>-</v>
      </c>
      <c r="K1482" s="1" t="str">
        <f t="shared" si="1570"/>
        <v>-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0.45958965891661224</v>
      </c>
      <c r="K1483" s="3">
        <f t="shared" si="1572"/>
        <v>0.47237229295618205</v>
      </c>
      <c r="L1483" s="3">
        <f t="shared" si="1572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0.45958965891661224</v>
      </c>
      <c r="K1484" s="1">
        <f t="shared" si="1573"/>
        <v>0.47237229295618205</v>
      </c>
      <c r="L1484" s="1">
        <f t="shared" si="1573"/>
        <v>0.48809144422268363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3.1140487340042711E-2</v>
      </c>
      <c r="K1486" s="3">
        <f t="shared" si="1577"/>
        <v>3.2006602244411902E-2</v>
      </c>
      <c r="L1486" s="3">
        <f t="shared" si="1577"/>
        <v>3.3071687199031169E-2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6.7757154095786226E-2</v>
      </c>
      <c r="L1489" s="1">
        <f t="shared" ref="L1489" si="1579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0.7561616857731851</v>
      </c>
      <c r="K1490" s="3">
        <f t="shared" ref="K1490:L1491" si="1584">K1491</f>
        <v>0.77325934733858914</v>
      </c>
      <c r="L1490" s="3">
        <f t="shared" si="1584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0.7561616857731851</v>
      </c>
      <c r="K1491" s="1">
        <f t="shared" si="1584"/>
        <v>0.77325934733858914</v>
      </c>
      <c r="L1491" s="1">
        <f t="shared" si="1584"/>
        <v>0.79899112903654423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3.8185104274620588E-2</v>
      </c>
      <c r="K1493" s="3">
        <f t="shared" ref="K1493:L1493" si="1592">K1494</f>
        <v>3.9048512196511807E-2</v>
      </c>
      <c r="L1493" s="3">
        <f t="shared" si="1592"/>
        <v>4.0347931071859175E-2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5.0498597050147843E-2</v>
      </c>
      <c r="K1496" s="1">
        <f t="shared" si="1593"/>
        <v>5.0498597050147948E-2</v>
      </c>
      <c r="L1496" s="1">
        <f t="shared" ref="L1496" si="1594">L1494/L1492</f>
        <v>5.0498597050147906E-2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1.0090581364850484</v>
      </c>
      <c r="K1497" s="3">
        <f t="shared" si="1595"/>
        <v>0.65490729356089528</v>
      </c>
      <c r="L1497" s="3">
        <f t="shared" ref="L1497" si="1596">SUM(L1498,L1503,L1508)</f>
        <v>0.16026996054438347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1.7734850422665867E-3</v>
      </c>
      <c r="K1498" s="1">
        <f t="shared" si="1598"/>
        <v>7.2312701310744548E-2</v>
      </c>
      <c r="L1498" s="1">
        <f t="shared" ref="L1498" si="1599">SUM(L1499:L1502)</f>
        <v>0.15996591288405115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1.103981686535231E-3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7.1673674587672348E-2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0.1595732647888978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2.164420462348271E-4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2.0151387408968627E-4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1.3386744870181545E-4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2.4375318277124487E-4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1.9139591321495206E-4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1.0408721769432152E-4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2.0930812672528379E-4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2.4611693576754657E-4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1.5469342875722863E-4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2.9002377559136081E-4</v>
      </c>
      <c r="L1503" s="1">
        <f t="shared" ref="L1503" si="1604">SUM(L1504:L1507)</f>
        <v>3.0404766033232625E-4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1.1996397413613939E-4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1.1040402715356701E-4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7.8375675164439013E-5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7.3348286103546334E-5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5.7376804214505937E-5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7.1015759900423385E-5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3.4307322076276458E-5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4.9279587174789544E-5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1.0072846514427818</v>
      </c>
      <c r="K1508" s="1">
        <f t="shared" si="1608"/>
        <v>0.58230456847455936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0.94997381017903226</v>
      </c>
      <c r="K1509" s="1">
        <f t="shared" si="1610"/>
        <v>0.43751208954483423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5.7310841263749468E-2</v>
      </c>
      <c r="K1510" s="1">
        <f t="shared" ref="K1510" si="1617">SUM(K1511:K1512)</f>
        <v>0.14479247892972516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5.7310841263749468E-2</v>
      </c>
      <c r="K1511" s="1">
        <f>[2]Transport!G$25/SUM([2]Transport!G$21,[2]Transport!G$25)*K1508*(K$35+K$600)/(K$35+K$600+K$39)</f>
        <v>0.14479247892972516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0.93081894051249792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0.52274430685272766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1.0020707463112436E-2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3.2701429825390604E-4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1.3245208057246818E-2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6.2601437822917454E-3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5.3199795409924547E-2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5.297310354128603E-2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1.9567905071229799</v>
      </c>
      <c r="K1518" s="3">
        <f t="shared" si="1620"/>
        <v>1.9461935346723169</v>
      </c>
      <c r="L1518" s="3">
        <f t="shared" ref="L1518" si="1621">SUM(L1519:L1531)</f>
        <v>1.8970215924800444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1.2697273025777825E-2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0.83476023071213856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1.8941126422782266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1.3987445428850275E-3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1.3177835840500825E-3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8.8867486465432676E-4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1.0112455445036668E-3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8.0470179720065174E-4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4.5143227225415188E-4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8.0216063664799594E-4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9.5038920487487536E-4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6.1420636589650153E-4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5.7091785060648943E-4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5.3788182743360897E-4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2.1640514669440798E-4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2.0642944621625711E-4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1.0309080797153023E-4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1.3002611669925195E-4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5.4912882779379895E-5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8.0299308663814178E-5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1.8840214410319898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1.0665549468208795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1.112386597205053E-2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3.8422695450281315E-4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9.7021221132530481E-3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4.5944260963327235E-3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3.6033654255872148E-2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3.5881502814285773E-2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11.501343890610473</v>
      </c>
      <c r="K1533" s="1">
        <f t="shared" si="1625"/>
        <v>11.646678302938787</v>
      </c>
      <c r="L1533" s="1">
        <f t="shared" ref="L1533" si="1626">IFERROR(L1519/L1499,"-")</f>
        <v>11.869862064826339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6.4624437220828641</v>
      </c>
      <c r="K1534" s="1">
        <f t="shared" si="1625"/>
        <v>6.539418638061548</v>
      </c>
      <c r="L1534" s="1">
        <f t="shared" ref="L1534" si="1627">IFERROR(L1520/L1500,"-")</f>
        <v>6.6384686738432999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4.1486454987243828</v>
      </c>
      <c r="K1535" s="1">
        <f t="shared" si="1625"/>
        <v>4.204383383551721</v>
      </c>
      <c r="L1535" s="1">
        <f t="shared" ref="L1535" si="1628">IFERROR(L1521/L1501,"-")</f>
        <v>4.337057731525662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3.8324390418955354</v>
      </c>
      <c r="K1536" s="1">
        <f t="shared" si="1625"/>
        <v>3.8615351759965941</v>
      </c>
      <c r="L1536" s="1">
        <f t="shared" ref="L1536" si="1629">IFERROR(L1522/L1502,"-")</f>
        <v>3.9704748341988019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4.7590775040396007</v>
      </c>
      <c r="L1537" s="1">
        <f t="shared" ref="L1537" si="1631">IFERROR(L1523/L1504,"-")</f>
        <v>4.8719402842564756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2.7611264112286253</v>
      </c>
      <c r="L1538" s="1">
        <f t="shared" ref="L1538" si="1632">IFERROR(L1524/L1505,"-")</f>
        <v>2.8143731392010864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1.7967331813413709</v>
      </c>
      <c r="L1539" s="1">
        <f t="shared" ref="L1539" si="1633">IFERROR(L1525/L1506,"-")</f>
        <v>1.8309473401618386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1.6006169953250942</v>
      </c>
      <c r="L1540" s="1">
        <f t="shared" ref="L1540" si="1634">IFERROR(L1526/L1507,"-")</f>
        <v>1.6294639072157997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2.0240471686090422</v>
      </c>
      <c r="K1542" s="1">
        <f t="shared" si="1635"/>
        <v>2.0402994979366826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1.1100878868082886</v>
      </c>
      <c r="K1543" s="1">
        <f t="shared" si="1635"/>
        <v>1.1749546015400374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0.73250054444745016</v>
      </c>
      <c r="K1544" s="1">
        <f t="shared" si="1635"/>
        <v>0.73391702429089778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0.67732693289925672</v>
      </c>
      <c r="K1545" s="1">
        <f t="shared" si="1635"/>
        <v>0.67735323051858853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8.5546117798916121</v>
      </c>
      <c r="K1546" s="3">
        <f t="shared" si="1641"/>
        <v>7.9837458621360282</v>
      </c>
      <c r="L1546" s="3">
        <f t="shared" ref="L1546" si="1642">L1547+L1550+L1552+L1559+L1567</f>
        <v>8.2463350006604745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4.301632133706466</v>
      </c>
      <c r="K1547" s="1">
        <f t="shared" si="1645"/>
        <v>5.604467688047551</v>
      </c>
      <c r="L1547" s="1">
        <f t="shared" ref="L1547" si="1646">SUM(L1548:L1549)</f>
        <v>6.9407975240828863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4.301632133706466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5.604467688047551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6.9407975240828863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8.5244514788922152E-6</v>
      </c>
      <c r="L1550" s="1">
        <f t="shared" si="1648"/>
        <v>7.277063268508935E-6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8.5244514788922152E-6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7.277063268508935E-6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0.87897468111406984</v>
      </c>
      <c r="K1552" s="1">
        <f t="shared" si="1649"/>
        <v>0.12467003139559366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0.82896421152930144</v>
      </c>
      <c r="K1553" s="1">
        <f t="shared" si="1651"/>
        <v>9.3670303982664516E-2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5.0010469584768388E-2</v>
      </c>
      <c r="K1554" s="1">
        <f t="shared" si="1652"/>
        <v>3.0999727412929133E-2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5.0010469584768388E-2</v>
      </c>
      <c r="K1555" s="1">
        <f>[2]Transport!G$25/SUM([2]Transport!G$21,[2]Transport!G$25)*K1552*(K$35+K$600)/(K$35+K$600+K$39)</f>
        <v>3.0999727412929133E-2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0.87897468111406984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0.12467003139559366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3.3738554402714307</v>
      </c>
      <c r="K1559" s="1">
        <f t="shared" si="1653"/>
        <v>2.2544703952622638</v>
      </c>
      <c r="L1559" s="1">
        <f t="shared" ref="L1559" si="1654">SUM(L1564:L1566)</f>
        <v>1.3054090312561373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3.2343329607607663</v>
      </c>
      <c r="K1560" s="1">
        <f t="shared" si="1655"/>
        <v>2.1808871947371422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0.13952247951066438</v>
      </c>
      <c r="K1561" s="1">
        <f t="shared" si="1656"/>
        <v>7.358320052512167E-2</v>
      </c>
      <c r="L1561" s="1">
        <f t="shared" ref="L1561" si="1657">SUM(L1562:L1563)</f>
        <v>1.5125875044411337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0.13952247951066438</v>
      </c>
      <c r="K1562" s="1">
        <f>[2]Transport!G$26/SUM([2]Transport!G$22,[2]Transport!G$26)*K1559*(K$34+K$582)/(K$34+K$582+K$38)</f>
        <v>7.358320052512167E-2</v>
      </c>
      <c r="L1562" s="1">
        <f>[2]Transport!H$26/SUM([2]Transport!H$22,[2]Transport!H$26)*L1559*(L$34+L$582)/(L$34+L$582+L$38)</f>
        <v>0.70464714217187663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0.80794036226925714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6.2277779212450077E-3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2.94626952248233E-3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8.6559054097218844E-4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3.3676276623501855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2.2515241257397816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1.304543440715165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1.4952479964659129E-4</v>
      </c>
      <c r="K1567" s="1">
        <f t="shared" si="1658"/>
        <v>1.2922297914122019E-4</v>
      </c>
      <c r="L1567" s="1">
        <f t="shared" ref="L1567" si="1659">L1572</f>
        <v>1.2116825818283507E-4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0</v>
      </c>
      <c r="K1568" s="1">
        <f t="shared" si="1660"/>
        <v>1.2352920788926151E-4</v>
      </c>
      <c r="L1568" s="1">
        <f t="shared" si="1660"/>
        <v>1.064977742478591E-4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7.8821548224397908E-2</v>
      </c>
      <c r="K1569" s="1">
        <f t="shared" si="1661"/>
        <v>5.693771251958674E-6</v>
      </c>
      <c r="L1569" s="1">
        <f t="shared" ref="L1569" si="1662">SUM(L1570:L1571)</f>
        <v>1.4670483934975977E-5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3.1773000610677282E-5</v>
      </c>
      <c r="K1570" s="1">
        <f>[2]Transport!G$27/SUM([2]Transport!G$24,[2]Transport!G$27)*K1567*(K$47+K$614)/(K$47+K$614+K$49)</f>
        <v>5.693771251958674E-6</v>
      </c>
      <c r="L1570" s="1">
        <f>[2]Transport!H$27/SUM([2]Transport!H$24,[2]Transport!H$27)*L1567*(L$47+L$614)/(L$47+L$614+L$49)</f>
        <v>1.4670483934975977E-5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7.8789775223787231E-2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1.4952479964659129E-4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1.2922297914122019E-4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1.2116825818283507E-4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4.7935437921251527</v>
      </c>
      <c r="K1573" s="3">
        <f t="shared" si="1663"/>
        <v>4.9009177990030306</v>
      </c>
      <c r="L1573" s="3">
        <f t="shared" ref="L1573" si="1664">SUM(L1574:L1582)</f>
        <v>5.3305955913445473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2.9309496174573044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3.8186464848125179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4.7291649345502762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4.7687435535834021E-6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4.3412784864586323E-6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0.30872193634283307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4.3787806774578386E-2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2.1306132132863742E-3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1.0079615641221959E-3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2.96131086755637E-4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1.5516936909108825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1.0374293512026516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0.6010913406811188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4.7934200846065147E-5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4.1425905607112762E-5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3.884374791092586E-5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0.68135756995377372</v>
      </c>
      <c r="K1585" s="1">
        <f t="shared" si="1667"/>
        <v>0.68135756995377272</v>
      </c>
      <c r="L1585" s="1">
        <f t="shared" ref="L1585" si="1668">IFERROR(L1575/L1549,"-")</f>
        <v>0.6813575699537725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0.55941940257288181</v>
      </c>
      <c r="L1586" s="1">
        <f t="shared" ref="L1586" si="1670">IFERROR(L1576/L1551,"-")</f>
        <v>0.59657011713025232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0.35122961215622134</v>
      </c>
      <c r="K1588" s="1">
        <f t="shared" si="1673"/>
        <v>0.35122961215622206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0.3421145134315321</v>
      </c>
      <c r="K1590" s="1">
        <f t="shared" si="1677"/>
        <v>0.34211451343153249</v>
      </c>
      <c r="L1590" s="1">
        <f t="shared" ref="L1590" si="1678">IFERROR(L1580/L1565,"-")</f>
        <v>0.34211451343153221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0.46076759264650807</v>
      </c>
      <c r="K1591" s="1">
        <f t="shared" si="1679"/>
        <v>0.46076759264650746</v>
      </c>
      <c r="L1591" s="1">
        <f t="shared" ref="L1591" si="1680">IFERROR(L1581/L1566,"-")</f>
        <v>0.46076759264650774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0.32057692743518013</v>
      </c>
      <c r="K1592" s="1">
        <f t="shared" si="1681"/>
        <v>0.32057692743518029</v>
      </c>
      <c r="L1592" s="1">
        <f t="shared" ref="L1592" si="1682">IFERROR(L1582/L1572,"-")</f>
        <v>0.3205769274351799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14.640778576029428</v>
      </c>
      <c r="K1593" s="3">
        <f t="shared" ref="K1593:L1593" si="1687">K1594+K1597+K1599+K1606+K1614</f>
        <v>15.057836252977081</v>
      </c>
      <c r="L1593" s="3">
        <f t="shared" si="1687"/>
        <v>8.6886733905519886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1.2764585109443039E-3</v>
      </c>
      <c r="K1594" s="1">
        <f t="shared" ref="K1594:L1594" si="1694">SUM(K1595:K1596)</f>
        <v>1.5603491222859289E-3</v>
      </c>
      <c r="L1594" s="1">
        <f t="shared" si="1694"/>
        <v>7.1147329821946252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1.2764585109443039E-3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1.5603491222859289E-3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7.1147329821946252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1.4737270502403985E-4</v>
      </c>
      <c r="L1597" s="1">
        <f t="shared" si="1700"/>
        <v>1.5915034979351899E-4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1.4737270502403985E-4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1.5915034979351899E-4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14.638868192141235</v>
      </c>
      <c r="K1606" s="1">
        <f t="shared" si="1705"/>
        <v>15.055505844130522</v>
      </c>
      <c r="L1606" s="1">
        <f t="shared" ref="L1606" si="1706">SUM(L1611:L1613)</f>
        <v>1.5731886807210917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14.033492169500198</v>
      </c>
      <c r="K1607" s="1">
        <f t="shared" si="1707"/>
        <v>14.564112252152606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0.60537602264103663</v>
      </c>
      <c r="K1608" s="1">
        <f t="shared" si="1708"/>
        <v>0.4913935919779166</v>
      </c>
      <c r="L1608" s="1">
        <f t="shared" ref="L1608" si="1709">SUM(L1609:L1610)</f>
        <v>1.822865847876957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0.60537602264103663</v>
      </c>
      <c r="K1609" s="1">
        <f>[2]Transport!G$26/SUM([2]Transport!G$22,[2]Transport!G$26)*K1606*(K$34+K$582)/(K$34+K$582+K$38)</f>
        <v>0.4913935919779166</v>
      </c>
      <c r="L1609" s="1">
        <f>[2]Transport!H$26/SUM([2]Transport!H$22,[2]Transport!H$26)*L1606*(L$34+L$582)/(L$34+L$582+L$38)</f>
        <v>0.84919200145303153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0.97367384642392552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1.3507803513878142E-3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1.6968032196233971E-3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3.1916930115425031E-4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14.637517411789847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15.053809040910899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1.5728695114199376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6.3392537724952928E-4</v>
      </c>
      <c r="K1614" s="1">
        <f t="shared" si="1710"/>
        <v>6.2268701924878195E-4</v>
      </c>
      <c r="L1614" s="1">
        <f t="shared" ref="L1614" si="1711">L1619</f>
        <v>5.9257728647966437E-4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0</v>
      </c>
      <c r="K1615" s="1">
        <f t="shared" si="1712"/>
        <v>5.9525043271650615E-4</v>
      </c>
      <c r="L1615" s="1">
        <f t="shared" si="1712"/>
        <v>5.2083081020025954E-4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7.6863019843022285E-4</v>
      </c>
      <c r="K1616" s="1">
        <f t="shared" si="1713"/>
        <v>2.7436586532275751E-5</v>
      </c>
      <c r="L1616" s="1">
        <f t="shared" ref="L1616" si="1714">SUM(L1617:L1618)</f>
        <v>7.1746476279404805E-5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1.347048211806936E-4</v>
      </c>
      <c r="K1617" s="1">
        <f>[2]Transport!G$27/SUM([2]Transport!G$24,[2]Transport!G$27)*K1614*(K$47+K$614)/(K$47+K$614+K$49)</f>
        <v>2.7436586532275751E-5</v>
      </c>
      <c r="L1617" s="1">
        <f>[2]Transport!H$27/SUM([2]Transport!H$24,[2]Transport!H$27)*L1614*(L$47+L$614)/(L$47+L$614+L$49)</f>
        <v>7.1746476279404805E-5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6.3392537724952928E-4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6.3392537724952928E-4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6.2268701924878195E-4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5.9257728647966437E-4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2.3933684992144655</v>
      </c>
      <c r="K1620" s="3">
        <f t="shared" ref="K1620:L1620" si="1719">SUM(K1621:K1629)</f>
        <v>2.4615909606294482</v>
      </c>
      <c r="L1620" s="3">
        <f t="shared" si="1719"/>
        <v>2.6720991550360038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3.8613141866149182E-4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4.8735567179830803E-4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2.4148384677074812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2.9674919826881784E-5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3.4504015288754129E-5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1.6034237564936007E-4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2.0141650636564987E-4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3.788651791450706E-5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2.3927488938167722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2.4607987759834238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0.25711202779078274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7.3131603382538393E-5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7.3737548033822129E-5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7.626900453647437E-5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0.30250213019131966</v>
      </c>
      <c r="K1632" s="1">
        <f t="shared" si="1723"/>
        <v>0.31233758191521044</v>
      </c>
      <c r="L1632" s="1">
        <f t="shared" ref="L1632" si="1724">IFERROR(L1622/L1596,"-")</f>
        <v>0.33941378738328914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0.20135967391004411</v>
      </c>
      <c r="L1633" s="1">
        <f t="shared" ref="L1633" si="1726">IFERROR(L1623/L1598,"-")</f>
        <v>0.21680137890692353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0.11870351496053495</v>
      </c>
      <c r="K1637" s="1">
        <f t="shared" si="1733"/>
        <v>0.11870351496053499</v>
      </c>
      <c r="L1637" s="1">
        <f t="shared" ref="L1637" si="1734">IFERROR(L1627/L1612,"-")</f>
        <v>0.11870351496053502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0.1634668520967581</v>
      </c>
      <c r="K1638" s="1">
        <f t="shared" si="1735"/>
        <v>0.16346685209675824</v>
      </c>
      <c r="L1638" s="1">
        <f t="shared" ref="L1638" si="1736">IFERROR(L1628/L1613,"-")</f>
        <v>0.16346685209675788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0.11536311056017548</v>
      </c>
      <c r="K1639" s="1">
        <f t="shared" si="1737"/>
        <v>0.11841831570984104</v>
      </c>
      <c r="L1639" s="1">
        <f t="shared" ref="L1639" si="1738">IFERROR(L1629/L1619,"-")</f>
        <v>0.1287072695438044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25.769433633073749</v>
      </c>
      <c r="K1640" s="1">
        <f t="shared" si="1739"/>
        <v>25.197321968654034</v>
      </c>
      <c r="L1640" s="1">
        <f t="shared" ref="L1640" si="1740">L1641+L1645+L1649+L1655</f>
        <v>20.94635774273614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12.38988720742762</v>
      </c>
      <c r="K1641" s="1">
        <f t="shared" si="1743"/>
        <v>13.942518972575851</v>
      </c>
      <c r="L1641" s="1">
        <f t="shared" ref="L1641" si="1744">SUM(L1642:L1644)</f>
        <v>18.903575496075071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9.7093219886090889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10.452588275482805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1.9813720157390278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2.0281951894872119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2.1805256965897386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1.1983098147579907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2.205001794479549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6.2704615240025277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1.5699950769483051E-5</v>
      </c>
      <c r="L1645" s="1">
        <f t="shared" ref="L1645" si="1747">SUM(L1646:L1648)</f>
        <v>1.0410353220646836E-4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1.5699950769483051E-5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1.0410353220646836E-4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0.33334922435004705</v>
      </c>
      <c r="K1649" s="1">
        <f t="shared" si="1749"/>
        <v>0.1166674507855274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0.31438286319805764</v>
      </c>
      <c r="K1650" s="1">
        <f t="shared" si="1752"/>
        <v>8.7657598683729493E-2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1.8966361151989394E-2</v>
      </c>
      <c r="K1651" s="1">
        <f t="shared" si="1753"/>
        <v>2.9009852101797913E-2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1.8966361151989394E-2</v>
      </c>
      <c r="K1652" s="1">
        <f>[2]Transport!G$25/SUM([2]Transport!G$21,[2]Transport!G$25)*K1649*(K$35+K$600)/(K$35+K$600+K$39)</f>
        <v>2.9009852101797913E-2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0.33334922435004705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0.1166674507855274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13.046197201296083</v>
      </c>
      <c r="K1655" s="1">
        <f>[2]TRA_FuelByFleet!K$99</f>
        <v>11.138119845341887</v>
      </c>
      <c r="L1655" s="1">
        <f>[2]TRA_FuelByFleet!L$99</f>
        <v>2.0426781431288648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12.506684523905413</v>
      </c>
      <c r="K1656" s="1">
        <f t="shared" si="1754"/>
        <v>10.774585017927448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0.53951267739067077</v>
      </c>
      <c r="K1657" s="1">
        <f t="shared" si="1756"/>
        <v>0.36353482741443904</v>
      </c>
      <c r="L1657" s="1">
        <f t="shared" ref="L1657" si="1757">SUM(L1658:L1659)</f>
        <v>2.0426781431288648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0.53951267739067077</v>
      </c>
      <c r="K1658" s="1">
        <f>[2]Transport!G$26/SUM([2]Transport!G$22,[2]Transport!G$26)*K1655*(K$34+K$582)/(K$34+K$582+K$38)</f>
        <v>0.36353482741443904</v>
      </c>
      <c r="L1658" s="1">
        <f>[2]Transport!H$26/SUM([2]Transport!H$22,[2]Transport!H$26)*L1655*(L$34+L$582)/(L$34+L$582+L$38)</f>
        <v>1.102617862653877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0.9400602804749878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4.2314908320530218E-4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4.3982892803785703E-4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13.045774052212877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11.137680016413849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2.0426781431288648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60.271251656921955</v>
      </c>
      <c r="K1663" s="1">
        <f>IF([2]Transport!G$23+[2]Transport_Aviation_Intl!G$11&lt;0,0,[2]Transport!G$23+[2]Transport_Aviation_Intl!G$11)</f>
        <v>44.826561947859574</v>
      </c>
      <c r="L1663" s="1">
        <f>IF([2]Transport!H$23+[2]Transport_Aviation_Intl!H$11&lt;0,0,[2]Transport!H$23+[2]Transport_Aviation_Intl!H$11)</f>
        <v>16.987874388811669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15.918827708189431</v>
      </c>
      <c r="L1664" s="1">
        <f t="shared" ref="L1664" si="1760">L36</f>
        <v>24.704502109764007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10.672120125619507</v>
      </c>
      <c r="K1665" s="1">
        <f t="shared" si="1761"/>
        <v>8.7856744015745765</v>
      </c>
      <c r="L1665" s="1">
        <f t="shared" ref="L1665" si="1762">L40</f>
        <v>16.624657735772956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0.24502563722589676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0.26340107396293244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3.3096901989524842E-2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3.3879037792429095E-2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3.6423571491067432E-2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2.9563153055159899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5.0379668537187197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14.1308683848623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2.8157520401790401E-5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1.86707421892037E-4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0.30215182683001002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0.10574880879107899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1.7150544993566395E-6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1.7826591428831016E-6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12.892744254483301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11.007032581216301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2.01871707942973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2.5254382004144305E-2</v>
      </c>
      <c r="K1678" s="7">
        <f t="shared" si="1766"/>
        <v>2.5236122307341253E-2</v>
      </c>
      <c r="L1678" s="7">
        <f t="shared" ref="L1678" si="1767">IFERROR(L1667/L1642,"-")</f>
        <v>2.5199602913735349E-2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1.670403221940131E-2</v>
      </c>
      <c r="K1679" s="7">
        <f t="shared" si="1766"/>
        <v>1.6704032219401293E-2</v>
      </c>
      <c r="L1679" s="7">
        <f t="shared" ref="L1679" si="1768">IFERROR(L1668/L1643,"-")</f>
        <v>1.6704032219401289E-2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2.4670709269898152</v>
      </c>
      <c r="K1680">
        <f t="shared" si="1766"/>
        <v>2.2847903644939396</v>
      </c>
      <c r="L1680">
        <f t="shared" ref="L1680" si="1769">IFERROR(L1669/L1644,"-")</f>
        <v>2.2535611343393365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1.7934782608695745</v>
      </c>
      <c r="L1683">
        <f t="shared" ref="L1683" si="1773">IFERROR(L1672/L1648,"-")</f>
        <v>1.7934782608695781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0.90641226905247896</v>
      </c>
      <c r="K1684" s="4">
        <f t="shared" si="1774"/>
        <v>0.90641226905248484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>
        <f t="shared" si="1776"/>
        <v>4.0530738867855104E-3</v>
      </c>
      <c r="K1686">
        <f t="shared" si="1776"/>
        <v>4.0530738867855104E-3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0.98826978015124989</v>
      </c>
      <c r="K1687" s="4">
        <f t="shared" si="1776"/>
        <v>0.98826978015125133</v>
      </c>
      <c r="L1687" s="4">
        <f t="shared" ref="L1687" si="1779">IFERROR(L1676/L1662,"-")</f>
        <v>0.98826978015125155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16.186753949600064</v>
      </c>
      <c r="K1688" s="3">
        <f t="shared" si="1780"/>
        <v>11.947152378526043</v>
      </c>
      <c r="L1688" s="3">
        <f t="shared" ref="L1688" si="1781">SUM(L1689:L1691,L1694:L1696,-L1701)</f>
        <v>1.2670410402068289E-5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2.4414038407172129</v>
      </c>
      <c r="K1689" s="1">
        <f>[2]Summary!G53+[2]Summary!G59</f>
        <v>2.3463977874663584</v>
      </c>
      <c r="L1689" s="1">
        <f>[2]Summary!H53+[2]Summary!H59</f>
        <v>-2.5489687014396272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4.0848283996018866</v>
      </c>
      <c r="K1691" s="1">
        <f>[2]Summary!G55+[2]Summary!G60</f>
        <v>3.3631339531407831</v>
      </c>
      <c r="L1691" s="1">
        <f>[2]Summary!H55+[2]Summary!H60</f>
        <v>1.5287476264982951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1.9992927532196667</v>
      </c>
      <c r="K1692" s="1">
        <f t="shared" si="1786"/>
        <v>1.2857200482571431</v>
      </c>
      <c r="L1692" s="1">
        <f t="shared" ref="L1692" si="1787">L1691-L1693</f>
        <v>0.49686586077169514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2.0855356463822199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2.07741390488364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1.0318817657266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1.446321844651103</v>
      </c>
      <c r="K1694" s="1">
        <f>[2]Summary!G56</f>
        <v>0.83704169585592003</v>
      </c>
      <c r="L1694" s="1">
        <f>[2]Summary!H56</f>
        <v>0.21008468221627974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3.0582153886859</v>
      </c>
      <c r="K1695" s="1">
        <f>[2]Summary!G57</f>
        <v>1.9244208048134719</v>
      </c>
      <c r="L1695" s="1">
        <f>[2]Summary!H57</f>
        <v>0.81011579004792966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5.1559844759439599</v>
      </c>
      <c r="K1696" s="1">
        <f>[2]Summary!G58</f>
        <v>3.4761581372495094</v>
      </c>
      <c r="L1696" s="1">
        <f>[2]Summary!H58</f>
        <v>4.5517059961164002E-5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4.9188106377515961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1.7688073705436396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1.2243972436423772E-5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8.9182285134876201E-5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1.1142014917145646E-5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7.8040270217730561E-5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1.2243972436423772E-5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756.28404087179922</v>
      </c>
      <c r="K1711" s="3">
        <f t="shared" si="1797"/>
        <v>680.33637860009583</v>
      </c>
      <c r="L1711" s="3">
        <f t="shared" ref="L1711" si="1798">SUM(L1712:L1713,L1730,L1739:L1740,L1741,L1742,L1747,L1750,,L1755:L1758,L1751)</f>
        <v>564.67257072558755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6.5223481045317019E-4</v>
      </c>
      <c r="K1712" s="1">
        <f t="shared" si="1800"/>
        <v>1.0314463043315799E-5</v>
      </c>
      <c r="L1712" s="1">
        <f t="shared" ref="L1712" si="1801">L21</f>
        <v>1.9389330020492987E-4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122.71456656387363</v>
      </c>
      <c r="K1713" s="1">
        <f t="shared" si="1800"/>
        <v>93.997359621737473</v>
      </c>
      <c r="L1713" s="1">
        <f t="shared" ref="L1713" si="1805">L22</f>
        <v>48.461849342112401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102.29507019617697</v>
      </c>
      <c r="K1714" s="1">
        <f t="shared" si="1800"/>
        <v>63.281968193037663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32.128133668454581</v>
      </c>
      <c r="K1715" s="1">
        <f t="shared" si="1800"/>
        <v>15.933756587011155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8.2772186167840659E-4</v>
      </c>
      <c r="K1716" s="1">
        <f t="shared" si="1800"/>
        <v>1.0971463725550391E-5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41.946884728285006</v>
      </c>
      <c r="K1717" s="1">
        <f t="shared" si="1800"/>
        <v>35.754841001015464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26.839362587428859</v>
      </c>
      <c r="K1718" s="1">
        <f t="shared" si="1800"/>
        <v>11.252674666685399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1.3798614901468527</v>
      </c>
      <c r="K1719" s="1">
        <f t="shared" si="1800"/>
        <v>0.34068496686191629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20.419496367696674</v>
      </c>
      <c r="K1720" s="1">
        <f t="shared" si="1800"/>
        <v>30.71539142869981</v>
      </c>
      <c r="L1720" s="1">
        <f t="shared" ref="L1720" si="1812">L29</f>
        <v>48.461849342112401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2.8814803909606983</v>
      </c>
      <c r="K1721" s="1">
        <f t="shared" si="1800"/>
        <v>2.2868718608716314</v>
      </c>
      <c r="L1721" s="1">
        <f t="shared" ref="L1721" si="1813">L30</f>
        <v>7.1326894965754377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1.6191882685465451</v>
      </c>
      <c r="K1722" s="1">
        <f t="shared" si="1800"/>
        <v>3.7240174580641714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9.7473762420771664</v>
      </c>
      <c r="K1723" s="1">
        <f t="shared" si="1815"/>
        <v>21.929717027125236</v>
      </c>
      <c r="L1723" s="1">
        <f t="shared" ref="L1723" si="1816">L33</f>
        <v>28.5546587652032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2.8814803909606983</v>
      </c>
      <c r="K1724" s="1">
        <f t="shared" si="1815"/>
        <v>2.2868718608716314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1.6191882685465451</v>
      </c>
      <c r="K1725" s="1">
        <f t="shared" si="1815"/>
        <v>3.7240174580641714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10.672120125619507</v>
      </c>
      <c r="K1726" s="1">
        <f t="shared" si="1819"/>
        <v>8.7856744015745765</v>
      </c>
      <c r="L1726" s="1">
        <f t="shared" ref="L1726" si="1820">L37</f>
        <v>19.907190576909201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3.2825328411362467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10.672120125619507</v>
      </c>
      <c r="K1729" s="1">
        <f t="shared" si="1819"/>
        <v>8.7856744015745765</v>
      </c>
      <c r="L1729" s="1">
        <f t="shared" ref="L1729" si="1823">L40</f>
        <v>16.624657735772956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63.268883552081327</v>
      </c>
      <c r="K1730" s="1">
        <f t="shared" si="1819"/>
        <v>36.83457412173852</v>
      </c>
      <c r="L1730" s="1">
        <f t="shared" ref="L1730" si="1824">L41</f>
        <v>25.548219326854298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59.137022919606153</v>
      </c>
      <c r="K1731" s="1">
        <f t="shared" si="1819"/>
        <v>34.699081483789676</v>
      </c>
      <c r="L1731" s="1">
        <f t="shared" ref="L1731" si="1825">L42</f>
        <v>23.41277167668753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59.13375171720385</v>
      </c>
      <c r="K1732" s="1">
        <f t="shared" si="1819"/>
        <v>34.698666579411544</v>
      </c>
      <c r="L1732" s="1">
        <f t="shared" ref="L1732" si="1826">L43</f>
        <v>23.412482687667751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3.2712024023017297E-3</v>
      </c>
      <c r="K1733" s="1">
        <f t="shared" si="1819"/>
        <v>4.1490437813499371E-4</v>
      </c>
      <c r="L1733" s="1">
        <f t="shared" ref="L1733" si="1827">L44</f>
        <v>2.8898901978069333E-4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4.1318606324751741</v>
      </c>
      <c r="K1734" s="1">
        <f t="shared" si="1819"/>
        <v>2.1354926379488406</v>
      </c>
      <c r="L1734" s="1">
        <f t="shared" ref="L1734" si="1828">L45</f>
        <v>2.1354476501667672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3.2222119982141058</v>
      </c>
      <c r="K1735" s="1">
        <f t="shared" si="1819"/>
        <v>2.1354926379488406</v>
      </c>
      <c r="L1735" s="1">
        <f t="shared" ref="L1735" si="1829">L46</f>
        <v>2.1354476501667672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3.2222119982141058</v>
      </c>
      <c r="K1736" s="1">
        <f t="shared" si="1819"/>
        <v>2.1354926379488406</v>
      </c>
      <c r="L1736" s="1">
        <f t="shared" ref="L1736" si="1830">L47</f>
        <v>2.1354476501667672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0.90964863426106835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0.90964863426106835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167.58983873975652</v>
      </c>
      <c r="K1739" s="1">
        <f t="shared" si="1819"/>
        <v>98.945498949602396</v>
      </c>
      <c r="L1739" s="1">
        <f t="shared" ref="L1739" si="1833">L50</f>
        <v>0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3.6209086275107438E-5</v>
      </c>
      <c r="K1740" s="1">
        <f t="shared" si="1834"/>
        <v>15.832440230608125</v>
      </c>
      <c r="L1740" s="1">
        <f t="shared" ref="L1740" si="1835">-L58+L51</f>
        <v>13.480681552162352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47.71000869182587</v>
      </c>
      <c r="K1742" s="1">
        <f t="shared" si="1838"/>
        <v>47.710007755433196</v>
      </c>
      <c r="L1742" s="1">
        <f t="shared" ref="L1742" si="1839">L3</f>
        <v>47.710009019643337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15.849138175695124</v>
      </c>
      <c r="K1743" s="1">
        <f t="shared" si="1838"/>
        <v>16.266395941422516</v>
      </c>
      <c r="L1743" s="1">
        <f t="shared" ref="L1743" si="1840">L4</f>
        <v>16.956995157064963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7.6690265501132178</v>
      </c>
      <c r="K1744" s="1">
        <f t="shared" si="1838"/>
        <v>7.669027187139303</v>
      </c>
      <c r="L1744" s="1">
        <f t="shared" ref="L1744" si="1841">L5</f>
        <v>7.6690282974269133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4.8053852250804079</v>
      </c>
      <c r="K1745" s="1">
        <f t="shared" si="1838"/>
        <v>4.8053860671323712</v>
      </c>
      <c r="L1745" s="1">
        <f t="shared" ref="L1745" si="1842">L6</f>
        <v>4.8053873982383113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19.386458740937123</v>
      </c>
      <c r="K1746" s="1">
        <f t="shared" si="1838"/>
        <v>18.969198559739002</v>
      </c>
      <c r="L1746" s="1">
        <f t="shared" ref="L1746" si="1843">L7</f>
        <v>18.278598166913149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72.390980954511804</v>
      </c>
      <c r="K1747" s="1">
        <f t="shared" si="1838"/>
        <v>74.180221877231901</v>
      </c>
      <c r="L1747" s="1">
        <f t="shared" ref="L1747" si="1844">L8</f>
        <v>77.651733571719788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34.937625607428217</v>
      </c>
      <c r="K1748" s="1">
        <f t="shared" si="1838"/>
        <v>35.159448602772798</v>
      </c>
      <c r="L1748" s="1">
        <f t="shared" ref="L1748" si="1845">L9</f>
        <v>35.603172318866278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37.453355347083587</v>
      </c>
      <c r="K1749" s="1">
        <f t="shared" si="1838"/>
        <v>39.020773274459103</v>
      </c>
      <c r="L1749" s="1">
        <f t="shared" ref="L1749" si="1846">L10</f>
        <v>42.04856125285351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12.540439764054344</v>
      </c>
      <c r="K1750" s="1">
        <f t="shared" si="1838"/>
        <v>17.340743189023549</v>
      </c>
      <c r="L1750" s="1">
        <f t="shared" ref="L1750" si="1847">L11</f>
        <v>18.817619767572875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151.46029455161374</v>
      </c>
      <c r="K1751" s="1">
        <f t="shared" si="1838"/>
        <v>151.64727861019813</v>
      </c>
      <c r="L1751" s="1">
        <f t="shared" ref="L1751" si="1848">L12</f>
        <v>152.52842566265082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72.140161012133575</v>
      </c>
      <c r="K1752" s="1">
        <f t="shared" si="1849"/>
        <v>72.140249487902423</v>
      </c>
      <c r="L1752" s="1">
        <f t="shared" ref="L1752" si="1850">L13</f>
        <v>68.85227903573626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63.395560433631594</v>
      </c>
      <c r="K1753" s="1">
        <f t="shared" si="1849"/>
        <v>63.395476922177942</v>
      </c>
      <c r="L1753" s="1">
        <f t="shared" ref="L1753" si="1851">L14</f>
        <v>67.134131454673806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15.924573105848575</v>
      </c>
      <c r="K1754" s="1">
        <f t="shared" si="1849"/>
        <v>16.111552200117746</v>
      </c>
      <c r="L1754" s="1">
        <f t="shared" ref="L1754" si="1852">L15</f>
        <v>16.54201517224076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53.498778935266721</v>
      </c>
      <c r="K1755" s="1">
        <f t="shared" si="1849"/>
        <v>66.901117800748807</v>
      </c>
      <c r="L1755" s="1">
        <f t="shared" ref="L1755" si="1853">L16</f>
        <v>93.270178245808395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0.89875678120624525</v>
      </c>
      <c r="K1756" s="1">
        <f t="shared" si="1849"/>
        <v>1.2605091510053223</v>
      </c>
      <c r="L1756" s="1">
        <f t="shared" ref="L1756" si="1854">L17</f>
        <v>6.1200146582792803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64.210803893712367</v>
      </c>
      <c r="K1757" s="1">
        <f t="shared" si="1849"/>
        <v>75.686616978305466</v>
      </c>
      <c r="L1757" s="1">
        <f t="shared" ref="L1757" si="1855">L18</f>
        <v>81.083645685483873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35.070569683248863</v>
      </c>
      <c r="K1759" s="3">
        <f t="shared" si="1857"/>
        <v>38.436948017570984</v>
      </c>
      <c r="L1759" s="3">
        <f t="shared" ref="L1759" si="1858">SUM(L1760,L1762,L1766,L1770,L1786,L1793,L1801,L1803,L1811,L1815,L1809)</f>
        <v>47.803174836878988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2.0751757810812004</v>
      </c>
      <c r="K1760" s="1">
        <f t="shared" si="1859"/>
        <v>1.2356851743618831</v>
      </c>
      <c r="L1760" s="1">
        <f t="shared" si="1859"/>
        <v>0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2.0751757810812004</v>
      </c>
      <c r="K1761" s="1">
        <f>'[2]Electricity and CHPs_CAP'!G$14</f>
        <v>1.2356851743618831</v>
      </c>
      <c r="L1761" s="1">
        <f>'[2]Electricity and CHPs_CAP'!H$14</f>
        <v>0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16.644161766766139</v>
      </c>
      <c r="K1762" s="1">
        <f t="shared" si="1861"/>
        <v>16.707940190092359</v>
      </c>
      <c r="L1762" s="1">
        <f t="shared" ref="L1762" si="1862">SUM(L1763:L1765)</f>
        <v>17.415348349831273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7.4160929458628484</v>
      </c>
      <c r="K1763" s="1">
        <f>'[2]Electricity and CHPs_CAP'!G$15</f>
        <v>7.4160947253087306</v>
      </c>
      <c r="L1763" s="1">
        <f>'[2]Electricity and CHPs_CAP'!H$15</f>
        <v>7.7286700743292336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4.868428878191609</v>
      </c>
      <c r="K1764" s="1">
        <f>'[2]Electricity and CHPs_CAP'!G$16</f>
        <v>4.9322054988715607</v>
      </c>
      <c r="L1764" s="1">
        <f>'[2]Electricity and CHPs_CAP'!H$16</f>
        <v>5.3270381819244577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4.359639942711679</v>
      </c>
      <c r="K1765" s="1">
        <f>'[2]Electricity and CHPs_CAP'!G$17</f>
        <v>4.3596399659120646</v>
      </c>
      <c r="L1765" s="1">
        <f>'[2]Electricity and CHPs_CAP'!H$17</f>
        <v>4.3596400935775828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3.5512368105530503E-2</v>
      </c>
      <c r="K1766" s="1">
        <f t="shared" si="1863"/>
        <v>8.4841444478133531E-3</v>
      </c>
      <c r="L1766" s="1">
        <f t="shared" ref="L1766" si="1864">SUM(L1767:L1769)</f>
        <v>1.3231733034508785E-2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8.0904210434670672E-3</v>
      </c>
      <c r="K1767" s="1">
        <f>'[2]Electricity and CHPs_CAP'!G$18</f>
        <v>8.0197289968400743E-3</v>
      </c>
      <c r="L1767" s="1">
        <f>'[2]Electricity and CHPs_CAP'!H$18</f>
        <v>1.0597364171369208E-3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4.1585388275481531E-4</v>
      </c>
      <c r="K1768" s="1">
        <f>'[2]Electricity and CHPs_CAP'!G$28</f>
        <v>1.293884209825801E-4</v>
      </c>
      <c r="L1768" s="1">
        <f>'[2]Electricity and CHPs_CAP'!H$28</f>
        <v>6.3131573546243894E-5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2.7006093179308618E-2</v>
      </c>
      <c r="K1769" s="1">
        <f>'[2]Electricity and CHPs_CAP'!G$41</f>
        <v>3.3502702999069905E-4</v>
      </c>
      <c r="L1769" s="1">
        <f>'[2]Electricity and CHPs_CAP'!H$41</f>
        <v>1.210886504382562E-2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0.25760439007470665</v>
      </c>
      <c r="K1770" s="1">
        <f t="shared" si="1866"/>
        <v>0.28088250634677536</v>
      </c>
      <c r="L1770" s="1">
        <f t="shared" ref="L1770" si="1867">SUM(L1771:L1785)</f>
        <v>0.52198229868727186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7.34878385701231E-5</v>
      </c>
      <c r="L1771" s="1">
        <f>'[2]Electricity and CHPs_CAP'!H$21</f>
        <v>6.8879143626228555E-3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1.7380297495941343E-2</v>
      </c>
      <c r="K1772" s="1">
        <f>'[2]Electricity and CHPs_CAP'!G$22</f>
        <v>1.7381646507709021E-2</v>
      </c>
      <c r="L1772" s="1">
        <f>'[2]Electricity and CHPs_CAP'!H$22</f>
        <v>2.4703637239929237E-2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4.76286927155643E-7</v>
      </c>
      <c r="L1773" s="1">
        <f>'[2]Electricity and CHPs_CAP'!H$23</f>
        <v>4.8298199593474589E-2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3.719905242954083E-4</v>
      </c>
      <c r="K1774" s="1">
        <f>IF('[2]Electricity and CHPs_CAP'!G$24&lt;0,0,'[2]Electricity and CHPs_CAP'!G$24)</f>
        <v>4.8062495850501041E-5</v>
      </c>
      <c r="L1774" s="1">
        <f>IF('[2]Electricity and CHPs_CAP'!H$24&lt;0,0,'[2]Electricity and CHPs_CAP'!H$24)</f>
        <v>1.1843656906274305E-2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2.2451176555884302E-5</v>
      </c>
      <c r="L1775" s="1">
        <f>'[2]Electricity and CHPs_CAP'!H$29</f>
        <v>4.4098903736951155E-2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3.0166574086507069E-3</v>
      </c>
      <c r="K1776" s="1">
        <f>'[2]Electricity and CHPs_CAP'!G$39</f>
        <v>1.4189820610573201E-3</v>
      </c>
      <c r="L1776" s="1">
        <f>'[2]Electricity and CHPs_CAP'!H$39</f>
        <v>1.7258428627337701E-3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6.0828755681224095E-4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1.01740021741845E-4</v>
      </c>
      <c r="K1778" s="1">
        <f>'[2]Electricity and CHPs_CAP'!G$47</f>
        <v>1.0182023627777747E-4</v>
      </c>
      <c r="L1778" s="1">
        <f>'[2]Electricity and CHPs_CAP'!H$47</f>
        <v>7.6641482714126116E-2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4.394324948882877E-4</v>
      </c>
      <c r="K1779" s="1">
        <f>'[2]Electricity and CHPs_CAP'!G$48</f>
        <v>2.6242897135952937E-4</v>
      </c>
      <c r="L1779" s="1">
        <f>'[2]Electricity and CHPs_CAP'!H$48</f>
        <v>1.7062577858914139E-4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6.8462723282604798E-5</v>
      </c>
      <c r="K1780" s="1">
        <f>'[2]Electricity and CHPs_CAP'!G$49</f>
        <v>7.0373547757058473E-5</v>
      </c>
      <c r="L1780" s="1">
        <f>'[2]Electricity and CHPs_CAP'!H$49</f>
        <v>6.9406499233206877E-5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0.15019923393993945</v>
      </c>
      <c r="K1781" s="1">
        <f>'[2]Electricity and CHPs_CAP'!G$51</f>
        <v>0.1500212862004166</v>
      </c>
      <c r="L1781" s="1">
        <f>'[2]Electricity and CHPs_CAP'!H$51</f>
        <v>4.8150930303992583E-2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6.110719974659289E-4</v>
      </c>
      <c r="K1782" s="1">
        <f>'[2]Electricity and CHPs_CAP'!G$52</f>
        <v>2.6341040992380618E-2</v>
      </c>
      <c r="L1782" s="1">
        <f>'[2]Electricity and CHPs_CAP'!H$52</f>
        <v>0.17155072075567918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8.4744793688871403E-2</v>
      </c>
      <c r="K1783" s="1">
        <f>'[2]Electricity and CHPs_CAP'!G$54</f>
        <v>8.4744003515296873E-2</v>
      </c>
      <c r="L1783" s="1">
        <f>'[2]Electricity and CHPs_CAP'!H$54</f>
        <v>8.4743308749398102E-2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5.7347067320923789E-4</v>
      </c>
      <c r="K1784" s="1">
        <f>'[2]Electricity and CHPs_CAP'!G$55</f>
        <v>2.7999785924790084E-4</v>
      </c>
      <c r="L1784" s="1">
        <f>'[2]Electricity and CHPs_CAP'!H$55</f>
        <v>4.013406476510143E-5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9.7239106420460384E-5</v>
      </c>
      <c r="K1785" s="1">
        <f>'[2]Electricity and CHPs_CAP'!G$58</f>
        <v>1.1644865736897166E-4</v>
      </c>
      <c r="L1785" s="1">
        <f>'[2]Electricity and CHPs_CAP'!H$58</f>
        <v>2.4492475626903005E-3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0.35426432413886677</v>
      </c>
      <c r="K1786" s="1">
        <f t="shared" si="1870"/>
        <v>0.36098860466266008</v>
      </c>
      <c r="L1786" s="1">
        <f t="shared" ref="L1786" si="1871">SUM(L1787:L1792)</f>
        <v>0.42092089276725281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0.27948946304618089</v>
      </c>
      <c r="K1787" s="1">
        <f>'[2]Electricity and CHPs_CAP'!G$19</f>
        <v>0.28606071245365688</v>
      </c>
      <c r="L1787" s="1">
        <f>'[2]Electricity and CHPs_CAP'!H$19</f>
        <v>7.9282751536707829E-5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0.31787001479138699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6.9926074025540574E-2</v>
      </c>
      <c r="K1789" s="1">
        <f>'[2]Electricity and CHPs_CAP'!G$26</f>
        <v>7.0079061809770027E-2</v>
      </c>
      <c r="L1789" s="1">
        <f>'[2]Electricity and CHPs_CAP'!H$26</f>
        <v>2.3343910615598873E-5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7.3702083345419694E-2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4.8487870671452896E-3</v>
      </c>
      <c r="K1791" s="1">
        <f>'[2]Electricity and CHPs_CAP'!G$44</f>
        <v>4.848830399233164E-3</v>
      </c>
      <c r="L1791" s="1">
        <f>'[2]Electricity and CHPs_CAP'!H$44</f>
        <v>4.4178878743059407E-5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2.9201989089550798E-2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0.15325103141133173</v>
      </c>
      <c r="K1793" s="1">
        <f t="shared" si="1873"/>
        <v>0.23268290109813042</v>
      </c>
      <c r="L1793" s="1">
        <f t="shared" ref="L1793" si="1874">SUM(L1794:L1800)</f>
        <v>0.27857874101251529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2.2659461772410981E-4</v>
      </c>
      <c r="K1794" s="1">
        <f>'[2]Electricity and CHPs_CAP'!G$25</f>
        <v>2.4425101095455694E-4</v>
      </c>
      <c r="L1794" s="1">
        <f>'[2]Electricity and CHPs_CAP'!H$25</f>
        <v>1.2089297137491669E-4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2.8092269439183599E-7</v>
      </c>
      <c r="L1795" s="1">
        <f>'[2]Electricity and CHPs_CAP'!H$31</f>
        <v>4.9635256115594259E-2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0.15231570812125658</v>
      </c>
      <c r="K1796" s="1">
        <f>'[2]Electricity and CHPs_CAP'!G$42</f>
        <v>0.20937451325605477</v>
      </c>
      <c r="L1796" s="1">
        <f>'[2]Electricity and CHPs_CAP'!H$42</f>
        <v>0.12956875322362735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8.27443562047155E-2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1.6822424401792205E-4</v>
      </c>
      <c r="K1798" s="1">
        <f>'[2]Electricity and CHPs_CAP'!G$50</f>
        <v>2.2327414342612973E-4</v>
      </c>
      <c r="L1798" s="1">
        <f>'[2]Electricity and CHPs_CAP'!H$50</f>
        <v>1.1572734727351403E-4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4.1927003952656173E-4</v>
      </c>
      <c r="K1799" s="1">
        <f>'[2]Electricity and CHPs_CAP'!G$53</f>
        <v>2.273022091707632E-2</v>
      </c>
      <c r="L1799" s="1">
        <f>'[2]Electricity and CHPs_CAP'!H$53</f>
        <v>1.634749901267761E-2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1.2123438880656312E-4</v>
      </c>
      <c r="K1800" s="1">
        <f>'[2]Electricity and CHPs_CAP'!G$56</f>
        <v>1.1036084792423371E-4</v>
      </c>
      <c r="L1800" s="1">
        <f>'[2]Electricity and CHPs_CAP'!H$56</f>
        <v>4.6256137252145256E-5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0.14942493864482381</v>
      </c>
      <c r="K1801" s="1">
        <f t="shared" si="1876"/>
        <v>0.20957063157869668</v>
      </c>
      <c r="L1801" s="1">
        <f t="shared" si="1876"/>
        <v>1.01751003117479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0.14942493864482381</v>
      </c>
      <c r="K1802" s="1">
        <f>'[2]Electricity and CHPs_CAP'!G$33</f>
        <v>0.20957063157869668</v>
      </c>
      <c r="L1802" s="1">
        <f>'[2]Electricity and CHPs_CAP'!H$33</f>
        <v>1.01751003117479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14.674834193488001</v>
      </c>
      <c r="K1803" s="1">
        <f t="shared" si="1877"/>
        <v>18.439234639125324</v>
      </c>
      <c r="L1803" s="1">
        <f t="shared" ref="L1803" si="1878">SUM(L1804:L1808)</f>
        <v>25.9443871778766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0.23916334367951655</v>
      </c>
      <c r="K1804" s="1">
        <f>'[2]Electricity and CHPs_CAP'!G$34</f>
        <v>0.40970401673517254</v>
      </c>
      <c r="L1804" s="1">
        <f>'[2]Electricity and CHPs_CAP'!H$34</f>
        <v>0.49607048268310316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8.6948466143648702</v>
      </c>
      <c r="K1805" s="1">
        <f>'[2]Electricity and CHPs_CAP'!G$35</f>
        <v>11.775167669715437</v>
      </c>
      <c r="L1805" s="1">
        <f>'[2]Electricity and CHPs_CAP'!H$35</f>
        <v>18.5084364817783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1.329705950038687</v>
      </c>
      <c r="K1806" s="1">
        <f>'[2]Electricity and CHPs_CAP'!G$36</f>
        <v>1.4114246352340174</v>
      </c>
      <c r="L1806" s="1">
        <f>'[2]Electricity and CHPs_CAP'!H$36</f>
        <v>1.5902370565679054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1.157763378926099</v>
      </c>
      <c r="K1807" s="1">
        <f>'[2]Electricity and CHPs_CAP'!G$37</f>
        <v>1.2168266240438301</v>
      </c>
      <c r="L1807" s="1">
        <f>'[2]Electricity and CHPs_CAP'!H$37</f>
        <v>1.344140407802382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3.2533549064788292</v>
      </c>
      <c r="K1808" s="1">
        <f>'[2]Electricity and CHPs_CAP'!G$38</f>
        <v>3.6261116933968691</v>
      </c>
      <c r="L1808" s="1">
        <f>'[2]Electricity and CHPs_CAP'!H$38</f>
        <v>4.0055027490449104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4.6753093628802841E-4</v>
      </c>
      <c r="K1811" s="1">
        <f t="shared" si="1883"/>
        <v>1.7627645264468923E-2</v>
      </c>
      <c r="L1811" s="1">
        <f t="shared" ref="L1811" si="1884">SUM(L1812:L1814)</f>
        <v>7.3262497611976993E-2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1.72022924508504E-2</v>
      </c>
      <c r="L1812" s="1">
        <f>'[2]Electricity and CHPs_CAP'!H$30</f>
        <v>1.7203851846532149E-2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3.2643015383611502E-4</v>
      </c>
      <c r="K1813" s="1">
        <f>'[2]Electricity and CHPs_CAP'!G$46</f>
        <v>3.2812389484029154E-4</v>
      </c>
      <c r="L1813" s="1">
        <f>'[2]Electricity and CHPs_CAP'!H$46</f>
        <v>5.492140558062017E-2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1.4110078245191336E-4</v>
      </c>
      <c r="K1814" s="1">
        <f>'[2]Electricity and CHPs_CAP'!G$57</f>
        <v>9.7228918778230429E-5</v>
      </c>
      <c r="L1814" s="1">
        <f>'[2]Electricity and CHPs_CAP'!H$57</f>
        <v>1.137240184824676E-3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0.72587335860197555</v>
      </c>
      <c r="K1815" s="1">
        <f t="shared" si="1885"/>
        <v>0.9438515805928781</v>
      </c>
      <c r="L1815" s="1">
        <f t="shared" ref="L1815" si="1886">SUM(L1816:L1822)</f>
        <v>2.1179531148827935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9.9997803530491591E-2</v>
      </c>
      <c r="K1816" s="1">
        <f>'[2]Electricity and CHPs_CAP'!G$63</f>
        <v>9.9998281506171335E-2</v>
      </c>
      <c r="L1816" s="1">
        <f>'[2]Electricity and CHPs_CAP'!H$63</f>
        <v>9.999880191573586E-2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1.2188097664064488E-2</v>
      </c>
      <c r="K1817" s="1">
        <f>'[2]Electricity and CHPs_CAP'!G$64</f>
        <v>4.9192037479622225E-2</v>
      </c>
      <c r="L1817" s="1">
        <f>'[2]Electricity and CHPs_CAP'!H$64</f>
        <v>0.76001053983161515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1.2728582762026732E-2</v>
      </c>
      <c r="K1818" s="1">
        <f>'[2]Electricity and CHPs_CAP'!G$65</f>
        <v>2.0656219987952522E-2</v>
      </c>
      <c r="L1818" s="1">
        <f>'[2]Electricity and CHPs_CAP'!H$65</f>
        <v>5.6237607590759381E-2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0.27445430027997614</v>
      </c>
      <c r="K1819" s="1">
        <f>'[2]Electricity and CHPs_CAP'!G$66</f>
        <v>0.41468093221594676</v>
      </c>
      <c r="L1819" s="1">
        <f>'[2]Electricity and CHPs_CAP'!H$66</f>
        <v>0.76131238666274414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0.14179370446470449</v>
      </c>
      <c r="K1820" s="1">
        <f>'[2]Electricity and CHPs_CAP'!G$67</f>
        <v>0.15438212514830063</v>
      </c>
      <c r="L1820" s="1">
        <f>'[2]Electricity and CHPs_CAP'!H$67</f>
        <v>0.19192709071681352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4.7809435578787599E-2</v>
      </c>
      <c r="K1821" s="1">
        <f>'[2]Electricity and CHPs_CAP'!G$68</f>
        <v>4.9205319692297932E-2</v>
      </c>
      <c r="L1821" s="1">
        <f>'[2]Electricity and CHPs_CAP'!H$68</f>
        <v>5.9220943964916617E-2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0.1369014343219245</v>
      </c>
      <c r="K1822" s="1">
        <f>'[2]Electricity and CHPs_CAP'!G$69</f>
        <v>0.1557366645625867</v>
      </c>
      <c r="L1822" s="1">
        <f>'[2]Electricity and CHPs_CAP'!H$69</f>
        <v>0.18924574420020851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8.7853581214899599</v>
      </c>
      <c r="K1823" s="3">
        <f t="shared" si="1889"/>
        <v>8.1652140483378801</v>
      </c>
      <c r="L1823" s="3">
        <f t="shared" ref="L1823" si="1890">SUM(L1824,L1843)</f>
        <v>7.1596394807810064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7.0723935231534893</v>
      </c>
      <c r="K1824" s="1">
        <f t="shared" si="1891"/>
        <v>6.2736106720280205</v>
      </c>
      <c r="L1824" s="1">
        <f t="shared" ref="L1824" si="1892">SUM(L1825,L1828,L1830,L1833,L1835,L1837,L1839,L1841)</f>
        <v>5.127525177698538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3.8815879154000021</v>
      </c>
      <c r="K1825" s="1">
        <f t="shared" si="1893"/>
        <v>4.2931325457043163</v>
      </c>
      <c r="L1825" s="1">
        <f t="shared" ref="L1825" si="1894">SUM(L1826:L1827)</f>
        <v>4.1775973715885106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2.3660294000200831E-2</v>
      </c>
      <c r="K1826" s="1" cm="1">
        <f t="array" ref="K1826">SUMPRODUCT(([2]OUT_FinalEnergyCons!$B$4:$B$10000="var_cap")*1,(ISNUMBER(SEARCH("RH*-SHELCBR",[2]OUT_FinalEnergyCons!$A$4:$A$10000)))*1,[2]OUT_FinalEnergyCons!I$4:I$10000)</f>
        <v>4.420649151749511E-3</v>
      </c>
      <c r="L1826" s="1" cm="1">
        <f t="array" ref="L1826">SUMPRODUCT(([2]OUT_FinalEnergyCons!$B$4:$B$10000="var_cap")*1,(ISNUMBER(SEARCH("RH*-SHELCBR",[2]OUT_FinalEnergyCons!$A$4:$A$10000)))*1,[2]OUT_FinalEnergyCons!J$4:J$10000)</f>
        <v>1.9041932879297584E-3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3.8579276213998015</v>
      </c>
      <c r="K1827" s="1" cm="1">
        <f t="array" ref="K1827">SUMPRODUCT(([2]OUT_FinalEnergyCons!$B$4:$B$10000="var_cap")*1,ISNUMBER(SEARCH("RH*-SHELCHP",[2]OUT_FinalEnergyCons!$A$4:$A$10000))*1,[2]OUT_FinalEnergyCons!I$4:I$10000)</f>
        <v>4.2887118965525666</v>
      </c>
      <c r="L1827" s="1" cm="1">
        <f t="array" ref="L1827">SUMPRODUCT(([2]OUT_FinalEnergyCons!$B$4:$B$10000="var_cap")*1,ISNUMBER(SEARCH("RH*-SHELCHP",[2]OUT_FinalEnergyCons!$A$4:$A$10000))*1,[2]OUT_FinalEnergyCons!J$4:J$10000)</f>
        <v>4.1756931783005813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0.97501708243758423</v>
      </c>
      <c r="K1828" s="1">
        <f t="shared" si="1899"/>
        <v>0.44158929867861108</v>
      </c>
      <c r="L1828" s="1">
        <f t="shared" si="1899"/>
        <v>3.0038059007859497E-2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0.97501708243758423</v>
      </c>
      <c r="K1829" s="1" cm="1">
        <f t="array" ref="K1829">SUMPRODUCT(([2]OUT_FinalEnergyCons!$B$4:$B$10000="var_cap")*1, (ISNUMBER(SEARCH("RH*-SHLFOBR",[2]OUT_FinalEnergyCons!$A$4:$A$10000)))*1,[2]OUT_FinalEnergyCons!I$4:I$10000)</f>
        <v>0.44158929867861108</v>
      </c>
      <c r="L1829" s="1" cm="1">
        <f t="array" ref="L1829">SUMPRODUCT(([2]OUT_FinalEnergyCons!$B$4:$B$10000="var_cap")*1, (ISNUMBER(SEARCH("RH*-SHLFOBR",[2]OUT_FinalEnergyCons!$A$4:$A$10000)))*1,[2]OUT_FinalEnergyCons!J$4:J$10000)</f>
        <v>3.0038059007859497E-2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1.6865249797711119</v>
      </c>
      <c r="K1830" s="1">
        <f t="shared" si="1902"/>
        <v>1.1620728320211742</v>
      </c>
      <c r="L1830" s="1">
        <f t="shared" ref="L1830" si="1903">SUM(L1831:L1832)</f>
        <v>0.72944518366240241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1.1577623005571935</v>
      </c>
      <c r="K1831" s="1" cm="1">
        <f t="array" ref="K1831">SUMPRODUCT(([2]OUT_FinalEnergyCons!$B$4:$B$10000="var_cap")*1, (ISNUMBER(SEARCH("RH*-SHNGABR",[2]OUT_FinalEnergyCons!$A$4:$A$10000)))*1,[2]OUT_FinalEnergyCons!I$4:I$10000)</f>
        <v>0.56869582895045911</v>
      </c>
      <c r="L1831" s="1" cm="1">
        <f t="array" ref="L1831">SUMPRODUCT(([2]OUT_FinalEnergyCons!$B$4:$B$10000="var_cap")*1, (ISNUMBER(SEARCH("RH*-SHNGABR",[2]OUT_FinalEnergyCons!$A$4:$A$10000)))*1,[2]OUT_FinalEnergyCons!J$4:J$10000)</f>
        <v>0.15590492437268932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0.5287626792139184</v>
      </c>
      <c r="K1832" s="1" cm="1">
        <f t="array" ref="K1832">SUMPRODUCT(([2]OUT_FinalEnergyCons!$B$4:$B$10000="var_cap")*1,ISNUMBER(SEARCH("RH*-SHngahp",[2]OUT_FinalEnergyCons!$A$4:$A$10000))*1,[2]OUT_FinalEnergyCons!I$4:I$10000)</f>
        <v>0.59337700307071506</v>
      </c>
      <c r="L1832" s="1" cm="1">
        <f t="array" ref="L1832">SUMPRODUCT(([2]OUT_FinalEnergyCons!$B$4:$B$10000="var_cap")*1,ISNUMBER(SEARCH("RH*-SHngahp",[2]OUT_FinalEnergyCons!$A$4:$A$10000))*1,[2]OUT_FinalEnergyCons!J$4:J$10000)</f>
        <v>0.57354025928971308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0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0.48008929901633429</v>
      </c>
      <c r="K1835" s="1">
        <f t="shared" si="1909"/>
        <v>0.36295769859559956</v>
      </c>
      <c r="L1835" s="1">
        <f t="shared" si="1909"/>
        <v>0.17919942098418756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0.48008929901633429</v>
      </c>
      <c r="K1836" s="1" cm="1">
        <f t="array" ref="K1836">SUMPRODUCT(([2]OUT_FinalEnergyCons!$B$4:$B$10000="var_cap")*1, (ISNUMBER(SEARCH("RH*-SHWODBR",[2]OUT_FinalEnergyCons!$A$4:$A$10000)))*1,[2]OUT_FinalEnergyCons!I$4:I$10000)</f>
        <v>0.36295769859559956</v>
      </c>
      <c r="L1836" s="1" cm="1">
        <f t="array" ref="L1836">SUMPRODUCT(([2]OUT_FinalEnergyCons!$B$4:$B$10000="var_cap")*1, (ISNUMBER(SEARCH("RH*-SHWODBR",[2]OUT_FinalEnergyCons!$A$4:$A$10000)))*1,[2]OUT_FinalEnergyCons!J$4:J$10000)</f>
        <v>0.17919942098418756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9.0936615180819119E-3</v>
      </c>
      <c r="K1837" s="1">
        <f t="shared" si="1912"/>
        <v>6.8526806690315557E-3</v>
      </c>
      <c r="L1837" s="1">
        <f t="shared" si="1912"/>
        <v>4.807842967600796E-3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9.0936615180819119E-3</v>
      </c>
      <c r="K1838" s="1" cm="1">
        <f t="array" ref="K1838">SUMPRODUCT(([2]OUT_FinalEnergyCons!$B$4:$B$10000="var_cap")*1, (ISNUMBER(SEARCH("RH*-SHPLTBR",[2]OUT_FinalEnergyCons!$A$4:$A$10000)))*1,[2]OUT_FinalEnergyCons!I$4:I$10000)</f>
        <v>6.8526806690315557E-3</v>
      </c>
      <c r="L1838" s="1" cm="1">
        <f t="array" ref="L1838">SUMPRODUCT(([2]OUT_FinalEnergyCons!$B$4:$B$10000="var_cap")*1, (ISNUMBER(SEARCH("RH*-SHPLTBR",[2]OUT_FinalEnergyCons!$A$4:$A$10000)))*1,[2]OUT_FinalEnergyCons!J$4:J$10000)</f>
        <v>4.807842967600796E-3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4.0080585010375168E-2</v>
      </c>
      <c r="K1839" s="1">
        <f t="shared" si="1915"/>
        <v>7.0056163592876388E-3</v>
      </c>
      <c r="L1839" s="1">
        <f t="shared" si="1915"/>
        <v>6.4372994879769337E-3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4.0080585010375168E-2</v>
      </c>
      <c r="K1840" s="1" cm="1">
        <f t="array" ref="K1840">SUMPRODUCT(([2]OUT_FinalEnergyCons!$B$4:$B$10000="var_cap")*1, (ISNUMBER(SEARCH("RH*-SHSOLBR",[2]OUT_FinalEnergyCons!$A$4:$A$10000)))*1,[2]OUT_FinalEnergyCons!I$4:I$10000)</f>
        <v>7.0056163592876388E-3</v>
      </c>
      <c r="L1840" s="1" cm="1">
        <f t="array" ref="L1840">SUMPRODUCT(([2]OUT_FinalEnergyCons!$B$4:$B$10000="var_cap")*1, (ISNUMBER(SEARCH("RH*-SHSOLBR",[2]OUT_FinalEnergyCons!$A$4:$A$10000)))*1,[2]OUT_FinalEnergyCons!J$4:J$10000)</f>
        <v>6.4372994879769337E-3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1.7129645983364705</v>
      </c>
      <c r="K1843" s="1">
        <f t="shared" ref="K1843:L1843" si="1925">SUM(K1844,K1847,K1849,K1852,K1854,K1856,K1858,K1860)</f>
        <v>1.8916033763098601</v>
      </c>
      <c r="L1843" s="1">
        <f t="shared" si="1925"/>
        <v>2.032114303082468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0.8208529160832625</v>
      </c>
      <c r="K1844" s="1">
        <f t="shared" ref="K1844:L1844" si="1931">SUM(K1845:K1846)</f>
        <v>0.97239905524845549</v>
      </c>
      <c r="L1844" s="1">
        <f t="shared" si="1931"/>
        <v>1.1154617369501867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0.13267949691025399</v>
      </c>
      <c r="K1845" s="1" cm="1">
        <f t="array" ref="K1845">SUMPRODUCT(([2]OUT_FinalEnergyCons!$B$4:$B$10000="var_cap")*1,(ISNUMBER(SEARCH("RH*-WHELCBR",[2]OUT_FinalEnergyCons!$A$4:$A$10000)))*1,[2]OUT_FinalEnergyCons!I$4:I$10000)</f>
        <v>0.12304518524094447</v>
      </c>
      <c r="L1845" s="1" cm="1">
        <f t="array" ref="L1845">SUMPRODUCT(([2]OUT_FinalEnergyCons!$B$4:$B$10000="var_cap")*1,(ISNUMBER(SEARCH("RH*-WHELCBR",[2]OUT_FinalEnergyCons!$A$4:$A$10000)))*1,[2]OUT_FinalEnergyCons!J$4:J$10000)</f>
        <v>0.10874606253665826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0.68817341917300845</v>
      </c>
      <c r="K1846" s="1" cm="1">
        <f t="array" ref="K1846">SUMPRODUCT(([2]OUT_FinalEnergyCons!$B$4:$B$10000="var_cap")*1,ISNUMBER(SEARCH("RH*-WHELCHP",[2]OUT_FinalEnergyCons!$A$4:$A$10000))*1,[2]OUT_FinalEnergyCons!I$4:I$10000)</f>
        <v>0.84935387000751106</v>
      </c>
      <c r="L1846" s="1" cm="1">
        <f t="array" ref="L1846">SUMPRODUCT(([2]OUT_FinalEnergyCons!$B$4:$B$10000="var_cap")*1,ISNUMBER(SEARCH("RH*-WHELCHP",[2]OUT_FinalEnergyCons!$A$4:$A$10000))*1,[2]OUT_FinalEnergyCons!J$4:J$10000)</f>
        <v>1.0067156744135284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0.1062493727360582</v>
      </c>
      <c r="K1847" s="1">
        <f t="shared" ref="K1847:L1847" si="1939">K1848</f>
        <v>6.2060783232262724E-2</v>
      </c>
      <c r="L1847" s="1">
        <f t="shared" si="1939"/>
        <v>3.3777046041822967E-3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0.1062493727360582</v>
      </c>
      <c r="K1848" s="1" cm="1">
        <f t="array" ref="K1848">SUMPRODUCT(([2]OUT_FinalEnergyCons!$B$4:$B$10000="var_cap")*1, (ISNUMBER(SEARCH("RH*-WHLFOBR",[2]OUT_FinalEnergyCons!$A$4:$A$10000)))*1,[2]OUT_FinalEnergyCons!I$4:I$10000)</f>
        <v>6.2060783232262724E-2</v>
      </c>
      <c r="L1848" s="1" cm="1">
        <f t="array" ref="L1848">SUMPRODUCT(([2]OUT_FinalEnergyCons!$B$4:$B$10000="var_cap")*1, (ISNUMBER(SEARCH("RH*-WHLFOBR",[2]OUT_FinalEnergyCons!$A$4:$A$10000)))*1,[2]OUT_FinalEnergyCons!J$4:J$10000)</f>
        <v>3.3777046041822967E-3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0.33483550713570776</v>
      </c>
      <c r="K1849" s="1">
        <f t="shared" ref="K1849:L1849" si="1946">SUM(K1850:K1851)</f>
        <v>0.31944366758115778</v>
      </c>
      <c r="L1849" s="1">
        <f t="shared" si="1946"/>
        <v>0.31221183926995744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0.1591750826859786</v>
      </c>
      <c r="K1850" s="1" cm="1">
        <f t="array" ref="K1850">SUMPRODUCT(([2]OUT_FinalEnergyCons!$B$4:$B$10000="var_cap")*1, (ISNUMBER(SEARCH("RH*-WHNGABR",[2]OUT_FinalEnergyCons!$A$4:$A$10000)))*1,[2]OUT_FinalEnergyCons!I$4:I$10000)</f>
        <v>9.1916267846454999E-2</v>
      </c>
      <c r="L1850" s="1" cm="1">
        <f t="array" ref="L1850">SUMPRODUCT(([2]OUT_FinalEnergyCons!$B$4:$B$10000="var_cap")*1, (ISNUMBER(SEARCH("RH*-WHNGABR",[2]OUT_FinalEnergyCons!$A$4:$A$10000)))*1,[2]OUT_FinalEnergyCons!J$4:J$10000)</f>
        <v>4.2320313409151461E-2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0.17566042444972915</v>
      </c>
      <c r="K1851" s="1" cm="1">
        <f t="array" ref="K1851">SUMPRODUCT(([2]OUT_FinalEnergyCons!$B$4:$B$10000="var_cap")*1,ISNUMBER(SEARCH("RH*-WHngahp",[2]OUT_FinalEnergyCons!$A$4:$A$10000))*1,[2]OUT_FinalEnergyCons!I$4:I$10000)</f>
        <v>0.22752739973470276</v>
      </c>
      <c r="L1851" s="1" cm="1">
        <f t="array" ref="L1851">SUMPRODUCT(([2]OUT_FinalEnergyCons!$B$4:$B$10000="var_cap")*1,ISNUMBER(SEARCH("RH*-WHngahp",[2]OUT_FinalEnergyCons!$A$4:$A$10000))*1,[2]OUT_FinalEnergyCons!J$4:J$10000)</f>
        <v>0.26989152586080595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5.3363035606075665E-2</v>
      </c>
      <c r="K1854" s="1">
        <f t="shared" ref="K1854:L1854" si="1961">K1855</f>
        <v>4.3939822567680552E-2</v>
      </c>
      <c r="L1854" s="1">
        <f t="shared" si="1961"/>
        <v>2.456810119337698E-2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5.3363035606075665E-2</v>
      </c>
      <c r="K1855" s="1" cm="1">
        <f t="array" ref="K1855">SUMPRODUCT(([2]OUT_FinalEnergyCons!$B$4:$B$10000="var_cap")*1, (ISNUMBER(SEARCH("RH*-WHWODBR",[2]OUT_FinalEnergyCons!$A$4:$A$10000)))*1,[2]OUT_FinalEnergyCons!I$4:I$10000)</f>
        <v>4.3939822567680552E-2</v>
      </c>
      <c r="L1855" s="1" cm="1">
        <f t="array" ref="L1855">SUMPRODUCT(([2]OUT_FinalEnergyCons!$B$4:$B$10000="var_cap")*1, (ISNUMBER(SEARCH("RH*-WHWODBR",[2]OUT_FinalEnergyCons!$A$4:$A$10000)))*1,[2]OUT_FinalEnergyCons!J$4:J$10000)</f>
        <v>2.456810119337698E-2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2.1194638025644301E-3</v>
      </c>
      <c r="K1856" s="1">
        <f t="shared" ref="K1856:L1856" si="1968">K1857</f>
        <v>1.7235134568585723E-3</v>
      </c>
      <c r="L1856" s="1">
        <f t="shared" si="1968"/>
        <v>1.0399291527147076E-3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2.1194638025644301E-3</v>
      </c>
      <c r="K1857" s="1" cm="1">
        <f t="array" ref="K1857">SUMPRODUCT(([2]OUT_FinalEnergyCons!$B$4:$B$10000="var_cap")*1, (ISNUMBER(SEARCH("RH*-WHPLTBR",[2]OUT_FinalEnergyCons!$A$4:$A$10000)))*1,[2]OUT_FinalEnergyCons!I$4:I$10000)</f>
        <v>1.7235134568585723E-3</v>
      </c>
      <c r="L1857" s="1" cm="1">
        <f t="array" ref="L1857">SUMPRODUCT(([2]OUT_FinalEnergyCons!$B$4:$B$10000="var_cap")*1, (ISNUMBER(SEARCH("RH*-WHPLTBR",[2]OUT_FinalEnergyCons!$A$4:$A$10000)))*1,[2]OUT_FinalEnergyCons!J$4:J$10000)</f>
        <v>1.0399291527147076E-3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0.39554430297280213</v>
      </c>
      <c r="K1858" s="1">
        <f t="shared" ref="K1858:L1858" si="1975">K1859</f>
        <v>0.4920365342234449</v>
      </c>
      <c r="L1858" s="1">
        <f t="shared" si="1975"/>
        <v>0.57545499191204985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0.39554430297280213</v>
      </c>
      <c r="K1859" s="1" cm="1">
        <f t="array" ref="K1859">SUMPRODUCT(([2]OUT_FinalEnergyCons!$B$4:$B$10000="var_cap")*1, (ISNUMBER(SEARCH("RH*-WHSOLBR",[2]OUT_FinalEnergyCons!$A$4:$A$10000)))*1,[2]OUT_FinalEnergyCons!I$4:I$10000)</f>
        <v>0.4920365342234449</v>
      </c>
      <c r="L1859" s="1" cm="1">
        <f t="array" ref="L1859">SUMPRODUCT(([2]OUT_FinalEnergyCons!$B$4:$B$10000="var_cap")*1, (ISNUMBER(SEARCH("RH*-WHSOLBR",[2]OUT_FinalEnergyCons!$A$4:$A$10000)))*1,[2]OUT_FinalEnergyCons!J$4:J$10000)</f>
        <v>0.57545499191204985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3.0913614730468328</v>
      </c>
      <c r="K1862" s="17">
        <f t="shared" si="1984"/>
        <v>2.8378386642543258</v>
      </c>
      <c r="L1862" s="17">
        <f t="shared" ref="L1862" si="1985">SUM(L1863,L1866,L1869,L1873,L1875,L1877,L1879,L1881,L1883)</f>
        <v>2.425498422442617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1.2033620727876504</v>
      </c>
      <c r="K1863" s="18">
        <f t="shared" si="1986"/>
        <v>1.2990620656822096</v>
      </c>
      <c r="L1863" s="18">
        <f t="shared" ref="L1863" si="1987">SUM(L1864:L1865)</f>
        <v>1.2764063457475843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0.80513881165973311</v>
      </c>
      <c r="K1864" s="1" cm="1">
        <f t="array" ref="K1864">SUMPRODUCT(([2]OUT_FinalEnergyCons!$B$4:$B$10000="Var_cap")*1,  (ISNUMBER(SEARCH("ITOT-SWHELCBR",[2]OUT_FinalEnergyCons!$A$4:$A$10000)))*1,[2]OUT_FinalEnergyCons!I$4:I$10000)</f>
        <v>0.89765305433696485</v>
      </c>
      <c r="L1864" s="1" cm="1">
        <f t="array" ref="L1864">SUMPRODUCT(([2]OUT_FinalEnergyCons!$B$4:$B$10000="Var_cap")*1,  (ISNUMBER(SEARCH("ITOT-SWHELCBR",[2]OUT_FinalEnergyCons!$A$4:$A$10000)))*1,[2]OUT_FinalEnergyCons!J$4:J$10000)</f>
        <v>0.87023290934108033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0.39822326112791739</v>
      </c>
      <c r="K1865" s="1" cm="1">
        <f t="array" ref="K1865">SUMPRODUCT(([2]OUT_FinalEnergyCons!$B$4:$B$10000="Var_cap")*1,  (ISNUMBER(SEARCH("ITOT-SWHELCHP",[2]OUT_FinalEnergyCons!$A$4:$A$10000)))*1,[2]OUT_FinalEnergyCons!I$4:I$10000)</f>
        <v>0.40140901134524476</v>
      </c>
      <c r="L1865" s="1" cm="1">
        <f t="array" ref="L1865">SUMPRODUCT(([2]OUT_FinalEnergyCons!$B$4:$B$10000="Var_cap")*1,  (ISNUMBER(SEARCH("ITOT-SWHELCHP",[2]OUT_FinalEnergyCons!$A$4:$A$10000)))*1,[2]OUT_FinalEnergyCons!J$4:J$10000)</f>
        <v>0.406173436406504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0.24081425897869338</v>
      </c>
      <c r="K1866" s="18">
        <f t="shared" si="1989"/>
        <v>0.14061038132173945</v>
      </c>
      <c r="L1866" s="18">
        <f t="shared" ref="L1866" si="1990">SUM(L1867:L1868)</f>
        <v>2.1778493519865598E-2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0.24076072516261424</v>
      </c>
      <c r="K1867" s="1" cm="1">
        <f t="array" ref="K1867">SUMPRODUCT(([2]OUT_FinalEnergyCons!$B$4:$B$10000="Var_cap")*1,  (ISNUMBER(SEARCH("ITOT-SWHLFOBR",[2]OUT_FinalEnergyCons!$A$4:$A$10000)))*1,[2]OUT_FinalEnergyCons!I$4:I$10000)</f>
        <v>0.14060975732892383</v>
      </c>
      <c r="L1867" s="1" cm="1">
        <f t="array" ref="L1867">SUMPRODUCT(([2]OUT_FinalEnergyCons!$B$4:$B$10000="Var_cap")*1,  (ISNUMBER(SEARCH("ITOT-SWHLFOBR",[2]OUT_FinalEnergyCons!$A$4:$A$10000)))*1,[2]OUT_FinalEnergyCons!J$4:J$10000)</f>
        <v>2.1778493519865598E-2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5.3533816079136265E-5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6.2399281561780059E-7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0.66577698193241552</v>
      </c>
      <c r="K1869" s="18">
        <f t="shared" si="1993"/>
        <v>0.26718497581495254</v>
      </c>
      <c r="L1869" s="18">
        <f t="shared" ref="L1869" si="1994">SUM(L1870:L1871)</f>
        <v>0.15551071359501115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0.66546354175610767</v>
      </c>
      <c r="K1870" s="1" cm="1">
        <f t="array" ref="K1870">SUMPRODUCT(([2]OUT_FinalEnergyCons!$B$4:$B$10000="Var_cap")*1,  (ISNUMBER(SEARCH("ITOT-SWHNGA*BR",[2]OUT_FinalEnergyCons!$A$4:$A$10000)))*1,[2]OUT_FinalEnergyCons!I$4:I$10000)</f>
        <v>0.26709803319404152</v>
      </c>
      <c r="L1870" s="1" cm="1">
        <f t="array" ref="L1870">SUMPRODUCT(([2]OUT_FinalEnergyCons!$B$4:$B$10000="Var_cap")*1,  (ISNUMBER(SEARCH("ITOT-SWHNGA*BR",[2]OUT_FinalEnergyCons!$A$4:$A$10000)))*1,[2]OUT_FinalEnergyCons!J$4:J$10000)</f>
        <v>0.14652648442056329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3.1344017630780116E-4</v>
      </c>
      <c r="K1871" s="1" cm="1">
        <f t="array" ref="K1871">SUMPRODUCT(([2]OUT_FinalEnergyCons!$B$4:$B$10000="Var_cap")*1,  (ISNUMBER(SEARCH("ITOT-SWHNGAHP",[2]OUT_FinalEnergyCons!$A$4:$A$10000)))*1,[2]OUT_FinalEnergyCons!I$4:I$10000)</f>
        <v>8.694262091102913E-5</v>
      </c>
      <c r="L1871" s="1" cm="1">
        <f t="array" ref="L1871">SUMPRODUCT(([2]OUT_FinalEnergyCons!$B$4:$B$10000="Var_cap")*1,  (ISNUMBER(SEARCH("ITOT-SWHNGAHP",[2]OUT_FinalEnergyCons!$A$4:$A$10000)))*1,[2]OUT_FinalEnergyCons!J$4:J$10000)</f>
        <v>8.9842291744478518E-3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6.7264627971296148E-2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6.8888075074551386E-2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6.411367466071631E-2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4.0951062153932183E-5</v>
      </c>
      <c r="K1873" s="1">
        <f t="shared" si="1995"/>
        <v>3.8455455314240179E-7</v>
      </c>
      <c r="L1873" s="1">
        <f t="shared" si="1995"/>
        <v>1.23731472916429E-5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4.0951062153932183E-5</v>
      </c>
      <c r="K1874" s="1" cm="1">
        <f t="array" ref="K1874">SUMPRODUCT(([2]OUT_FinalEnergyCons!$B$4:$B$10000="Var_cap")*1,  (ISNUMBER(SEARCH("ITOT-SWHCOA*BR",[2]OUT_FinalEnergyCons!$A$4:$A$10000)))*1,[2]OUT_FinalEnergyCons!I$4:I$10000)</f>
        <v>3.8455455314240179E-7</v>
      </c>
      <c r="L1874" s="1" cm="1">
        <f t="array" ref="L1874">SUMPRODUCT(([2]OUT_FinalEnergyCons!$B$4:$B$10000="Var_cap")*1,  (ISNUMBER(SEARCH("ITOT-SWHCOA*BR",[2]OUT_FinalEnergyCons!$A$4:$A$10000)))*1,[2]OUT_FinalEnergyCons!J$4:J$10000)</f>
        <v>1.23731472916429E-5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0.35972949900831536</v>
      </c>
      <c r="K1875" s="1">
        <f t="shared" si="1996"/>
        <v>0.34692222343302392</v>
      </c>
      <c r="L1875" s="1">
        <f t="shared" si="1996"/>
        <v>0.38365793648917468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0.35972949900831536</v>
      </c>
      <c r="K1876" s="1" cm="1">
        <f t="array" ref="K1876">SUMPRODUCT(([2]OUT_FinalEnergyCons!$B$4:$B$10000="Var_cap")*1,  (ISNUMBER(SEARCH("ITOT-SWHWOD*BR",[2]OUT_FinalEnergyCons!$A$4:$A$10000)))*1,[2]OUT_FinalEnergyCons!I$4:I$10000)</f>
        <v>0.34692222343302392</v>
      </c>
      <c r="L1876" s="1" cm="1">
        <f t="array" ref="L1876">SUMPRODUCT(([2]OUT_FinalEnergyCons!$B$4:$B$10000="Var_cap")*1,  (ISNUMBER(SEARCH("ITOT-SWHWOD*BR",[2]OUT_FinalEnergyCons!$A$4:$A$10000)))*1,[2]OUT_FinalEnergyCons!J$4:J$10000)</f>
        <v>0.38365793648917468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3.3207953957333836E-2</v>
      </c>
      <c r="K1877" s="1">
        <f t="shared" si="1997"/>
        <v>3.8401354406876885E-2</v>
      </c>
      <c r="L1877" s="1">
        <f t="shared" si="1997"/>
        <v>3.4679595364331711E-2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3.3207953957333836E-2</v>
      </c>
      <c r="K1878" s="1" cm="1">
        <f t="array" ref="K1878">SUMPRODUCT(([2]OUT_FinalEnergyCons!$B$4:$B$10000="Var_cap")*1,  (ISNUMBER(SEARCH("ITOT-SWHPLT*BR",[2]OUT_FinalEnergyCons!$A$4:$A$10000)))*1,[2]OUT_FinalEnergyCons!I$4:I$10000)</f>
        <v>3.8401354406876885E-2</v>
      </c>
      <c r="L1878" s="1" cm="1">
        <f t="array" ref="L1878">SUMPRODUCT(([2]OUT_FinalEnergyCons!$B$4:$B$10000="Var_cap")*1,  (ISNUMBER(SEARCH("ITOT-SWHPLT*BR",[2]OUT_FinalEnergyCons!$A$4:$A$10000)))*1,[2]OUT_FinalEnergyCons!J$4:J$10000)</f>
        <v>3.4679595364331711E-2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0.33723250152937839</v>
      </c>
      <c r="K1879" s="1">
        <f t="shared" si="1998"/>
        <v>0.34534205347082558</v>
      </c>
      <c r="L1879" s="1">
        <f t="shared" si="1998"/>
        <v>0.17692530485561619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0.33723250152937839</v>
      </c>
      <c r="K1880" s="1" cm="1">
        <f t="array" ref="K1880">SUMPRODUCT(([2]OUT_FinalEnergyCons!$B$4:$B$10000="Var_cap")*1,  (ISNUMBER(SEARCH("ITOT-SWHWST*BR",[2]OUT_FinalEnergyCons!$A$4:$A$10000)))*1,[2]OUT_FinalEnergyCons!I$4:I$10000)</f>
        <v>0.34534205347082558</v>
      </c>
      <c r="L1880" s="1" cm="1">
        <f t="array" ref="L1880">SUMPRODUCT(([2]OUT_FinalEnergyCons!$B$4:$B$10000="Var_cap")*1,  (ISNUMBER(SEARCH("ITOT-SWHWST*BR",[2]OUT_FinalEnergyCons!$A$4:$A$10000)))*1,[2]OUT_FinalEnergyCons!J$4:J$10000)</f>
        <v>0.17692530485561619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2.347137468210098E-2</v>
      </c>
      <c r="K1881" s="1">
        <f t="shared" si="1999"/>
        <v>2.3470454034098701E-2</v>
      </c>
      <c r="L1881" s="1">
        <f t="shared" si="1999"/>
        <v>2.3469961306592801E-2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2.347137468210098E-2</v>
      </c>
      <c r="K1882" s="1" cm="1">
        <f t="array" ref="K1882">SUMPRODUCT(([2]OUT_FinalEnergyCons!$B$4:$B$10000="Var_cap")*1, (ISNUMBER(SEARCH("ITOT-SWHSOLBR",[2]OUT_FinalEnergyCons!$A$4:$A$10000)))*1,[2]OUT_FinalEnergyCons!I$4:I$10000)</f>
        <v>2.3470454034098701E-2</v>
      </c>
      <c r="L1882" s="1" cm="1">
        <f t="array" ref="L1882">SUMPRODUCT(([2]OUT_FinalEnergyCons!$B$4:$B$10000="Var_cap")*1, (ISNUMBER(SEARCH("ITOT-SWHSOLBR",[2]OUT_FinalEnergyCons!$A$4:$A$10000)))*1,[2]OUT_FinalEnergyCons!J$4:J$10000)</f>
        <v>2.3469961306592801E-2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0.227725879108791</v>
      </c>
      <c r="K1883" s="1">
        <f t="shared" si="2000"/>
        <v>0.37684477153604573</v>
      </c>
      <c r="L1883" s="1">
        <f t="shared" si="2000"/>
        <v>0.35305769841714929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0.227725879108791</v>
      </c>
      <c r="K1884" s="1" cm="1">
        <f t="array" ref="K1884">SUMPRODUCT(([2]OUT_FinalEnergyCons!$B$4:$B$10000="Var_cap")*1, (ISNUMBER(SEARCH("ITOT-SWHH2BR",[2]OUT_FinalEnergyCons!$A$4:$A$10000)))*1,[2]OUT_FinalEnergyCons!I$4:I$10000)</f>
        <v>0.37684477153604573</v>
      </c>
      <c r="L1884" s="1" cm="1">
        <f t="array" ref="L1884">SUMPRODUCT(([2]OUT_FinalEnergyCons!$B$4:$B$10000="Var_cap")*1, (ISNUMBER(SEARCH("ITOT-SWHH2BR",[2]OUT_FinalEnergyCons!$A$4:$A$10000)))*1,[2]OUT_FinalEnergyCons!J$4:J$10000)</f>
        <v>0.35305769841714929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4.5492359256865385</v>
      </c>
      <c r="K1885" s="17">
        <f t="shared" si="2001"/>
        <v>4.5501383181714852</v>
      </c>
      <c r="L1885" s="17">
        <f t="shared" ref="L1885" si="2002">SUM(L1886,L1889,L1891,L1895,L1897,L1899,L1901)</f>
        <v>3.9984533552251218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1.189691805252292</v>
      </c>
      <c r="K1886" s="1">
        <f t="shared" si="2003"/>
        <v>1.5043653350081017</v>
      </c>
      <c r="L1886" s="1">
        <f t="shared" ref="L1886" si="2004">SUM(L1887:L1888)</f>
        <v>1.6433107604939829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2.4169739779536903E-2</v>
      </c>
      <c r="K1887" s="1" cm="1">
        <f t="array" ref="K1887">SUMPRODUCT(([2]OUT_FinalEnergyCons!$B$4:$B$10000="Var_cap")*1, (ISNUMBER(SEARCH("SCOM-SHELCBR",[2]OUT_FinalEnergyCons!$A$4:$A$10000)))*1,[2]OUT_FinalEnergyCons!I$4:I$10000)</f>
        <v>2.5468611430034354E-2</v>
      </c>
      <c r="L1887" s="1" cm="1">
        <f t="array" ref="L1887">SUMPRODUCT(([2]OUT_FinalEnergyCons!$B$4:$B$10000="Var_cap")*1, (ISNUMBER(SEARCH("SCOM-SHELCBR",[2]OUT_FinalEnergyCons!$A$4:$A$10000)))*1,[2]OUT_FinalEnergyCons!J$4:J$10000)</f>
        <v>1.5344755684117398E-2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1.1655220654727552</v>
      </c>
      <c r="K1888" s="1" cm="1">
        <f t="array" ref="K1888">SUMPRODUCT(([2]OUT_FinalEnergyCons!$B$4:$B$10000="Var_cap")*1, (ISNUMBER(SEARCH("SCOM-SHELCHP",[2]OUT_FinalEnergyCons!$A$4:$A$10000)))*1,[2]OUT_FinalEnergyCons!I$4:I$10000)</f>
        <v>1.4788967235780672</v>
      </c>
      <c r="L1888" s="1" cm="1">
        <f t="array" ref="L1888">SUMPRODUCT(([2]OUT_FinalEnergyCons!$B$4:$B$10000="Var_cap")*1, (ISNUMBER(SEARCH("SCOM-SHELCHP",[2]OUT_FinalEnergyCons!$A$4:$A$10000)))*1,[2]OUT_FinalEnergyCons!J$4:J$10000)</f>
        <v>1.6279660048098656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0.79324080530397223</v>
      </c>
      <c r="K1889" s="1">
        <f t="shared" si="2007"/>
        <v>0.36082685948262372</v>
      </c>
      <c r="L1889" s="1">
        <f t="shared" si="2007"/>
        <v>2.7691599549276011E-2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0.79324080530397223</v>
      </c>
      <c r="K1890" s="1" cm="1">
        <f t="array" ref="K1890">SUMPRODUCT(([2]OUT_FinalEnergyCons!$B$4:$B$10000="Var_cap")*1,(ISNUMBER(SEARCH("SCOM-SHLFOBR",[2]OUT_FinalEnergyCons!$A$4:$A$10000)))*1,[2]OUT_FinalEnergyCons!I$4:I$10000)</f>
        <v>0.36082685948262372</v>
      </c>
      <c r="L1890" s="1" cm="1">
        <f t="array" ref="L1890">SUMPRODUCT(([2]OUT_FinalEnergyCons!$B$4:$B$10000="Var_cap")*1,(ISNUMBER(SEARCH("SCOM-SHLFOBR",[2]OUT_FinalEnergyCons!$A$4:$A$10000)))*1,[2]OUT_FinalEnergyCons!J$4:J$10000)</f>
        <v>2.7691599549276011E-2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1.295853759328859</v>
      </c>
      <c r="K1891" s="1">
        <f t="shared" si="2011"/>
        <v>0.83943976140371646</v>
      </c>
      <c r="L1891" s="1">
        <f t="shared" ref="L1891" si="2012">SUM(L1892:L1894)</f>
        <v>0.61420307892015558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0.92630493342522513</v>
      </c>
      <c r="K1892" s="1" cm="1">
        <f t="array" ref="K1892">SUMPRODUCT(([2]OUT_FinalEnergyCons!$B$4:$B$10000="Var_cap")*1, (ISNUMBER(SEARCH("SCOM-SHNGABR",[2]OUT_FinalEnergyCons!$A$4:$A$10000)))*1,[2]OUT_FinalEnergyCons!I$4:I$10000)</f>
        <v>0.41930022277483753</v>
      </c>
      <c r="L1892" s="1" cm="1">
        <f t="array" ref="L1892">SUMPRODUCT(([2]OUT_FinalEnergyCons!$B$4:$B$10000="Var_cap")*1, (ISNUMBER(SEARCH("SCOM-SHNGABR",[2]OUT_FinalEnergyCons!$A$4:$A$10000)))*1,[2]OUT_FinalEnergyCons!J$4:J$10000)</f>
        <v>0.17736233323941747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0.34220382081046152</v>
      </c>
      <c r="K1893" s="1" cm="1">
        <f t="array" ref="K1893">SUMPRODUCT(([2]OUT_FinalEnergyCons!$B$4:$B$10000="Var_cap")*1, (ISNUMBER(SEARCH("SCOM-SHngahp",[2]OUT_FinalEnergyCons!$A$4:$A$10000)))*1,[2]OUT_FinalEnergyCons!I$4:I$10000)</f>
        <v>0.42005805551817649</v>
      </c>
      <c r="L1893" s="1" cm="1">
        <f t="array" ref="L1893">SUMPRODUCT(([2]OUT_FinalEnergyCons!$B$4:$B$10000="Var_cap")*1, (ISNUMBER(SEARCH("SCOM-SHngahp",[2]OUT_FinalEnergyCons!$A$4:$A$10000)))*1,[2]OUT_FinalEnergyCons!J$4:J$10000)</f>
        <v>0.43677101417418618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2.7345005093172451E-2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8.1483110702468587E-5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6.9731506551841895E-5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0.36568657949320493</v>
      </c>
      <c r="K1895" s="1">
        <f t="shared" si="2017"/>
        <v>0.2735309152164177</v>
      </c>
      <c r="L1895" s="1">
        <f t="shared" si="2017"/>
        <v>0.13473656552990235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0.36568657949320493</v>
      </c>
      <c r="K1896" s="1" cm="1">
        <f t="array" ref="K1896">SUMPRODUCT(([2]OUT_FinalEnergyCons!$B$4:$B$10000="Var_cap")*1, (ISNUMBER(SEARCH("SCOM-SHWODBR",[2]OUT_FinalEnergyCons!$A$4:$A$10000)))*1,[2]OUT_FinalEnergyCons!I$4:I$10000)</f>
        <v>0.2735309152164177</v>
      </c>
      <c r="L1896" s="1" cm="1">
        <f t="array" ref="L1896">SUMPRODUCT(([2]OUT_FinalEnergyCons!$B$4:$B$10000="Var_cap")*1, (ISNUMBER(SEARCH("SCOM-SHWODBR",[2]OUT_FinalEnergyCons!$A$4:$A$10000)))*1,[2]OUT_FinalEnergyCons!J$4:J$10000)</f>
        <v>0.13473656552990235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1.25956665440781E-2</v>
      </c>
      <c r="K1897" s="1">
        <f t="shared" si="2020"/>
        <v>8.489045766703467E-3</v>
      </c>
      <c r="L1897" s="1">
        <f t="shared" si="2020"/>
        <v>6.1157628632554405E-3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1.25956665440781E-2</v>
      </c>
      <c r="K1898" s="1" cm="1">
        <f t="array" ref="K1898">SUMPRODUCT(([2]OUT_FinalEnergyCons!$B$4:$B$10000="Var_cap")*1,(ISNUMBER(SEARCH("SCOM-SHPLTBR",[2]OUT_FinalEnergyCons!$A$4:$A$10000)))*1,[2]OUT_FinalEnergyCons!I$4:I$10000)</f>
        <v>8.489045766703467E-3</v>
      </c>
      <c r="L1898" s="1" cm="1">
        <f t="array" ref="L1898">SUMPRODUCT(([2]OUT_FinalEnergyCons!$B$4:$B$10000="Var_cap")*1,(ISNUMBER(SEARCH("SCOM-SHPLTBR",[2]OUT_FinalEnergyCons!$A$4:$A$10000)))*1,[2]OUT_FinalEnergyCons!J$4:J$10000)</f>
        <v>6.1157628632554405E-3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0.12301454694635089</v>
      </c>
      <c r="K1899" s="1">
        <f t="shared" si="2023"/>
        <v>0.14253453520634385</v>
      </c>
      <c r="L1899" s="1">
        <f t="shared" si="2023"/>
        <v>0.16556689182423276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0.12301454694635089</v>
      </c>
      <c r="K1900" s="1" cm="1">
        <f t="array" ref="K1900">SUMPRODUCT(([2]OUT_FinalEnergyCons!$B$4:$B$10000="Var_cap")*1, (ISNUMBER(SEARCH("SCOM-SHSOLBR",[2]OUT_FinalEnergyCons!$A$4:$A$10000)))*1,[2]OUT_FinalEnergyCons!I$4:I$10000)</f>
        <v>0.14253453520634385</v>
      </c>
      <c r="L1900" s="1" cm="1">
        <f t="array" ref="L1900">SUMPRODUCT(([2]OUT_FinalEnergyCons!$B$4:$B$10000="Var_cap")*1, (ISNUMBER(SEARCH("SCOM-SHSOLBR",[2]OUT_FinalEnergyCons!$A$4:$A$10000)))*1,[2]OUT_FinalEnergyCons!J$4:J$10000)</f>
        <v>0.16556689182423276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0.76915276281778111</v>
      </c>
      <c r="K1901" s="1">
        <f t="shared" si="2026"/>
        <v>1.4209518660875784</v>
      </c>
      <c r="L1901" s="1">
        <f t="shared" si="2026"/>
        <v>1.4068286960443168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0.76915276281778111</v>
      </c>
      <c r="K1902" s="1" cm="1">
        <f t="array" ref="K1902">SUMPRODUCT(([2]OUT_FinalEnergyCons!$B$4:$B$10000="Var_cap")*1, (ISNUMBER(SEARCH("SCOM-SHH2BR",[2]OUT_FinalEnergyCons!$A$4:$A$10000)))*1,[2]OUT_FinalEnergyCons!I$4:I$10000)</f>
        <v>1.4209518660875784</v>
      </c>
      <c r="L1902" s="1" cm="1">
        <f t="array" ref="L1902">SUMPRODUCT(([2]OUT_FinalEnergyCons!$B$4:$B$10000="Var_cap")*1, (ISNUMBER(SEARCH("SCOM-SHH2BR",[2]OUT_FinalEnergyCons!$A$4:$A$10000)))*1,[2]OUT_FinalEnergyCons!J$4:J$10000)</f>
        <v>1.4068286960443168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5.3723072349002168</v>
      </c>
      <c r="K1903" s="3">
        <f t="shared" si="2028"/>
        <v>5.5314889968585206</v>
      </c>
      <c r="L1903" s="3">
        <f t="shared" ref="L1903" si="2029">SUM(L1904:L1953)</f>
        <v>5.7450552632692125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9.5141788480027024E-4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3.2753261946764873E-4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0.37142466922476541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0.44117647427764561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1.1722167424116141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1.9007433720450833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1.0479877149090904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1.2150056982408157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1.1724619815652237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1.2103665727928938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1.557920446562344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2.300414105514188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2.0944895463663227E-4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1.3507446223347703E-4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0.20900431588308294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0.18106572583164704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3.6266283684023189E-2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4.0854471606022501E-3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2.2481732949558028E-3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2.520655997216971E-4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2.0773482370664578E-4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1.3339079381443467E-4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0.38393470699415821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0.33410130648566461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-9.7144514654701197E-17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0.15437731928430404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6.1306703598263276E-2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6.2567900426319393E-4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2.6360777231616974E-4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3.2473049481544259E-6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1.204860567138576E-6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9.9702336887810699E-7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2.6921116713965017E-7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1.0288382024949413E-6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9.7358021654028007E-7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-3.9116606088696195E-7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8.7605261164296419E-7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9.8007478024743097E-7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1.6336098829757997E-7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1.002793989100581E-6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1.06458084311933E-6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0.11961210345236675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0.20552592292506605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0.30680678425845537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0.1197927746496905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3.5960669532137716E-2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6.8034598511192178E-5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2.196746881179349E-3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9.8637311906808078E-5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0.13085338619164433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7.3426510667384148E-2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1.0760665783732771E-2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2.3439919000510262E-4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5.5116325387870563E-2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4.3443053179484572E-3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0.77038645495292812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0.39314201958693595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1.0478843236338101E-4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3.8120553872171002E-5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6.16247050719541E-5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2.2228154321535702E-5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6.2216717762838303E-5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2.2396641207053999E-5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1.0836277398627101E-4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4.13048917989143E-5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0.10021327461897854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7.9642443181233077E-2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0.33879731364258164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0.12785684964884036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7.6550129126455124E-4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6.6268427100879575E-5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1.68147777510576E-3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6.570126062904863E-5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2.2380417732252786E-4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7.7168107511150892E-5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1.8664272621342071E-3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4.3899190279177988E-5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5.6931023995666716E-3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3.2236781922710575E-5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3.4060085226541152E-3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1.993092284354046E-5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8.8326679114176401E-5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3.2011427980045903E-5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5.6382323396609097E-5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2.0734557163622702E-5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5.8492662424862998E-5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2.1972664536084901E-5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2.8448241095073301E-5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9.1896045458666205E-6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7.5798690132604306E-6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4.0258707978761164E-6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1.0564959410860001E-6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8.0585913359944902E-6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5.6346516571896904E-6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1.52409945959178E-6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1.2498960505889129E-5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7.9295874581955802E-6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2.1874194157643098E-6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1.1278315621656397E-5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8.4924014986769592E-6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2.3516459270431901E-6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6.8149715895776994</v>
      </c>
      <c r="K1954" s="3">
        <f t="shared" si="2033"/>
        <v>7.0607074565268011</v>
      </c>
      <c r="L1954" s="3">
        <f t="shared" ref="L1954" si="2034">SUM(L1955:L1977)</f>
        <v>7.8516317119185706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2.6176603661957003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2.6800887709478638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1.6740959407142026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0.77848768614516195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0.81059376089688007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0.86899136032033941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2.3731843574270401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2.3554224361567901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3.7452909079752601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4.8821804606967402E-4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5.7990556172486999E-4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2.5132353489605699E-4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5.9337112869181698E-5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1.1251961849038098E-5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7.1581452044212204E-6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4.704802389159689E-3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1.0230224197982599E-2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1.5030360459316701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2.8200202238564693E-3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3.5696467539792199E-3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1.8436932578560299E-3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1.03743835016663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1.20006753089999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5.8064049882957998E-2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6.8640513786530702E-5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8.9792873258305006E-5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8.2116100781434702E-6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1.781670412001916E-5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2.2582121534828999E-5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1.83113301424972E-5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3.8699134530110044E-5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3.1554154948110803E-5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2.4709215962659299E-5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3.2955187753998775E-6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2.9290857367679179</v>
      </c>
      <c r="K1978" s="3">
        <f t="shared" ref="K1978:L1978" si="2041">SUM(K1979:K2001)</f>
        <v>2.9280095541485172</v>
      </c>
      <c r="L1978" s="3">
        <f t="shared" si="2041"/>
        <v>2.9934711585462352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1.4007244574121098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1.044280501504586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0.93056485446355586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0.95375294693240786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1.1812541587165959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1.2101406763301155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6.8833550450719989E-3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0.13571552720272601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0.24556398086123801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4.3664423372725096E-4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6.0199077369144907E-4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2.5132612021686501E-4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2.9579548229678898E-5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8.1572004285285018E-6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4.75817516130917E-6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1.9782043104825701E-6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9.9262821174431574E-3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0.36501140701955631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0.58451679330802897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0.29659029194315839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6.9237305716030109E-2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7.5063695541292916E-3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0.26063350800318702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0.13175773641740401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1.48812817281726E-2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9.87088274036966E-5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1.42769597498741E-4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3.9139801305981101E-5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2.955450582005424E-6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2.7048991194309848E-6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2.4379964029199647E-6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1.8643590746550236E-6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438.18214051331967</v>
      </c>
      <c r="K2002" s="3">
        <f t="shared" si="2044"/>
        <v>457.38473411350168</v>
      </c>
      <c r="L2002" s="3">
        <f t="shared" ref="L2002" si="2045">SUM(L2003:L2011)</f>
        <v>497.5005726976986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252.81193889028398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379.701624657151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437.63701431106375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4.0472539445137498E-4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3.977300342586319E-4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3.8580979879857203E-4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30.723141270595569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4.3436750730205373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0.19938016784979234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8.8947919620076157E-2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2.7255878360161113E-2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154.44350591327154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73.246820011667893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59.832728195365021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3.7695459243912146E-3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3.2687220079045741E-3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3.1885031108682123E-3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46.754111731318368</v>
      </c>
      <c r="K2012" s="3">
        <f t="shared" ref="K2012:L2012" si="2052">SUM(K2013:K2021)</f>
        <v>48.211538441750768</v>
      </c>
      <c r="L2012" s="3">
        <f t="shared" si="2052"/>
        <v>52.339103412914731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7.6786189586147005E-3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1.0624943180209985E-2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45.4288505903098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2.0310388657234968E-4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6.7541611541259091E-4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7.1397301941440196E-4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3.74517433522454E-3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4.6678305625963198E-3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8.9050411804831805E-4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46.74096765928067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48.1940375327925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6.9071127623344104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1.51717485728557E-3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1.5327191000468886E-3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1.53558313305425E-3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0.13399740685465827</v>
      </c>
      <c r="K2022" s="3">
        <f t="shared" ref="K2022:L2022" si="2060">SUM(K2023,K2027,K2030)</f>
        <v>0.44721271913859212</v>
      </c>
      <c r="L2022" s="3">
        <f t="shared" si="2060"/>
        <v>0.84194915896501243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0.13399677731325121</v>
      </c>
      <c r="K2023" s="1" cm="1">
        <f t="array" ref="K2023">SUMPRODUCT(ISNUMBER(SEARCH("SUP_ELCH2*",[2]OUT_SyntheticFuels!$C$4:$C$1000))*1,("Var_cap"=[2]OUT_SyntheticFuels!$B$4:$B$1000)*1,[2]OUT_SyntheticFuels!J$4:J$1000)</f>
        <v>0.44721211723816834</v>
      </c>
      <c r="L2023" s="1" cm="1">
        <f t="array" ref="L2023">SUMPRODUCT(ISNUMBER(SEARCH("SUP_ELCH2*",[2]OUT_SyntheticFuels!$C$4:$C$1000))*1,("Var_cap"=[2]OUT_SyntheticFuels!$B$4:$B$1000)*1,[2]OUT_SyntheticFuels!K$4:K$1000)</f>
        <v>0.84194872634374918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0.13399677731325121</v>
      </c>
      <c r="K2024" s="1">
        <f t="shared" ref="K2024:L2024" si="2068">K2023-K2025-K2026</f>
        <v>0.44721211723816834</v>
      </c>
      <c r="L2024" s="1">
        <f t="shared" si="2068"/>
        <v>0.84194872634374918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6.2954140706916398E-7</v>
      </c>
      <c r="K2027" s="1">
        <f t="shared" ref="K2027:L2027" si="2074">SUM(K2028:K2029)</f>
        <v>6.0190042379553997E-7</v>
      </c>
      <c r="L2027" s="1">
        <f t="shared" si="2074"/>
        <v>4.3262126322780808E-7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6.2954140706916398E-7</v>
      </c>
      <c r="K2028" s="1" cm="1">
        <f t="array" ref="K2028">SUMPRODUCT(ISNUMBER(SEARCH("SUP_NGAH2",[2]OUT_SyntheticFuels!$C$4:$C$1000))*1,("Var_cap"=[2]OUT_SyntheticFuels!$B$4:$B$1000)*1,[2]OUT_SyntheticFuels!J$4:J$1000)-K2029</f>
        <v>6.0190042379553997E-7</v>
      </c>
      <c r="L2028" s="1" cm="1">
        <f t="array" ref="L2028">SUMPRODUCT(ISNUMBER(SEARCH("SUP_NGAH2",[2]OUT_SyntheticFuels!$C$4:$C$1000))*1,("Var_cap"=[2]OUT_SyntheticFuels!$B$4:$B$1000)*1,[2]OUT_SyntheticFuels!K$4:K$1000)-L2029</f>
        <v>4.3262126322780808E-7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-9.3989791141030343E-8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0.1624052531936461</v>
      </c>
      <c r="K2038" s="7" cm="1">
        <f t="array" ref="K2038">SUMPRODUCT(("SUP_MNRBIO"=[2]OUT_SyntheticFuels!$C$4:$C$1000)*1,("Var_cap"=[2]OUT_SyntheticFuels!$B$4:$B$1000)*1,[2]OUT_SyntheticFuels!J$4:J$1000)</f>
        <v>0.22456433723963362</v>
      </c>
      <c r="L2038" s="7" cm="1">
        <f t="array" ref="L2038">SUMPRODUCT(("SUP_MNRBIO"=[2]OUT_SyntheticFuels!$C$4:$C$1000)*1,("Var_cap"=[2]OUT_SyntheticFuels!$B$4:$B$1000)*1,[2]OUT_SyntheticFuels!K$4:K$1000)</f>
        <v>0.24368923655130967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0.29244710502237381</v>
      </c>
      <c r="K2039" s="7" cm="1">
        <f t="array" ref="K2039">SUMPRODUCT(("SUP_WSTBIO"=[2]OUT_SyntheticFuels!$C$4:$C$1000)*1,("Var_cap"=[2]OUT_SyntheticFuels!$B$4:$B$1000)*1,[2]OUT_SyntheticFuels!J$4:J$1000)</f>
        <v>0.31763718858172868</v>
      </c>
      <c r="L2039" s="7" cm="1">
        <f t="array" ref="L2039">SUMPRODUCT(("SUP_WSTBIO"=[2]OUT_SyntheticFuels!$C$4:$C$1000)*1,("Var_cap"=[2]OUT_SyntheticFuels!$B$4:$B$1000)*1,[2]OUT_SyntheticFuels!K$4:K$1000)</f>
        <v>0.37190798654179097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3.73219806669917E-3</v>
      </c>
      <c r="L2041" s="7" cm="1">
        <f t="array" ref="L2041">SUMPRODUCT(("SUP_WSTHTGBIO"=[2]OUT_SyntheticFuels!$C$4:$C$1000)*1,("Var_cap"=[2]OUT_SyntheticFuels!$B$4:$B$1000)*1,[2]OUT_SyntheticFuels!K$4:K$1000)</f>
        <v>3.8606354735855686E-3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0.14376558635590003</v>
      </c>
      <c r="K2045" s="7" cm="1">
        <f t="array" ref="K2045">SUMPRODUCT(("SUP_BIONGA"=[2]OUT_SyntheticFuels!$C$4:$C$1000)*1,("Var_cap"=[2]OUT_SyntheticFuels!$B$4:$B$1000)*1,[2]OUT_SyntheticFuels!J$4:J$1000)</f>
        <v>0.10282661520510313</v>
      </c>
      <c r="L2045" s="7" cm="1">
        <f t="array" ref="L2045">SUMPRODUCT(("SUP_BIONGA"=[2]OUT_SyntheticFuels!$C$4:$C$1000)*1,("Var_cap"=[2]OUT_SyntheticFuels!$B$4:$B$1000)*1,[2]OUT_SyntheticFuels!K$4:K$1000)</f>
        <v>0.16351159918834995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5.4884957431875603E-2</v>
      </c>
      <c r="K2046" s="7" cm="1">
        <f t="array" ref="K2046">SUMPRODUCT(("CT_CWODPLT"=[2]OUT_SyntheticFuels!$C$4:$C$1000)*1,("Var_cap"=[2]OUT_SyntheticFuels!$B$4:$B$1000)*1,[2]OUT_SyntheticFuels!J$4:J$1000)</f>
        <v>4.7227798261883808E-2</v>
      </c>
      <c r="L2046" s="7" cm="1">
        <f t="array" ref="L2046">SUMPRODUCT(("CT_CWODPLT"=[2]OUT_SyntheticFuels!$C$4:$C$1000)*1,("Var_cap"=[2]OUT_SyntheticFuels!$B$4:$B$1000)*1,[2]OUT_SyntheticFuels!K$4:K$1000)</f>
        <v>3.6743408390238437E-2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2.0248703795016948E-6</v>
      </c>
      <c r="K2047" s="7" cm="1">
        <f t="array" ref="K2047">SUMPRODUCT(("SUP_H2NGA"=[2]OUT_SyntheticFuels!$C$4:$C$1000)*1,("Var_cap"=[2]OUT_SyntheticFuels!$B$4:$B$1000)*1,[2]OUT_SyntheticFuels!J$4:J$1000)</f>
        <v>2.0739085971296413E-6</v>
      </c>
      <c r="L2047" s="7" cm="1">
        <f t="array" ref="L2047">SUMPRODUCT(("SUP_H2NGA"=[2]OUT_SyntheticFuels!$C$4:$C$1000)*1,("Var_cap"=[2]OUT_SyntheticFuels!$B$4:$B$1000)*1,[2]OUT_SyntheticFuels!K$4:K$1000)</f>
        <v>1.4212223762633302E-6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1.8307827672828001E-6</v>
      </c>
      <c r="K2048" s="7" cm="1">
        <f t="array" ref="K2048">SUMPRODUCT(("SUP_H2DSL"=[2]OUT_SyntheticFuels!$C$4:$C$1000)*1,("Var_cap"=[2]OUT_SyntheticFuels!$B$4:$B$1000)*1,[2]OUT_SyntheticFuels!J$4:J$1000)</f>
        <v>1.7713707314974401E-6</v>
      </c>
      <c r="L2048" s="7" cm="1">
        <f t="array" ref="L2048">SUMPRODUCT(("SUP_H2DSL"=[2]OUT_SyntheticFuels!$C$4:$C$1000)*1,("Var_cap"=[2]OUT_SyntheticFuels!$B$4:$B$1000)*1,[2]OUT_SyntheticFuels!K$4:K$1000)</f>
        <v>1.2747087119311298E-6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1.7868099184095311E-6</v>
      </c>
      <c r="K2049" s="7" cm="1">
        <f t="array" ref="K2049">SUMPRODUCT(("SUP_H2GSL"=[2]OUT_SyntheticFuels!$C$4:$C$1000)*1,("Var_cap"=[2]OUT_SyntheticFuels!$B$4:$B$1000)*1,[2]OUT_SyntheticFuels!J$4:J$1000)</f>
        <v>1.8067470978963701E-6</v>
      </c>
      <c r="L2049" s="7" cm="1">
        <f t="array" ref="L2049">SUMPRODUCT(("SUP_H2GSL"=[2]OUT_SyntheticFuels!$C$4:$C$1000)*1,("Var_cap"=[2]OUT_SyntheticFuels!$B$4:$B$1000)*1,[2]OUT_SyntheticFuels!K$4:K$1000)</f>
        <v>1.2892364259583699E-6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7.7100884348642467</v>
      </c>
      <c r="K2050" s="3">
        <f t="shared" si="2083"/>
        <v>6.4450523010345764</v>
      </c>
      <c r="L2050" s="3">
        <f t="shared" ref="L2050" si="2084">SUM(L2051,L2053,L2057,L2061,L2077,L2084,L2092,L2094,L2102,L2106,L2100)</f>
        <v>20.945530823019936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0</v>
      </c>
      <c r="L2051" s="1">
        <f t="shared" si="2087"/>
        <v>0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3.199935974994622E-6</v>
      </c>
      <c r="K2053" s="1">
        <f t="shared" si="2089"/>
        <v>6.3777565660954855E-2</v>
      </c>
      <c r="L2053" s="1">
        <f t="shared" ref="L2053" si="2090">SUM(L2054:L2056)</f>
        <v>1.9334559826493347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2.9152651751317956E-6</v>
      </c>
      <c r="K2054" s="1">
        <f>'[2]Electricity and CHPs_NCAP'!G$15</f>
        <v>8.4394294349842797E-7</v>
      </c>
      <c r="L2054" s="1">
        <f>'[2]Electricity and CHPs_NCAP'!H$15</f>
        <v>1.5386230469497693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2.4990204242644787E-7</v>
      </c>
      <c r="K2055" s="1">
        <f>'[2]Electricity and CHPs_NCAP'!G$16</f>
        <v>6.3776658377740103E-2</v>
      </c>
      <c r="L2055" s="1">
        <f>'[2]Electricity and CHPs_NCAP'!H$16</f>
        <v>0.39483268340090255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3.4768757436378203E-8</v>
      </c>
      <c r="K2056" s="1">
        <f>'[2]Electricity and CHPs_NCAP'!G$17</f>
        <v>6.3340271254913401E-8</v>
      </c>
      <c r="L2056" s="1">
        <f>'[2]Electricity and CHPs_NCAP'!H$17</f>
        <v>2.5229866281006601E-7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1.0578738679015896E-2</v>
      </c>
      <c r="K2057" s="1">
        <f t="shared" si="2091"/>
        <v>1.7176259323127851E-5</v>
      </c>
      <c r="L2057" s="1">
        <f t="shared" ref="L2057" si="2092">SUM(L2058:L2060)</f>
        <v>1.201640233186334E-2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1.05093034334444E-3</v>
      </c>
      <c r="K2058" s="1">
        <f>'[2]Electricity and CHPs_NCAP'!G$18</f>
        <v>2.46658955932359E-6</v>
      </c>
      <c r="L2058" s="1">
        <f>'[2]Electricity and CHPs_NCAP'!H$18</f>
        <v>2.4897300222819399E-6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5.4943071468756003E-6</v>
      </c>
      <c r="K2059" s="1">
        <f>'[2]Electricity and CHPs_NCAP'!G$28</f>
        <v>1.4159307018748199E-5</v>
      </c>
      <c r="L2059" s="1">
        <f>'[2]Electricity and CHPs_NCAP'!H$28</f>
        <v>4.5337626614758301E-5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9.5223140285245807E-3</v>
      </c>
      <c r="K2060" s="1">
        <f>'[2]Electricity and CHPs_NCAP'!G$41</f>
        <v>5.50362745056061E-7</v>
      </c>
      <c r="L2060" s="1">
        <f>'[2]Electricity and CHPs_NCAP'!H$41</f>
        <v>1.19685749752263E-2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6.220303387904122E-2</v>
      </c>
      <c r="K2061" s="1">
        <f t="shared" si="2093"/>
        <v>5.7099232552566576E-2</v>
      </c>
      <c r="L2061" s="1">
        <f t="shared" ref="L2061" si="2094">SUM(L2062:L2076)</f>
        <v>0.4134410040138361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1.52626203231947E-4</v>
      </c>
      <c r="L2062" s="1">
        <f>'[2]Electricity and CHPs_NCAP'!H$21</f>
        <v>9.1026557983833207E-3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2.4725167429022201E-6</v>
      </c>
      <c r="K2063" s="1">
        <f>'[2]Electricity and CHPs_NCAP'!G$22</f>
        <v>3.4186797039103598E-6</v>
      </c>
      <c r="L2063" s="1">
        <f>'[2]Electricity and CHPs_NCAP'!H$22</f>
        <v>1.3036583809328E-2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9.8919585546676607E-7</v>
      </c>
      <c r="L2064" s="1">
        <f>'[2]Electricity and CHPs_NCAP'!H$23</f>
        <v>6.5269786691537907E-2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4.4796624976780502E-6</v>
      </c>
      <c r="K2065" s="1">
        <f>'[2]Electricity and CHPs_NCAP'!G$24</f>
        <v>7.7345005249637503E-7</v>
      </c>
      <c r="L2065" s="1">
        <f>'[2]Electricity and CHPs_NCAP'!H$24</f>
        <v>1.1840817652473501E-2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2.2451176555884302E-5</v>
      </c>
      <c r="L2066" s="1">
        <f>'[2]Electricity and CHPs_NCAP'!H$29</f>
        <v>4.4076526612152202E-2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7.3137479598849205E-4</v>
      </c>
      <c r="K2067" s="1">
        <f>'[2]Electricity and CHPs_NCAP'!G$39</f>
        <v>5.1000963473216998E-7</v>
      </c>
      <c r="L2067" s="1">
        <f>'[2]Electricity and CHPs_NCAP'!H$39</f>
        <v>9.6547151858511005E-4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6.0828755681224095E-4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1.01740021741845E-4</v>
      </c>
      <c r="K2069" s="1">
        <f>'[2]Electricity and CHPs_NCAP'!G$47</f>
        <v>1.8888402954966899E-7</v>
      </c>
      <c r="L2069" s="1">
        <f>'[2]Electricity and CHPs_NCAP'!H$47</f>
        <v>7.6598439380614503E-2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6.1140392427515492E-5</v>
      </c>
      <c r="K2070" s="1">
        <f>'[2]Electricity and CHPs_NCAP'!G$48</f>
        <v>2.1651355150767022E-6</v>
      </c>
      <c r="L2070" s="1">
        <f>'[2]Electricity and CHPs_NCAP'!H$48</f>
        <v>1.194967988605297E-4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4.4963609863470301E-5</v>
      </c>
      <c r="K2071" s="1">
        <f>'[2]Electricity and CHPs_NCAP'!G$49</f>
        <v>1.9524888778655848E-6</v>
      </c>
      <c r="L2071" s="1">
        <f>'[2]Electricity and CHPs_NCAP'!H$49</f>
        <v>2.5631825515474202E-5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1.660474388335554E-2</v>
      </c>
      <c r="K2072" s="1">
        <f>'[2]Electricity and CHPs_NCAP'!G$51</f>
        <v>6.8861048866135199E-7</v>
      </c>
      <c r="L2072" s="1">
        <f>'[2]Electricity and CHPs_NCAP'!H$51</f>
        <v>4.7856817221515302E-4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5.0755596380035206E-4</v>
      </c>
      <c r="K2073" s="1">
        <f>'[2]Electricity and CHPs_NCAP'!G$52</f>
        <v>2.5730127743150699E-2</v>
      </c>
      <c r="L2073" s="1">
        <f>'[2]Electricity and CHPs_NCAP'!H$52</f>
        <v>0.14538962417209061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4.4079641287108201E-2</v>
      </c>
      <c r="K2074" s="1">
        <f>'[2]Electricity and CHPs_NCAP'!G$54</f>
        <v>3.1153271918877401E-2</v>
      </c>
      <c r="L2074" s="1">
        <f>'[2]Electricity and CHPs_NCAP'!H$54</f>
        <v>4.3489035714553002E-2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4.7498913263966099E-7</v>
      </c>
      <c r="K2075" s="1">
        <f>'[2]Electricity and CHPs_NCAP'!G$55</f>
        <v>3.4829447424372598E-7</v>
      </c>
      <c r="L2075" s="1">
        <f>'[2]Electricity and CHPs_NCAP'!H$55</f>
        <v>3.9590848172264301E-5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6.4446756382591501E-5</v>
      </c>
      <c r="K2076" s="1">
        <f>'[2]Electricity and CHPs_NCAP'!G$58</f>
        <v>2.9720762118641501E-5</v>
      </c>
      <c r="L2076" s="1">
        <f>'[2]Electricity and CHPs_NCAP'!H$58</f>
        <v>2.4004874625423102E-3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9.5103580364169993E-2</v>
      </c>
      <c r="K2077" s="1">
        <f t="shared" si="2095"/>
        <v>5.8982188925436461E-2</v>
      </c>
      <c r="L2077" s="1">
        <f t="shared" ref="L2077" si="2096">SUM(L2078:L2083)</f>
        <v>0.42077418643729597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8.9443844234902301E-2</v>
      </c>
      <c r="K2078" s="1">
        <f>'[2]Electricity and CHPs_NCAP'!G$19</f>
        <v>3.9374359686573497E-2</v>
      </c>
      <c r="L2078" s="1">
        <f>'[2]Electricity and CHPs_NCAP'!H$19</f>
        <v>2.8581143100902901E-8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0.31787001479138699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5.6593403051961502E-3</v>
      </c>
      <c r="K2080" s="1">
        <f>'[2]Electricity and CHPs_NCAP'!G$26</f>
        <v>1.9607571609042002E-2</v>
      </c>
      <c r="L2080" s="1">
        <f>'[2]Electricity and CHPs_NCAP'!H$26</f>
        <v>2.91179813988344E-8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7.3702083345419694E-2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3.9582407154940802E-7</v>
      </c>
      <c r="K2082" s="1">
        <f>'[2]Electricity and CHPs_NCAP'!G$44</f>
        <v>2.57629820964455E-7</v>
      </c>
      <c r="L2082" s="1">
        <f>'[2]Electricity and CHPs_NCAP'!H$44</f>
        <v>4.1511814011769002E-8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2.9201989089550798E-2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4.0431711392395486E-2</v>
      </c>
      <c r="K2084" s="1">
        <f t="shared" si="2098"/>
        <v>0.14068704363861695</v>
      </c>
      <c r="L2084" s="1">
        <f t="shared" ref="L2084" si="2099">SUM(L2085:L2091)</f>
        <v>0.17677439811897838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7.5227190132570702E-5</v>
      </c>
      <c r="K2085" s="1">
        <f>'[2]Electricity and CHPs_NCAP'!G$25</f>
        <v>6.0217301173057301E-5</v>
      </c>
      <c r="L2085" s="1">
        <f>'[2]Electricity and CHPs_NCAP'!H$25</f>
        <v>1.57735648129922E-6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5.8344571130366396E-7</v>
      </c>
      <c r="L2086" s="1">
        <f>'[2]Electricity and CHPs_NCAP'!H$31</f>
        <v>6.7077166760804594E-2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3.9897335122900002E-2</v>
      </c>
      <c r="K2087" s="1">
        <f>'[2]Electricity and CHPs_NCAP'!G$42</f>
        <v>0.11819147807273001</v>
      </c>
      <c r="L2087" s="1">
        <f>'[2]Electricity and CHPs_NCAP'!H$42</f>
        <v>2.6917245860950699E-2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8.27443562047155E-2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9.6949732779701999E-5</v>
      </c>
      <c r="K2089" s="1">
        <f>'[2]Electricity and CHPs_NCAP'!G$50</f>
        <v>7.7729774589995403E-5</v>
      </c>
      <c r="L2089" s="1">
        <f>'[2]Electricity and CHPs_NCAP'!H$50</f>
        <v>1.8387336293263699E-5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3.04386442290985E-4</v>
      </c>
      <c r="K2090" s="1">
        <f>'[2]Electricity and CHPs_NCAP'!G$53</f>
        <v>2.2347529023352498E-2</v>
      </c>
      <c r="L2090" s="1">
        <f>'[2]Electricity and CHPs_NCAP'!H$53</f>
        <v>6.4429775550558097E-7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5.7812904292221001E-5</v>
      </c>
      <c r="K2091" s="1">
        <f>'[2]Electricity and CHPs_NCAP'!G$56</f>
        <v>9.5060210600961398E-6</v>
      </c>
      <c r="L2091" s="1">
        <f>'[2]Electricity and CHPs_NCAP'!H$56</f>
        <v>1.50203019775329E-5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9.5937717957529506E-2</v>
      </c>
      <c r="K2092" s="1">
        <f t="shared" si="2100"/>
        <v>1.62142815435967E-6</v>
      </c>
      <c r="L2092" s="1">
        <f t="shared" si="2100"/>
        <v>1.5071074266861699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9.5937717957529506E-2</v>
      </c>
      <c r="K2093" s="1">
        <f>'[2]Electricity and CHPs_NCAP'!G$33</f>
        <v>1.62142815435967E-6</v>
      </c>
      <c r="L2093" s="1">
        <f>'[2]Electricity and CHPs_NCAP'!H$33</f>
        <v>1.5071074266861699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6.9785361543579789</v>
      </c>
      <c r="K2094" s="1">
        <f t="shared" si="2101"/>
        <v>5.6923828379700003</v>
      </c>
      <c r="L2094" s="1">
        <f t="shared" ref="L2094" si="2102">SUM(L2095:L2099)</f>
        <v>14.691085275241358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0.19423722452039979</v>
      </c>
      <c r="K2095" s="1">
        <f>'[2]Electricity and CHPs_NCAP'!G$34</f>
        <v>0.17054067305565593</v>
      </c>
      <c r="L2095" s="1">
        <f>'[2]Electricity and CHPs_NCAP'!H$34</f>
        <v>0.17074964555704469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5.7149597605174796</v>
      </c>
      <c r="K2096" s="1">
        <f>'[2]Electricity and CHPs_NCAP'!G$35</f>
        <v>3.7927512922888802</v>
      </c>
      <c r="L2096" s="1">
        <f>'[2]Electricity and CHPs_NCAP'!H$35</f>
        <v>10.161660607809599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0.2998815378915104</v>
      </c>
      <c r="K2097" s="1">
        <f>'[2]Electricity and CHPs_NCAP'!G$36</f>
        <v>0.66482887559509785</v>
      </c>
      <c r="L2097" s="1">
        <f>'[2]Electricity and CHPs_NCAP'!H$36</f>
        <v>0.68644435898883471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0.1446455811846423</v>
      </c>
      <c r="K2098" s="1">
        <f>'[2]Electricity and CHPs_NCAP'!G$37</f>
        <v>0.2840549088152356</v>
      </c>
      <c r="L2098" s="1">
        <f>'[2]Electricity and CHPs_NCAP'!H$37</f>
        <v>0.94482300269962805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0.62481205024394704</v>
      </c>
      <c r="K2099" s="1">
        <f>'[2]Electricity and CHPs_NCAP'!G$38</f>
        <v>0.78020708821512996</v>
      </c>
      <c r="L2099" s="1">
        <f>'[2]Electricity and CHPs_NCAP'!H$38</f>
        <v>2.72740766018625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3.2760220447998896E-4</v>
      </c>
      <c r="K2102" s="1">
        <f t="shared" si="2105"/>
        <v>1.7204594069172342E-2</v>
      </c>
      <c r="L2102" s="1">
        <f t="shared" ref="L2102" si="2106">SUM(L2103:L2105)</f>
        <v>5.5920276743818206E-2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1.72022924508504E-2</v>
      </c>
      <c r="L2103" s="1">
        <f>'[2]Electricity and CHPs_NCAP'!H$30</f>
        <v>1.6463123317325501E-6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3.2643015383611502E-4</v>
      </c>
      <c r="K2104" s="1">
        <f>'[2]Electricity and CHPs_NCAP'!G$46</f>
        <v>1.7518936454947901E-6</v>
      </c>
      <c r="L2104" s="1">
        <f>'[2]Electricity and CHPs_NCAP'!H$46</f>
        <v>5.4782207120222498E-2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1.17205064387393E-6</v>
      </c>
      <c r="K2105" s="1">
        <f>'[2]Electricity and CHPs_NCAP'!G$57</f>
        <v>5.4972467644634597E-7</v>
      </c>
      <c r="L2105" s="1">
        <f>'[2]Electricity and CHPs_NCAP'!H$57</f>
        <v>1.13642331126398E-3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0.426966696093661</v>
      </c>
      <c r="K2106" s="1">
        <f t="shared" si="2107"/>
        <v>0.41490004053035162</v>
      </c>
      <c r="L2106" s="1">
        <f t="shared" ref="L2106" si="2108">SUM(L2107:L2113)</f>
        <v>1.7349558707972794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4.4907043138030102E-7</v>
      </c>
      <c r="K2107" s="1">
        <f>'[2]Electricity and CHPs_NCAP'!G$63</f>
        <v>7.7410258043261696E-7</v>
      </c>
      <c r="L2107" s="1">
        <f>'[2]Electricity and CHPs_NCAP'!H$63</f>
        <v>6.4866821180886005E-7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4.0924351032213301E-3</v>
      </c>
      <c r="K2108" s="1">
        <f>'[2]Electricity and CHPs_NCAP'!G$64</f>
        <v>4.4185322604975402E-2</v>
      </c>
      <c r="L2108" s="1">
        <f>'[2]Electricity and CHPs_NCAP'!H$64</f>
        <v>0.73713381710914205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8.6951831681108104E-3</v>
      </c>
      <c r="K2109" s="1">
        <f>'[2]Electricity and CHPs_NCAP'!G$65</f>
        <v>1.1561621738744201E-2</v>
      </c>
      <c r="L2109" s="1">
        <f>'[2]Electricity and CHPs_NCAP'!H$65</f>
        <v>4.8913981344052899E-2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0.23804309549802799</v>
      </c>
      <c r="K2110" s="1">
        <f>'[2]Electricity and CHPs_NCAP'!G$66</f>
        <v>0.17644729243010901</v>
      </c>
      <c r="L2110" s="1">
        <f>'[2]Electricity and CHPs_NCAP'!H$66</f>
        <v>0.63104956007829605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7.5902530755938905E-2</v>
      </c>
      <c r="K2111" s="1">
        <f>'[2]Electricity and CHPs_NCAP'!G$67</f>
        <v>7.8344718696354204E-2</v>
      </c>
      <c r="L2111" s="1">
        <f>'[2]Electricity and CHPs_NCAP'!H$67</f>
        <v>0.13931733116892758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2.7515877682833298E-2</v>
      </c>
      <c r="K2112" s="1">
        <f>'[2]Electricity and CHPs_NCAP'!G$68</f>
        <v>2.1495367173682601E-2</v>
      </c>
      <c r="L2112" s="1">
        <f>'[2]Electricity and CHPs_NCAP'!H$68</f>
        <v>4.3612742798048998E-2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7.2717124815097303E-2</v>
      </c>
      <c r="K2113" s="1">
        <f>'[2]Electricity and CHPs_NCAP'!G$69</f>
        <v>8.2864943783905798E-2</v>
      </c>
      <c r="L2113" s="1">
        <f>'[2]Electricity and CHPs_NCAP'!H$69</f>
        <v>0.13492778963060001</v>
      </c>
      <c r="N2113" s="1"/>
    </row>
    <row r="2114" spans="2:14" x14ac:dyDescent="0.35">
      <c r="B2114" s="5" t="str">
        <f>SPS3_FIN_High!B1902</f>
        <v>SPS1</v>
      </c>
      <c r="C2114" s="5" t="str">
        <f>SPS3_FIN_High!C1902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3.1163532597726986</v>
      </c>
      <c r="K2114" s="3">
        <f t="shared" si="2109"/>
        <v>2.0971921182865567</v>
      </c>
      <c r="L2114" s="3">
        <f t="shared" ref="L2114" si="2110">SUM(L2115:L2164)</f>
        <v>4.9288120867236609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1.3017744267375701E-4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9.5536366499847996E-5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0.435100179363196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0.44622555654167301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0.82478922286109602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1.60785660530281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0.77803268735773901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0.42839326537631001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0.89235769758612105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0.99842869850275895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0.69168891907666896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1.99349468823863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1.08568975090157E-4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1.9752495836546101E-5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0.21251984808898799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7.0199835916573103E-6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6.2972880389299403E-4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1.36770386864711E-5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2.0518262598266299E-4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1.4124874103309E-5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1.08107380583824E-4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1.91099525765347E-5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0.39217020202393998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6.7115826794000001E-6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3.6567728559639898E-4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1.2662566462129101E-5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2.08350706016074E-4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1.3278593983384001E-5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8.4336130447224297E-7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4.8840816288872901E-7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6.3212923924753101E-7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5.4545186708126805E-7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4.7661214435402401E-7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6.9878802066542299E-7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4.03377718999866E-7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4.3161097854482698E-7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7.7461810558143803E-7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5.1778525349307505E-7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4.81350283794855E-7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8.1069753819772204E-7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5.2363174903304601E-3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0.15065603182161699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1.5045691025857599E-4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1.21824430221311E-4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1.7718116971948998E-5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1.0718312568453801E-5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2.4602193239124002E-5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1.7299346007015501E-5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7.7624524066821299E-2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1.8953546274205901E-4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4.49759415230642E-5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0.11165553375548801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9.1925986433010198E-2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1.1827212541111801E-3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1.5995726961794799E-4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1.01522208855236E-4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1.77960199216632E-5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1.03313089194038E-5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2.47353368713629E-5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1.6510854193356899E-5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5.5270017984155897E-5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3.0169566950821799E-5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1.8163504587222E-5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1.39018425488107E-5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4.2321404881403398E-6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6.1052795188790197E-6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8.7624248366580506E-6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9.4202879107886696E-6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SPS3_FIN_High!B1953</f>
        <v>SPS1</v>
      </c>
      <c r="C2165" s="5" t="str">
        <f>SPS3_FIN_High!C1953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4.9027364261558768</v>
      </c>
      <c r="K2165" s="3">
        <f t="shared" si="2117"/>
        <v>2.1793611711754837</v>
      </c>
      <c r="L2165" s="3">
        <f t="shared" ref="L2165" si="2118">SUM(L2166:L2188)</f>
        <v>6.4944262823990764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2.6029825442210202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0.100410391672537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1.17124515147807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0.699124287865448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0.10950729474129101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0.69138895244712406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0.56318214988320192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1.79224028627359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3.1314105306553901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4.2079669399955002E-4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4.2090882647877301E-4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1.7745881892079302E-4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4.0789793313042501E-5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3.5481179132924199E-3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6.5392144475707598E-3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1.4991339409197999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1.650451293303E-3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1.8015947947325399E-3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6.5054849112333702E-4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1.03169845805709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0.16836907284290201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3.9406513961826598E-4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6.2958864307795394E-5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4.6792830864605397E-5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1.1063131464381001E-5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1.1518990070448E-5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1.05930418328282E-5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1.48084394354486E-5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1.40957554466139E-5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1.5041407197360702E-5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1.2830994109421032</v>
      </c>
      <c r="K2189" s="3">
        <f t="shared" si="2121"/>
        <v>1.5973129961392085</v>
      </c>
      <c r="L2189" s="3">
        <f t="shared" ref="L2189" si="2122">SUM(L2190:L2212)</f>
        <v>2.0116025589404201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1.02649159636761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1.68397172955012E-2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0.74200933731658902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0.13199657192910699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1.0429965252598201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0.66391222699933106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4.83031134605519E-3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0.13088521585667098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0.20073301354560899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3.6898162241683904E-4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4.1954047048938198E-4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1.7770153516818399E-4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2.7113864811959501E-5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1.1272549333829601E-5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5.3435705189831505E-3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0.35914245628991298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0.40346721571997202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2.4498165154145799E-2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4.6345517834825295E-3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8.8944789238175608E-4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8.9448831937183698E-2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4.2308904480220705E-2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3.8958301722011302E-4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8.2995652455730096E-5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8.60847031105295E-5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2.40329141488052E-5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239.39811547767195</v>
      </c>
      <c r="K2213" s="3">
        <f t="shared" si="2125"/>
        <v>188.50714713958311</v>
      </c>
      <c r="L2213" s="3">
        <f t="shared" ref="L2213" si="2126">SUM(L2214:L2222)</f>
        <v>360.9581411965658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178.21509765047799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188.440736850452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311.85827265629501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1.92805290054792E-4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1.6918650686097901E-4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2.6712673318746502E-4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2.69620266159903E-2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3.42482912959395E-3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5.8973664575424703E-2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1.6842798079481001E-2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8.4684988957622904E-3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61.094449977086995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4.4850124954685898E-2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49.088862424019993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2.4393536254875702E-3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1.12335046049166E-3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2.2704906217993698E-3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39.961765023874072</v>
      </c>
      <c r="K2223" s="3">
        <f t="shared" si="2127"/>
        <v>20.918227273379959</v>
      </c>
      <c r="L2223" s="3">
        <f t="shared" ref="L2223" si="2128">SUM(L2224:L2232)</f>
        <v>48.668192234405204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6.13911895187811E-3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6.4512900417335794E-3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45.427718462217797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2.1501233520927599E-4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5.2856563405753797E-4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6.21215757086204E-4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3.0819838137245599E-3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2.5628778112417702E-3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4.4074818588987102E-4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39.951101858718005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20.907981907624901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3.2379995290899299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1.22705005525575E-3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7.0263226802288299E-4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1.41227915450206E-3</v>
      </c>
      <c r="N2232" s="1"/>
    </row>
    <row r="2233" spans="2:14" x14ac:dyDescent="0.35">
      <c r="B2233" s="5" t="str">
        <f>SPS3_FIN_High!B1822</f>
        <v>SPS1</v>
      </c>
      <c r="C2233" s="5" t="str">
        <f>SPS3_FIN_High!C1822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2.8092341321620276</v>
      </c>
      <c r="K2233" s="3">
        <f t="shared" si="2129"/>
        <v>3.8937196986577467</v>
      </c>
      <c r="L2233" s="3">
        <f t="shared" ref="L2233" si="2130">SUM(L2234,L2253)</f>
        <v>3.5365443197713446</v>
      </c>
      <c r="N2233" s="1"/>
    </row>
    <row r="2234" spans="2:14" x14ac:dyDescent="0.35">
      <c r="B2234" s="5" t="str">
        <f>SPS3_FIN_High!B1822</f>
        <v>SPS1</v>
      </c>
      <c r="C2234" s="5" t="str">
        <f>SPS3_FIN_High!C1822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2.1133724300365175</v>
      </c>
      <c r="K2234" s="1">
        <f t="shared" si="2131"/>
        <v>2.9904598860841136</v>
      </c>
      <c r="L2234" s="1">
        <f t="shared" ref="L2234" si="2132">SUM(L2235,L2238,L2240,L2243,L2245,L2247,L2249,L2251)</f>
        <v>2.415210125816015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1.2100903048021168</v>
      </c>
      <c r="K2235" s="1">
        <f t="shared" si="2133"/>
        <v>2.1105949689308017</v>
      </c>
      <c r="L2235" s="1">
        <f t="shared" ref="L2235" si="2134">SUM(L2236:L2237)</f>
        <v>2.1342022178899431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3.8037747148480312E-3</v>
      </c>
      <c r="K2236" s="1" cm="1">
        <f t="array" ref="K2236">SUMPRODUCT(([2]OUT_FinalEnergyCons!$B$4:$B$10000="var_ncap")*1,(ISNUMBER(SEARCH("RH*-SHELCBR",[2]OUT_FinalEnergyCons!$A$4:$A$10000)))*1,[2]OUT_FinalEnergyCons!I$4:I$10000)</f>
        <v>6.5437602205497495E-4</v>
      </c>
      <c r="L2236" s="1" cm="1">
        <f t="array" ref="L2236">SUMPRODUCT(([2]OUT_FinalEnergyCons!$B$4:$B$10000="var_ncap")*1,(ISNUMBER(SEARCH("RH*-SHELCBR",[2]OUT_FinalEnergyCons!$A$4:$A$10000)))*1,[2]OUT_FinalEnergyCons!J$4:J$10000)</f>
        <v>1.5863629129687206E-5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1.2062865300872687</v>
      </c>
      <c r="K2237" s="1" cm="1">
        <f t="array" ref="K2237">SUMPRODUCT(([2]OUT_FinalEnergyCons!$B$4:$B$10000="var_ncap")*1,ISNUMBER(SEARCH("RH*-SHELCHP",[2]OUT_FinalEnergyCons!$A$4:$A$10000))*1,[2]OUT_FinalEnergyCons!I$4:I$10000)</f>
        <v>2.1099405929087469</v>
      </c>
      <c r="L2237" s="1" cm="1">
        <f t="array" ref="L2237">SUMPRODUCT(([2]OUT_FinalEnergyCons!$B$4:$B$10000="var_ncap")*1,ISNUMBER(SEARCH("RH*-SHELCHP",[2]OUT_FinalEnergyCons!$A$4:$A$10000))*1,[2]OUT_FinalEnergyCons!J$4:J$10000)</f>
        <v>2.1341863542608133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0.2280155195672883</v>
      </c>
      <c r="K2238" s="1">
        <f t="shared" si="2138"/>
        <v>0.20344145691870111</v>
      </c>
      <c r="L2238" s="1">
        <f t="shared" si="2138"/>
        <v>2.145543998326779E-7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0.2280155195672883</v>
      </c>
      <c r="K2239" s="1" cm="1">
        <f t="array" ref="K2239">SUMPRODUCT(([2]OUT_FinalEnergyCons!$B$4:$B$10000="var_ncap")*1, (ISNUMBER(SEARCH("RH*-SHLFOBR",[2]OUT_FinalEnergyCons!$A$4:$A$10000)))*1,[2]OUT_FinalEnergyCons!I$4:I$10000)</f>
        <v>0.20344145691870111</v>
      </c>
      <c r="L2239" s="1" cm="1">
        <f t="array" ref="L2239">SUMPRODUCT(([2]OUT_FinalEnergyCons!$B$4:$B$10000="var_ncap")*1, (ISNUMBER(SEARCH("RH*-SHLFOBR",[2]OUT_FinalEnergyCons!$A$4:$A$10000)))*1,[2]OUT_FinalEnergyCons!J$4:J$10000)</f>
        <v>2.145543998326779E-7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0.40013273746049322</v>
      </c>
      <c r="K2240" s="1">
        <f t="shared" si="2139"/>
        <v>0.57474908874524</v>
      </c>
      <c r="L2240" s="1">
        <f t="shared" ref="L2240" si="2140">SUM(L2241:L2242)</f>
        <v>0.27962855301763473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0.3496583106865806</v>
      </c>
      <c r="K2241" s="1" cm="1">
        <f t="array" ref="K2241">SUMPRODUCT(([2]OUT_FinalEnergyCons!$B$4:$B$10000="var_ncap")*1, (ISNUMBER(SEARCH("RH*-SHNGABR",[2]OUT_FinalEnergyCons!$A$4:$A$10000)))*1,[2]OUT_FinalEnergyCons!I$4:I$10000)</f>
        <v>0.19917307054582037</v>
      </c>
      <c r="L2241" s="1" cm="1">
        <f t="array" ref="L2241">SUMPRODUCT(([2]OUT_FinalEnergyCons!$B$4:$B$10000="var_ncap")*1, (ISNUMBER(SEARCH("RH*-SHNGABR",[2]OUT_FinalEnergyCons!$A$4:$A$10000)))*1,[2]OUT_FinalEnergyCons!J$4:J$10000)</f>
        <v>6.2757151759302569E-6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5.0474426773912603E-2</v>
      </c>
      <c r="K2242" s="1" cm="1">
        <f t="array" ref="K2242">SUMPRODUCT(([2]OUT_FinalEnergyCons!$B$4:$B$10000="var_ncap")*1,ISNUMBER(SEARCH("RH*-SHngahp",[2]OUT_FinalEnergyCons!$A$4:$A$10000))*1,[2]OUT_FinalEnergyCons!I$4:I$10000)</f>
        <v>0.37557601819941966</v>
      </c>
      <c r="L2242" s="1" cm="1">
        <f t="array" ref="L2242">SUMPRODUCT(([2]OUT_FinalEnergyCons!$B$4:$B$10000="var_ncap")*1,ISNUMBER(SEARCH("RH*-SHngahp",[2]OUT_FinalEnergyCons!$A$4:$A$10000))*1,[2]OUT_FinalEnergyCons!J$4:J$10000)</f>
        <v>0.27962227730245881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0.27454630662380819</v>
      </c>
      <c r="K2245" s="1">
        <f t="shared" si="2142"/>
        <v>8.8411351926644705E-2</v>
      </c>
      <c r="L2245" s="1">
        <f t="shared" si="2142"/>
        <v>4.2798891450054299E-7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0.27454630662380819</v>
      </c>
      <c r="K2246" s="1" cm="1">
        <f t="array" ref="K2246">SUMPRODUCT(([2]OUT_FinalEnergyCons!$B$4:$B$10000="var_ncap")*1, (ISNUMBER(SEARCH("RH*-SHWODBR",[2]OUT_FinalEnergyCons!$A$4:$A$10000)))*1,[2]OUT_FinalEnergyCons!I$4:I$10000)</f>
        <v>8.8411351926644705E-2</v>
      </c>
      <c r="L2246" s="1" cm="1">
        <f t="array" ref="L2246">SUMPRODUCT(([2]OUT_FinalEnergyCons!$B$4:$B$10000="var_ncap")*1, (ISNUMBER(SEARCH("RH*-SHWODBR",[2]OUT_FinalEnergyCons!$A$4:$A$10000)))*1,[2]OUT_FinalEnergyCons!J$4:J$10000)</f>
        <v>4.2798891450054299E-7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5.2908778252944003E-4</v>
      </c>
      <c r="K2247" s="1">
        <f t="shared" si="2143"/>
        <v>6.3251149449731368E-3</v>
      </c>
      <c r="L2247" s="1">
        <f t="shared" si="2143"/>
        <v>3.756514097617968E-7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5.2908778252944003E-4</v>
      </c>
      <c r="K2248" s="1" cm="1">
        <f t="array" ref="K2248">SUMPRODUCT(([2]OUT_FinalEnergyCons!$B$4:$B$10000="var_ncap")*1, (ISNUMBER(SEARCH("RH*-SHPLTBR",[2]OUT_FinalEnergyCons!$A$4:$A$10000)))*1,[2]OUT_FinalEnergyCons!I$4:I$10000)</f>
        <v>6.3251149449731368E-3</v>
      </c>
      <c r="L2248" s="1" cm="1">
        <f t="array" ref="L2248">SUMPRODUCT(([2]OUT_FinalEnergyCons!$B$4:$B$10000="var_ncap")*1, (ISNUMBER(SEARCH("RH*-SHPLTBR",[2]OUT_FinalEnergyCons!$A$4:$A$10000)))*1,[2]OUT_FinalEnergyCons!J$4:J$10000)</f>
        <v>3.756514097617968E-7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5.8473800281262531E-5</v>
      </c>
      <c r="K2249" s="1">
        <f t="shared" si="2144"/>
        <v>6.9379046177530015E-3</v>
      </c>
      <c r="L2249" s="1">
        <f t="shared" si="2144"/>
        <v>1.3783367137129815E-3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5.8473800281262531E-5</v>
      </c>
      <c r="K2250" s="1" cm="1">
        <f t="array" ref="K2250">SUMPRODUCT(([2]OUT_FinalEnergyCons!$B$4:$B$10000="var_ncap")*1, (ISNUMBER(SEARCH("RH*-SHSOLBR",[2]OUT_FinalEnergyCons!$A$4:$A$10000)))*1,[2]OUT_FinalEnergyCons!I$4:I$10000)</f>
        <v>6.9379046177530015E-3</v>
      </c>
      <c r="L2250" s="1" cm="1">
        <f t="array" ref="L2250">SUMPRODUCT(([2]OUT_FinalEnergyCons!$B$4:$B$10000="var_ncap")*1, (ISNUMBER(SEARCH("RH*-SHSOLBR",[2]OUT_FinalEnergyCons!$A$4:$A$10000)))*1,[2]OUT_FinalEnergyCons!J$4:J$10000)</f>
        <v>1.3783367137129815E-3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0.69586170212551002</v>
      </c>
      <c r="K2253" s="1">
        <f t="shared" si="2146"/>
        <v>0.9032598125736333</v>
      </c>
      <c r="L2253" s="1">
        <f t="shared" ref="L2253" si="2147">SUM(L2254,L2257,L2259,L2262,L2264,L2266,L2268,L2270)</f>
        <v>1.1213341939553294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0.30713952888948387</v>
      </c>
      <c r="K2254" s="1">
        <f t="shared" si="2148"/>
        <v>0.46686947221771485</v>
      </c>
      <c r="L2254" s="1">
        <f t="shared" ref="L2254" si="2149">SUM(L2255:L2256)</f>
        <v>0.64672139133563666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5.9585734705324897E-2</v>
      </c>
      <c r="K2255" s="1" cm="1">
        <f t="array" ref="K2255">SUMPRODUCT(([2]OUT_FinalEnergyCons!$B$4:$B$10000="var_ncap")*1,(ISNUMBER(SEARCH("RH*-WHELCBR",[2]OUT_FinalEnergyCons!$A$4:$A$10000)))*1,[2]OUT_FinalEnergyCons!I$4:I$10000)</f>
        <v>6.3460090754495893E-2</v>
      </c>
      <c r="L2255" s="1" cm="1">
        <f t="array" ref="L2255">SUMPRODUCT(([2]OUT_FinalEnergyCons!$B$4:$B$10000="var_ncap")*1,(ISNUMBER(SEARCH("RH*-WHELCBR",[2]OUT_FinalEnergyCons!$A$4:$A$10000)))*1,[2]OUT_FinalEnergyCons!J$4:J$10000)</f>
        <v>3.7487196047421699E-2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0.24755379418415899</v>
      </c>
      <c r="K2256" s="1" cm="1">
        <f t="array" ref="K2256">SUMPRODUCT(([2]OUT_FinalEnergyCons!$B$4:$B$10000="var_ncap")*1,ISNUMBER(SEARCH("RH*-WHELCHP",[2]OUT_FinalEnergyCons!$A$4:$A$10000))*1,[2]OUT_FinalEnergyCons!I$4:I$10000)</f>
        <v>0.40340938146321897</v>
      </c>
      <c r="L2256" s="1" cm="1">
        <f t="array" ref="L2256">SUMPRODUCT(([2]OUT_FinalEnergyCons!$B$4:$B$10000="var_ncap")*1,ISNUMBER(SEARCH("RH*-WHELCHP",[2]OUT_FinalEnergyCons!$A$4:$A$10000))*1,[2]OUT_FinalEnergyCons!J$4:J$10000)</f>
        <v>0.60923419528821499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3.3891309434888002E-2</v>
      </c>
      <c r="K2257" s="1">
        <f t="shared" si="2150"/>
        <v>2.81696555128686E-2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3.3891309434888002E-2</v>
      </c>
      <c r="K2258" s="1" cm="1">
        <f t="array" ref="K2258">SUMPRODUCT(([2]OUT_FinalEnergyCons!$B$4:$B$10000="var_ncap")*1, (ISNUMBER(SEARCH("RH*-WHLFOBR",[2]OUT_FinalEnergyCons!$A$4:$A$10000)))*1,[2]OUT_FinalEnergyCons!I$4:I$10000)</f>
        <v>2.81696555128686E-2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9.4919353612678892E-2</v>
      </c>
      <c r="K2259" s="1">
        <f t="shared" si="2151"/>
        <v>0.16463716312989921</v>
      </c>
      <c r="L2259" s="1">
        <f t="shared" ref="L2259" si="2152">SUM(L2260:L2261)</f>
        <v>0.16026636249623918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5.5160893309649801E-2</v>
      </c>
      <c r="K2260" s="1" cm="1">
        <f t="array" ref="K2260">SUMPRODUCT(([2]OUT_FinalEnergyCons!$B$4:$B$10000="var_ncap")*1, (ISNUMBER(SEARCH("RH*-WHNGABR",[2]OUT_FinalEnergyCons!$A$4:$A$10000)))*1,[2]OUT_FinalEnergyCons!I$4:I$10000)</f>
        <v>3.6755614481320198E-2</v>
      </c>
      <c r="L2260" s="1" cm="1">
        <f t="array" ref="L2260">SUMPRODUCT(([2]OUT_FinalEnergyCons!$B$4:$B$10000="var_ncap")*1, (ISNUMBER(SEARCH("RH*-WHNGABR",[2]OUT_FinalEnergyCons!$A$4:$A$10000)))*1,[2]OUT_FinalEnergyCons!J$4:J$10000)</f>
        <v>2.24761567198351E-7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3.9758460303029097E-2</v>
      </c>
      <c r="K2261" s="1" cm="1">
        <f t="array" ref="K2261">SUMPRODUCT(([2]OUT_FinalEnergyCons!$B$4:$B$10000="var_ncap")*1,ISNUMBER(SEARCH("RH*-WHngahp",[2]OUT_FinalEnergyCons!$A$4:$A$10000))*1,[2]OUT_FinalEnergyCons!I$4:I$10000)</f>
        <v>0.12788154864857901</v>
      </c>
      <c r="L2261" s="1" cm="1">
        <f t="array" ref="L2261">SUMPRODUCT(([2]OUT_FinalEnergyCons!$B$4:$B$10000="var_ncap")*1,ISNUMBER(SEARCH("RH*-WHngahp",[2]OUT_FinalEnergyCons!$A$4:$A$10000))*1,[2]OUT_FinalEnergyCons!J$4:J$10000)</f>
        <v>0.16026613773467199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1.4777416710661099E-2</v>
      </c>
      <c r="K2264" s="1">
        <f t="shared" si="2154"/>
        <v>2.4415413242809599E-2</v>
      </c>
      <c r="L2264" s="1">
        <f t="shared" si="2154"/>
        <v>5.9847572129264302E-4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1.4777416710661099E-2</v>
      </c>
      <c r="K2265" s="1" cm="1">
        <f t="array" ref="K2265">SUMPRODUCT(([2]OUT_FinalEnergyCons!$B$4:$B$10000="var_ncap")*1, (ISNUMBER(SEARCH("RH*-WHWODBR",[2]OUT_FinalEnergyCons!$A$4:$A$10000)))*1,[2]OUT_FinalEnergyCons!I$4:I$10000)</f>
        <v>2.4415413242809599E-2</v>
      </c>
      <c r="L2265" s="1" cm="1">
        <f t="array" ref="L2265">SUMPRODUCT(([2]OUT_FinalEnergyCons!$B$4:$B$10000="var_ncap")*1, (ISNUMBER(SEARCH("RH*-WHWODBR",[2]OUT_FinalEnergyCons!$A$4:$A$10000)))*1,[2]OUT_FinalEnergyCons!J$4:J$10000)</f>
        <v>5.9847572129264302E-4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6.9515343961111498E-4</v>
      </c>
      <c r="K2266" s="1">
        <f t="shared" si="2155"/>
        <v>1.02836792255908E-3</v>
      </c>
      <c r="L2266" s="1">
        <f t="shared" si="2155"/>
        <v>3.5191204888707802E-7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6.9515343961111498E-4</v>
      </c>
      <c r="K2267" s="1" cm="1">
        <f t="array" ref="K2267">SUMPRODUCT(([2]OUT_FinalEnergyCons!$B$4:$B$10000="var_ncap")*1, (ISNUMBER(SEARCH("RH*-WHPLTBR",[2]OUT_FinalEnergyCons!$A$4:$A$10000)))*1,[2]OUT_FinalEnergyCons!I$4:I$10000)</f>
        <v>1.02836792255908E-3</v>
      </c>
      <c r="L2267" s="1" cm="1">
        <f t="array" ref="L2267">SUMPRODUCT(([2]OUT_FinalEnergyCons!$B$4:$B$10000="var_ncap")*1, (ISNUMBER(SEARCH("RH*-WHPLTBR",[2]OUT_FinalEnergyCons!$A$4:$A$10000)))*1,[2]OUT_FinalEnergyCons!J$4:J$10000)</f>
        <v>3.5191204888707802E-7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0.244438940038187</v>
      </c>
      <c r="K2268" s="1">
        <f t="shared" si="2159"/>
        <v>0.21813974054778201</v>
      </c>
      <c r="L2268" s="1">
        <f t="shared" si="2159"/>
        <v>0.31374761249011202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0.244438940038187</v>
      </c>
      <c r="K2269" s="1" cm="1">
        <f t="array" ref="K2269">SUMPRODUCT(([2]OUT_FinalEnergyCons!$B$4:$B$10000="var_ncap")*1, (ISNUMBER(SEARCH("RH*-WHSOLBR",[2]OUT_FinalEnergyCons!$A$4:$A$10000)))*1,[2]OUT_FinalEnergyCons!I$4:I$10000)</f>
        <v>0.21813974054778201</v>
      </c>
      <c r="L2269" s="1" cm="1">
        <f t="array" ref="L2269">SUMPRODUCT(([2]OUT_FinalEnergyCons!$B$4:$B$10000="var_ncap")*1, (ISNUMBER(SEARCH("RH*-WHSOLBR",[2]OUT_FinalEnergyCons!$A$4:$A$10000)))*1,[2]OUT_FinalEnergyCons!J$4:J$10000)</f>
        <v>0.31374761249011202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1.9801895568658792</v>
      </c>
      <c r="K2272" s="17">
        <f t="shared" si="2161"/>
        <v>0.77648722435492867</v>
      </c>
      <c r="L2272" s="17">
        <f t="shared" ref="L2272" si="2162">SUM(L2273,L2276,L2279,L2283,L2285,L2287,L2289,L2291,L2293)</f>
        <v>1.0623247914226217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0.81288198013022495</v>
      </c>
      <c r="K2273" s="18">
        <f t="shared" si="2163"/>
        <v>0.40494339142710728</v>
      </c>
      <c r="L2273" s="18">
        <f t="shared" ref="L2273" si="2164">SUM(L2274:L2275)</f>
        <v>0.63869925922221604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0.55691278725103099</v>
      </c>
      <c r="K2274" s="1" cm="1">
        <f t="array" ref="K2274">SUMPRODUCT(([2]OUT_FinalEnergyCons!$B$4:$B$10000="var_ncap")*1,  (ISNUMBER(SEARCH("ITOT-SWHELCBR",[2]OUT_FinalEnergyCons!$A$4:$A$10000)))*1,[2]OUT_FinalEnergyCons!I$4:I$10000)</f>
        <v>0.34031241865022299</v>
      </c>
      <c r="L2274" s="1" cm="1">
        <f t="array" ref="L2274">SUMPRODUCT(([2]OUT_FinalEnergyCons!$B$4:$B$10000="var_ncap")*1,  (ISNUMBER(SEARCH("ITOT-SWHELCBR",[2]OUT_FinalEnergyCons!$A$4:$A$10000)))*1,[2]OUT_FinalEnergyCons!J$4:J$10000)</f>
        <v>0.38770013201767101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0.25596919287919401</v>
      </c>
      <c r="K2275" s="1" cm="1">
        <f t="array" ref="K2275">SUMPRODUCT(([2]OUT_FinalEnergyCons!$B$4:$B$10000="var_ncap")*1,  (ISNUMBER(SEARCH("ITOT-SWHELCHP",[2]OUT_FinalEnergyCons!$A$4:$A$10000)))*1,[2]OUT_FinalEnergyCons!I$4:I$10000)</f>
        <v>6.4630972776884302E-2</v>
      </c>
      <c r="L2275" s="1" cm="1">
        <f t="array" ref="L2275">SUMPRODUCT(([2]OUT_FinalEnergyCons!$B$4:$B$10000="var_ncap")*1,  (ISNUMBER(SEARCH("ITOT-SWHELCHP",[2]OUT_FinalEnergyCons!$A$4:$A$10000)))*1,[2]OUT_FinalEnergyCons!J$4:J$10000)</f>
        <v>0.25099912720454498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0.14043012745919356</v>
      </c>
      <c r="K2276" s="18">
        <f t="shared" si="2165"/>
        <v>2.4341802389018521E-4</v>
      </c>
      <c r="L2276" s="18">
        <f t="shared" ref="L2276" si="2166">SUM(L2277:L2278)</f>
        <v>1.074978335858265E-5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0.140387178282526</v>
      </c>
      <c r="K2277" s="1" cm="1">
        <f t="array" ref="K2277">SUMPRODUCT(([2]OUT_FinalEnergyCons!$B$4:$B$10000="var_ncap")*1,  (ISNUMBER(SEARCH("ITOT-SWHLFOBR",[2]OUT_FinalEnergyCons!$A$4:$A$10000)))*1,[2]OUT_FinalEnergyCons!I$4:I$10000)</f>
        <v>2.3771927333569699E-4</v>
      </c>
      <c r="L2277" s="1" cm="1">
        <f t="array" ref="L2277">SUMPRODUCT(([2]OUT_FinalEnergyCons!$B$4:$B$10000="var_ncap")*1,  (ISNUMBER(SEARCH("ITOT-SWHLFOBR",[2]OUT_FinalEnergyCons!$A$4:$A$10000)))*1,[2]OUT_FinalEnergyCons!J$4:J$10000)</f>
        <v>9.3912783926820696E-6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4.2949176667550501E-5</v>
      </c>
      <c r="K2278" s="1" cm="1">
        <f t="array" ref="K2278">SUMPRODUCT(([2]OUT_FinalEnergyCons!$B$4:$B$10000="var_ncap")*1,  (ISNUMBER(SEARCH("ITOT-SWHHFOBR",[2]OUT_FinalEnergyCons!$A$4:$A$10000)))*1,[2]OUT_FinalEnergyCons!I$4:I$10000)</f>
        <v>5.69875055448822E-6</v>
      </c>
      <c r="L2278" s="1" cm="1">
        <f t="array" ref="L2278">SUMPRODUCT(([2]OUT_FinalEnergyCons!$B$4:$B$10000="var_ncap")*1,  (ISNUMBER(SEARCH("ITOT-SWHHFOBR",[2]OUT_FinalEnergyCons!$A$4:$A$10000)))*1,[2]OUT_FinalEnergyCons!J$4:J$10000)</f>
        <v>1.3585049659005799E-6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0.2618661596387572</v>
      </c>
      <c r="K2279" s="18">
        <f t="shared" si="2167"/>
        <v>5.2791409421015572E-3</v>
      </c>
      <c r="L2279" s="18">
        <f t="shared" ref="L2279" si="2168">SUM(L2280:L2281)</f>
        <v>4.0946052438131424E-2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0.261854520498294</v>
      </c>
      <c r="K2280" s="1" cm="1">
        <f t="array" ref="K2280">SUMPRODUCT(([2]OUT_FinalEnergyCons!$B$4:$B$10000="var_ncap")*1,  (ISNUMBER(SEARCH("ITOT-SWHNGA*BR",[2]OUT_FinalEnergyCons!$A$4:$A$10000)))*1,[2]OUT_FinalEnergyCons!I$4:I$10000)</f>
        <v>5.2549958528328496E-3</v>
      </c>
      <c r="L2280" s="1" cm="1">
        <f t="array" ref="L2280">SUMPRODUCT(([2]OUT_FinalEnergyCons!$B$4:$B$10000="var_ncap")*1,  (ISNUMBER(SEARCH("ITOT-SWHNGA*BR",[2]OUT_FinalEnergyCons!$A$4:$A$10000)))*1,[2]OUT_FinalEnergyCons!J$4:J$10000)</f>
        <v>3.1983130663492502E-2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1.16391404632052E-5</v>
      </c>
      <c r="K2281" s="1" cm="1">
        <f t="array" ref="K2281">SUMPRODUCT(([2]OUT_FinalEnergyCons!$B$4:$B$10000="var_ncap")*1,  (ISNUMBER(SEARCH("ITOT-SWHNGAHP",[2]OUT_FinalEnergyCons!$A$4:$A$10000)))*1,[2]OUT_FinalEnergyCons!I$4:I$10000)</f>
        <v>2.4145089268707599E-5</v>
      </c>
      <c r="L2281" s="1" cm="1">
        <f t="array" ref="L2281">SUMPRODUCT(([2]OUT_FinalEnergyCons!$B$4:$B$10000="var_ncap")*1,  (ISNUMBER(SEARCH("ITOT-SWHNGAHP",[2]OUT_FinalEnergyCons!$A$4:$A$10000)))*1,[2]OUT_FinalEnergyCons!J$4:J$10000)</f>
        <v>8.9629217746389194E-3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2.67127385902532E-2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3.7291785514487599E-2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2.57772276084458E-2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3.3377536402671503E-5</v>
      </c>
      <c r="K2283" s="1">
        <f t="shared" si="2169"/>
        <v>2.11240011467648E-6</v>
      </c>
      <c r="L2283" s="1">
        <f t="shared" si="2169"/>
        <v>1.2017339434190599E-5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3.3377536402671503E-5</v>
      </c>
      <c r="K2284" s="1" cm="1">
        <f t="array" ref="K2284">SUMPRODUCT(([2]OUT_FinalEnergyCons!$B$4:$B$10000="var_ncap")*1,  (ISNUMBER(SEARCH("ITOT-SWHCOA*BR",[2]OUT_FinalEnergyCons!$A$4:$A$10000)))*1,[2]OUT_FinalEnergyCons!I$4:I$10000)</f>
        <v>2.11240011467648E-6</v>
      </c>
      <c r="L2284" s="1" cm="1">
        <f t="array" ref="L2284">SUMPRODUCT(([2]OUT_FinalEnergyCons!$B$4:$B$10000="var_ncap")*1,  (ISNUMBER(SEARCH("ITOT-SWHCOA*BR",[2]OUT_FinalEnergyCons!$A$4:$A$10000)))*1,[2]OUT_FinalEnergyCons!J$4:J$10000)</f>
        <v>1.2017339434190599E-5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0.25802834769605398</v>
      </c>
      <c r="K2285" s="1">
        <f t="shared" si="2170"/>
        <v>8.8896450227714696E-2</v>
      </c>
      <c r="L2285" s="1">
        <f t="shared" si="2170"/>
        <v>0.21003040766707101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0.25802834769605398</v>
      </c>
      <c r="K2286" s="1" cm="1">
        <f t="array" ref="K2286">SUMPRODUCT(([2]OUT_FinalEnergyCons!$B$4:$B$10000="var_ncap")*1,  (ISNUMBER(SEARCH("ITOT-SWHWOD*BR",[2]OUT_FinalEnergyCons!$A$4:$A$10000)))*1,[2]OUT_FinalEnergyCons!I$4:I$10000)</f>
        <v>8.8896450227714696E-2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0.21003040766707101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2.1290701890237001E-2</v>
      </c>
      <c r="K2287" s="1">
        <f t="shared" si="2171"/>
        <v>1.7111279123658001E-2</v>
      </c>
      <c r="L2287" s="1">
        <f t="shared" si="2171"/>
        <v>1.32672305496456E-2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2.1290701890237001E-2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1.7111279123658001E-2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1.32672305496456E-2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0.244003040873287</v>
      </c>
      <c r="K2289" s="1">
        <f t="shared" si="2172"/>
        <v>0.101347009850071</v>
      </c>
      <c r="L2289" s="1">
        <f t="shared" si="2172"/>
        <v>1.8719389070544101E-4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0.244003040873287</v>
      </c>
      <c r="K2290" s="1" cm="1">
        <f t="array" ref="K2290">SUMPRODUCT(([2]OUT_FinalEnergyCons!$B$4:$B$10000="var_ncap")*1,  (ISNUMBER(SEARCH("ITOT-SWHWST*BR",[2]OUT_FinalEnergyCons!$A$4:$A$10000)))*1,[2]OUT_FinalEnergyCons!I$4:I$10000)</f>
        <v>0.101347009850071</v>
      </c>
      <c r="L2290" s="1" cm="1">
        <f t="array" ref="L2290">SUMPRODUCT(([2]OUT_FinalEnergyCons!$B$4:$B$10000="var_ncap")*1,  (ISNUMBER(SEARCH("ITOT-SWHWST*BR",[2]OUT_FinalEnergyCons!$A$4:$A$10000)))*1,[2]OUT_FinalEnergyCons!J$4:J$10000)</f>
        <v>1.8719389070544101E-4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1.39299425329318E-2</v>
      </c>
      <c r="K2291" s="1">
        <f t="shared" si="2173"/>
        <v>9.5404349715392696E-3</v>
      </c>
      <c r="L2291" s="1">
        <f t="shared" si="2173"/>
        <v>1.06538566304394E-2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1.39299425329318E-2</v>
      </c>
      <c r="K2292" s="1" cm="1">
        <f t="array" ref="K2292">SUMPRODUCT(([2]OUT_FinalEnergyCons!$B$4:$B$10000="var_ncap")*1, (ISNUMBER(SEARCH("ITOT-SWHSOLBR",[2]OUT_FinalEnergyCons!$A$4:$A$10000)))*1,[2]OUT_FinalEnergyCons!I$4:I$10000)</f>
        <v>9.5404349715392696E-3</v>
      </c>
      <c r="L2292" s="1" cm="1">
        <f t="array" ref="L2292">SUMPRODUCT(([2]OUT_FinalEnergyCons!$B$4:$B$10000="var_ncap")*1, (ISNUMBER(SEARCH("ITOT-SWHSOLBR",[2]OUT_FinalEnergyCons!$A$4:$A$10000)))*1,[2]OUT_FinalEnergyCons!J$4:J$10000)</f>
        <v>1.06538566304394E-2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0.227725879108791</v>
      </c>
      <c r="K2293" s="1">
        <f t="shared" si="2174"/>
        <v>0.149123987388732</v>
      </c>
      <c r="L2293" s="1">
        <f t="shared" si="2174"/>
        <v>0.14851802390162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0.227725879108791</v>
      </c>
      <c r="K2294" s="1" cm="1">
        <f t="array" ref="K2294">SUMPRODUCT(([2]OUT_FinalEnergyCons!$B$4:$B$10000="var_ncap")*1, (ISNUMBER(SEARCH("ITOT-SWHH2BR",[2]OUT_FinalEnergyCons!$A$4:$A$10000)))*1,[2]OUT_FinalEnergyCons!I$4:I$10000)</f>
        <v>0.149123987388732</v>
      </c>
      <c r="L2294" s="1" cm="1">
        <f t="array" ref="L2294">SUMPRODUCT(([2]OUT_FinalEnergyCons!$B$4:$B$10000="var_ncap")*1, (ISNUMBER(SEARCH("ITOT-SWHH2BR",[2]OUT_FinalEnergyCons!$A$4:$A$10000)))*1,[2]OUT_FinalEnergyCons!J$4:J$10000)</f>
        <v>0.14851802390162</v>
      </c>
      <c r="N2294" s="1"/>
    </row>
    <row r="2295" spans="2:14" x14ac:dyDescent="0.35">
      <c r="B2295" s="9" t="str">
        <f>SPS3_FIN_High!B1813</f>
        <v>SPS1</v>
      </c>
      <c r="C2295" s="9" t="str">
        <f>SPS3_FIN_High!C1813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2.2770696172862417</v>
      </c>
      <c r="K2295" s="17">
        <f t="shared" si="2175"/>
        <v>1.7231803428880692</v>
      </c>
      <c r="L2295" s="17">
        <f t="shared" ref="L2295" si="2176">SUM(L2296,L2299,L2301,L2305,L2307,L2309,L2311)</f>
        <v>1.9096442262116748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0.40508487830691742</v>
      </c>
      <c r="K2296" s="1">
        <f t="shared" si="2179"/>
        <v>0.68255128494109241</v>
      </c>
      <c r="L2296" s="1">
        <f t="shared" ref="L2296" si="2180">SUM(L2297:L2298)</f>
        <v>0.97661379991110642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1.31590370553854E-2</v>
      </c>
      <c r="K2297" s="1" cm="1">
        <f t="array" ref="K2297">SUMPRODUCT(([2]OUT_FinalEnergyCons!$B$4:$B$10000="var_ncap")*1, (ISNUMBER(SEARCH("SCOM-SHELCBR",[2]OUT_FinalEnergyCons!$A$4:$A$10000)))*1,[2]OUT_FinalEnergyCons!I$4:I$10000)</f>
        <v>1.23104003247994E-2</v>
      </c>
      <c r="L2297" s="1" cm="1">
        <f t="array" ref="L2297">SUMPRODUCT(([2]OUT_FinalEnergyCons!$B$4:$B$10000="var_ncap")*1, (ISNUMBER(SEARCH("SCOM-SHELCBR",[2]OUT_FinalEnergyCons!$A$4:$A$10000)))*1,[2]OUT_FinalEnergyCons!J$4:J$10000)</f>
        <v>8.4638067298334796E-4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0.39192584125153201</v>
      </c>
      <c r="K2298" s="1" cm="1">
        <f t="array" ref="K2298">SUMPRODUCT(([2]OUT_FinalEnergyCons!$B$4:$B$10000="var_ncap")*1, (ISNUMBER(SEARCH("SCOM-SHELCHP",[2]OUT_FinalEnergyCons!$A$4:$A$10000)))*1,[2]OUT_FinalEnergyCons!I$4:I$10000)</f>
        <v>0.67024088461629305</v>
      </c>
      <c r="L2298" s="1" cm="1">
        <f t="array" ref="L2298">SUMPRODUCT(([2]OUT_FinalEnergyCons!$B$4:$B$10000="var_ncap")*1, (ISNUMBER(SEARCH("SCOM-SHELCHP",[2]OUT_FinalEnergyCons!$A$4:$A$10000)))*1,[2]OUT_FinalEnergyCons!J$4:J$10000)</f>
        <v>0.97576741923812305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0.36082151820209502</v>
      </c>
      <c r="K2299" s="1">
        <f t="shared" si="2181"/>
        <v>5.3279725255953098E-6</v>
      </c>
      <c r="L2299" s="1">
        <f t="shared" si="2181"/>
        <v>2.5555224073608202E-7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0.36082151820209502</v>
      </c>
      <c r="K2300" s="1" cm="1">
        <f t="array" ref="K2300">SUMPRODUCT(([2]OUT_FinalEnergyCons!$B$4:$B$10000="var_ncap")*1,(ISNUMBER(SEARCH("SCOM-SHLFOBR",[2]OUT_FinalEnergyCons!$A$4:$A$10000)))*1,[2]OUT_FinalEnergyCons!I$4:I$10000)</f>
        <v>5.3279725255953098E-6</v>
      </c>
      <c r="L2300" s="1" cm="1">
        <f t="array" ref="L2300">SUMPRODUCT(([2]OUT_FinalEnergyCons!$B$4:$B$10000="var_ncap")*1,(ISNUMBER(SEARCH("SCOM-SHLFOBR",[2]OUT_FinalEnergyCons!$A$4:$A$10000)))*1,[2]OUT_FinalEnergyCons!J$4:J$10000)</f>
        <v>2.5555224073608202E-7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0.45525840183545702</v>
      </c>
      <c r="K2301" s="1">
        <f t="shared" si="2183"/>
        <v>0.26396756049926412</v>
      </c>
      <c r="L2301" s="1">
        <f t="shared" ref="L2301" si="2184">SUM(L2302:L2304)</f>
        <v>0.23006641153644025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0.41929109960923799</v>
      </c>
      <c r="K2302" s="1" cm="1">
        <f t="array" ref="K2302">SUMPRODUCT(([2]OUT_FinalEnergyCons!$B$4:$B$10000="var_ncap")*1, (ISNUMBER(SEARCH("SCOM-SHNGABR",[2]OUT_FinalEnergyCons!$A$4:$A$10000)))*1,[2]OUT_FinalEnergyCons!I$4:I$10000)</f>
        <v>9.8429870833104201E-6</v>
      </c>
      <c r="L2302" s="1" cm="1">
        <f t="array" ref="L2302">SUMPRODUCT(([2]OUT_FinalEnergyCons!$B$4:$B$10000="var_ncap")*1, (ISNUMBER(SEARCH("SCOM-SHNGABR",[2]OUT_FinalEnergyCons!$A$4:$A$10000)))*1,[2]OUT_FinalEnergyCons!J$4:J$10000)</f>
        <v>1.32805226536143E-6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3.5933293291051598E-2</v>
      </c>
      <c r="K2303" s="1" cm="1">
        <f t="array" ref="K2303">SUMPRODUCT(([2]OUT_FinalEnergyCons!$B$4:$B$10000="var_ncap")*1, (ISNUMBER(SEARCH("SCOM-SHngahp",[2]OUT_FinalEnergyCons!$A$4:$A$10000)))*1,[2]OUT_FinalEnergyCons!I$4:I$10000)</f>
        <v>0.26390933523314503</v>
      </c>
      <c r="L2303" s="1" cm="1">
        <f t="array" ref="L2303">SUMPRODUCT(([2]OUT_FinalEnergyCons!$B$4:$B$10000="var_ncap")*1, (ISNUMBER(SEARCH("SCOM-SHngahp",[2]OUT_FinalEnergyCons!$A$4:$A$10000)))*1,[2]OUT_FinalEnergyCons!J$4:J$10000)</f>
        <v>0.23004380297966801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3.4008935167405099E-5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4.83822790358273E-5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2.1280504506906601E-5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0.21065763173871899</v>
      </c>
      <c r="K2305" s="1">
        <f t="shared" si="2185"/>
        <v>6.2873072532519697E-2</v>
      </c>
      <c r="L2305" s="1">
        <f t="shared" si="2185"/>
        <v>1.26696739804579E-6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0.21065763173871899</v>
      </c>
      <c r="K2306" s="1" cm="1">
        <f t="array" ref="K2306">SUMPRODUCT(([2]OUT_FinalEnergyCons!$B$4:$B$10000="var_ncap")*1, (ISNUMBER(SEARCH("SCOM-SHWODBR",[2]OUT_FinalEnergyCons!$A$4:$A$10000)))*1,[2]OUT_FinalEnergyCons!I$4:I$10000)</f>
        <v>6.2873072532519697E-2</v>
      </c>
      <c r="L2306" s="1" cm="1">
        <f t="array" ref="L2306">SUMPRODUCT(([2]OUT_FinalEnergyCons!$B$4:$B$10000="var_ncap")*1, (ISNUMBER(SEARCH("SCOM-SHWODBR",[2]OUT_FinalEnergyCons!$A$4:$A$10000)))*1,[2]OUT_FinalEnergyCons!J$4:J$10000)</f>
        <v>1.26696739804579E-6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1.4574119377296299E-4</v>
      </c>
      <c r="K2307" s="1">
        <f t="shared" si="2186"/>
        <v>8.3432003258295407E-3</v>
      </c>
      <c r="L2307" s="1">
        <f t="shared" si="2186"/>
        <v>3.0397222923370801E-7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1.4574119377296299E-4</v>
      </c>
      <c r="K2308" s="1" cm="1">
        <f t="array" ref="K2308">SUMPRODUCT(([2]OUT_FinalEnergyCons!$B$4:$B$10000="var_ncap")*1,(ISNUMBER(SEARCH("SCOM-SHPLTBR",[2]OUT_FinalEnergyCons!$A$4:$A$10000)))*1,[2]OUT_FinalEnergyCons!I$4:I$10000)</f>
        <v>8.3432003258295407E-3</v>
      </c>
      <c r="L2308" s="1" cm="1">
        <f t="array" ref="L2308">SUMPRODUCT(([2]OUT_FinalEnergyCons!$B$4:$B$10000="var_ncap")*1,(ISNUMBER(SEARCH("SCOM-SHPLTBR",[2]OUT_FinalEnergyCons!$A$4:$A$10000)))*1,[2]OUT_FinalEnergyCons!J$4:J$10000)</f>
        <v>3.0397222923370801E-7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7.5948790647335104E-2</v>
      </c>
      <c r="K2309" s="1">
        <f t="shared" si="2187"/>
        <v>5.3639999983706797E-2</v>
      </c>
      <c r="L2309" s="1">
        <f t="shared" si="2187"/>
        <v>9.4512922322791307E-2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7.5948790647335104E-2</v>
      </c>
      <c r="K2310" s="1" cm="1">
        <f t="array" ref="K2310">SUMPRODUCT(([2]OUT_FinalEnergyCons!$B$4:$B$10000="var_ncap")*1, (ISNUMBER(SEARCH("SCOM-SHSOLBR",[2]OUT_FinalEnergyCons!$A$4:$A$10000)))*1,[2]OUT_FinalEnergyCons!I$4:I$10000)</f>
        <v>5.3639999983706797E-2</v>
      </c>
      <c r="L2310" s="1" cm="1">
        <f t="array" ref="L2310">SUMPRODUCT(([2]OUT_FinalEnergyCons!$B$4:$B$10000="var_ncap")*1, (ISNUMBER(SEARCH("SCOM-SHSOLBR",[2]OUT_FinalEnergyCons!$A$4:$A$10000)))*1,[2]OUT_FinalEnergyCons!J$4:J$10000)</f>
        <v>9.4512922322791307E-2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0.76915265536194499</v>
      </c>
      <c r="K2311" s="1">
        <f t="shared" si="2188"/>
        <v>0.65179989663313098</v>
      </c>
      <c r="L2311" s="1">
        <f t="shared" si="2188"/>
        <v>0.60844926594946902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0.76915265536194499</v>
      </c>
      <c r="K2312" s="1" cm="1">
        <f t="array" ref="K2312">SUMPRODUCT(([2]OUT_FinalEnergyCons!$B$4:$B$10000="var_ncap")*1, (ISNUMBER(SEARCH("SCOM-SHH2BR",[2]OUT_FinalEnergyCons!$A$4:$A$10000)))*1,[2]OUT_FinalEnergyCons!I$4:I$10000)</f>
        <v>0.65179989663313098</v>
      </c>
      <c r="L2312" s="1" cm="1">
        <f t="array" ref="L2312">SUMPRODUCT(([2]OUT_FinalEnergyCons!$B$4:$B$10000="var_ncap")*1, (ISNUMBER(SEARCH("SCOM-SHH2BR",[2]OUT_FinalEnergyCons!$A$4:$A$10000)))*1,[2]OUT_FinalEnergyCons!J$4:J$10000)</f>
        <v>0.60844926594946902</v>
      </c>
      <c r="N2312" s="1"/>
    </row>
    <row r="2313" spans="2:14" x14ac:dyDescent="0.35">
      <c r="B2313" s="5" t="str">
        <f>SPS3_FIN_High!B2021</f>
        <v>SPS1</v>
      </c>
      <c r="C2313" s="5" t="str">
        <f>SPS3_FIN_High!C2021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0.13369016431605632</v>
      </c>
      <c r="K2313" s="3">
        <f t="shared" si="2189"/>
        <v>0.313410950596483</v>
      </c>
      <c r="L2313" s="3">
        <f t="shared" ref="L2313" si="2190">SUM(L2314,L2318,L2321)</f>
        <v>0.42200509410921178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0.13368962870079901</v>
      </c>
      <c r="K2314" s="1" cm="1">
        <f t="array" ref="K2314">SUMPRODUCT(ISNUMBER(SEARCH("SUP_ELCH2*",[2]OUT_SyntheticFuels!$C$4:$C$1000))*1,("var_ncap"=[2]OUT_SyntheticFuels!$B$4:$B$1000)*1,[2]OUT_SyntheticFuels!J$4:J$1000)</f>
        <v>0.31341057822931401</v>
      </c>
      <c r="L2314" s="1" cm="1">
        <f t="array" ref="L2314">SUMPRODUCT(ISNUMBER(SEARCH("SUP_ELCH2*",[2]OUT_SyntheticFuels!$C$4:$C$1000))*1,("var_ncap"=[2]OUT_SyntheticFuels!$B$4:$B$1000)*1,[2]OUT_SyntheticFuels!K$4:K$1000)</f>
        <v>0.422004808354011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0.13368962870079901</v>
      </c>
      <c r="K2315" s="1">
        <f t="shared" si="2193"/>
        <v>0.31341057822931401</v>
      </c>
      <c r="L2315" s="1">
        <f t="shared" ref="L2315" si="2194">L2314-L2316-L2317</f>
        <v>0.422004808354011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5.35615257317228E-7</v>
      </c>
      <c r="K2318" s="1">
        <f t="shared" si="2195"/>
        <v>3.7236716898705802E-7</v>
      </c>
      <c r="L2318" s="1">
        <f t="shared" ref="L2318" si="2196">SUM(L2319:L2320)</f>
        <v>2.8575520076446999E-7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5.35615257317228E-7</v>
      </c>
      <c r="K2319" s="1" cm="1">
        <f t="array" ref="K2319">SUMPRODUCT(ISNUMBER(SEARCH("SUP_NGAH2",[2]OUT_SyntheticFuels!$C$4:$C$1000))*1,("var_ncap"=[2]OUT_SyntheticFuels!$B$4:$B$1000)*1,[2]OUT_SyntheticFuels!J$4:J$1000)-K2320</f>
        <v>3.7236716898705802E-7</v>
      </c>
      <c r="L2319" s="1" cm="1">
        <f t="array" ref="L2319">SUMPRODUCT(ISNUMBER(SEARCH("SUP_NGAH2",[2]OUT_SyntheticFuels!$C$4:$C$1000))*1,("var_ncap"=[2]OUT_SyntheticFuels!$B$4:$B$1000)*1,[2]OUT_SyntheticFuels!K$4:K$1000)-L2320</f>
        <v>2.8575520076446999E-7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7.7323492819541504E-6</v>
      </c>
      <c r="K2329" s="7" cm="1">
        <f t="array" ref="K2329">SUMPRODUCT(("SUP_MNRBIO"=[2]OUT_SyntheticFuels!$C$4:$C$1000)*1,("var_ncap"=[2]OUT_SyntheticFuels!$B$4:$B$1000)*1,[2]OUT_SyntheticFuels!J$4:J$1000)</f>
        <v>0.148770792769161</v>
      </c>
      <c r="L2329" s="7" cm="1">
        <f t="array" ref="L2329">SUMPRODUCT(("SUP_MNRBIO"=[2]OUT_SyntheticFuels!$C$4:$C$1000)*1,("var_ncap"=[2]OUT_SyntheticFuels!$B$4:$B$1000)*1,[2]OUT_SyntheticFuels!K$4:K$1000)</f>
        <v>9.4913091942953901E-2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0.15182661028088201</v>
      </c>
      <c r="K2330" s="7" cm="1">
        <f t="array" ref="K2330">SUMPRODUCT(("SUP_WSTBIO"=[2]OUT_SyntheticFuels!$C$4:$C$1000)*1,("var_ncap"=[2]OUT_SyntheticFuels!$B$4:$B$1000)*1,[2]OUT_SyntheticFuels!J$4:J$1000)</f>
        <v>5.6600003908953499E-2</v>
      </c>
      <c r="L2330" s="7" cm="1">
        <f t="array" ref="L2330">SUMPRODUCT(("SUP_WSTBIO"=[2]OUT_SyntheticFuels!$C$4:$C$1000)*1,("var_ncap"=[2]OUT_SyntheticFuels!$B$4:$B$1000)*1,[2]OUT_SyntheticFuels!K$4:K$1000)</f>
        <v>0.16939886885150399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3.73219806669917E-3</v>
      </c>
      <c r="L2332" s="7" cm="1">
        <f t="array" ref="L2332">SUMPRODUCT(("SUP_WSTHTGBIO"=[2]OUT_SyntheticFuels!$C$4:$C$1000)*1,("var_ncap"=[2]OUT_SyntheticFuels!$B$4:$B$1000)*1,[2]OUT_SyntheticFuels!K$4:K$1000)</f>
        <v>1.2848325230250499E-4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1.8679039160909901E-2</v>
      </c>
      <c r="K2336" s="7" cm="1">
        <f t="array" ref="K2336">SUMPRODUCT(("SUP_BIONGA"=[2]OUT_SyntheticFuels!$C$4:$C$1000)*1,("var_ncap"=[2]OUT_SyntheticFuels!$B$4:$B$1000)*1,[2]OUT_SyntheticFuels!J$4:J$1000)</f>
        <v>2.1702687523866799E-2</v>
      </c>
      <c r="L2336" s="7" cm="1">
        <f t="array" ref="L2336">SUMPRODUCT(("SUP_BIONGA"=[2]OUT_SyntheticFuels!$C$4:$C$1000)*1,("var_ncap"=[2]OUT_SyntheticFuels!$B$4:$B$1000)*1,[2]OUT_SyntheticFuels!K$4:K$1000)</f>
        <v>0.125662954126533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4.2696195044966597E-6</v>
      </c>
      <c r="K2337" s="7" cm="1">
        <f t="array" ref="K2337">SUMPRODUCT(("CT_CWODPLT"=[2]OUT_SyntheticFuels!$C$4:$C$1000)*1,("var_ncap"=[2]OUT_SyntheticFuels!$B$4:$B$1000)*1,[2]OUT_SyntheticFuels!J$4:J$1000)</f>
        <v>1.8840948481723799E-2</v>
      </c>
      <c r="L2337" s="7" cm="1">
        <f t="array" ref="L2337">SUMPRODUCT(("CT_CWODPLT"=[2]OUT_SyntheticFuels!$C$4:$C$1000)*1,("var_ncap"=[2]OUT_SyntheticFuels!$B$4:$B$1000)*1,[2]OUT_SyntheticFuels!K$4:K$1000)</f>
        <v>1.7900018257649201E-2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1.4517057528323E-6</v>
      </c>
      <c r="K2338" s="7" cm="1">
        <f t="array" ref="K2338">SUMPRODUCT(("SUP_H2NGA"=[2]OUT_SyntheticFuels!$C$4:$C$1000)*1,("var_ncap"=[2]OUT_SyntheticFuels!$B$4:$B$1000)*1,[2]OUT_SyntheticFuels!J$4:J$1000)</f>
        <v>6.3950417008841495E-7</v>
      </c>
      <c r="L2338" s="7" cm="1">
        <f t="array" ref="L2338">SUMPRODUCT(("SUP_H2NGA"=[2]OUT_SyntheticFuels!$C$4:$C$1000)*1,("var_ncap"=[2]OUT_SyntheticFuels!$B$4:$B$1000)*1,[2]OUT_SyntheticFuels!K$4:K$1000)</f>
        <v>4.4184765255972399E-7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1.5633952512015599E-6</v>
      </c>
      <c r="K2339" s="7" cm="1">
        <f t="array" ref="K2339">SUMPRODUCT(("SUP_H2DSL"=[2]OUT_SyntheticFuels!$C$4:$C$1000)*1,("var_ncap"=[2]OUT_SyntheticFuels!$B$4:$B$1000)*1,[2]OUT_SyntheticFuels!J$4:J$1000)</f>
        <v>8.7976230432308195E-7</v>
      </c>
      <c r="L2339" s="7" cm="1">
        <f t="array" ref="L2339">SUMPRODUCT(("SUP_H2DSL"=[2]OUT_SyntheticFuels!$C$4:$C$1000)*1,("var_ncap"=[2]OUT_SyntheticFuels!$B$4:$B$1000)*1,[2]OUT_SyntheticFuels!K$4:K$1000)</f>
        <v>6.7208895298693901E-7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1.50918996444002E-6</v>
      </c>
      <c r="K2340" s="7" cm="1">
        <f t="array" ref="K2340">SUMPRODUCT(("SUP_H2GSL"=[2]OUT_SyntheticFuels!$C$4:$C$1000)*1,("var_ncap"=[2]OUT_SyntheticFuels!$B$4:$B$1000)*1,[2]OUT_SyntheticFuels!J$4:J$1000)</f>
        <v>8.47392174243297E-7</v>
      </c>
      <c r="L2340" s="7" cm="1">
        <f t="array" ref="L2340">SUMPRODUCT(("SUP_H2GSL"=[2]OUT_SyntheticFuels!$C$4:$C$1000)*1,("var_ncap"=[2]OUT_SyntheticFuels!$B$4:$B$1000)*1,[2]OUT_SyntheticFuels!K$4:K$1000)</f>
        <v>6.3699150032853198E-7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545.28727189572373</v>
      </c>
      <c r="H3" s="3">
        <f t="shared" si="0"/>
        <v>501.26454486563722</v>
      </c>
    </row>
    <row r="4" spans="2:8" x14ac:dyDescent="0.35">
      <c r="B4" s="25" t="s">
        <v>1727</v>
      </c>
      <c r="C4" s="1">
        <f>SPS3_FIN_High!F763</f>
        <v>142.21760158700843</v>
      </c>
      <c r="D4" s="1">
        <f>SPS3_FIN_High!G763</f>
        <v>139.06071934956051</v>
      </c>
      <c r="E4" s="1">
        <f>SPS3_FIN_High!H763</f>
        <v>144.60837035759988</v>
      </c>
      <c r="F4" s="1">
        <f>SPS3_FIN_High!I763</f>
        <v>134.30391156555439</v>
      </c>
      <c r="G4" s="1">
        <f>SPS3_FIN_High!J763</f>
        <v>132.52532226518875</v>
      </c>
      <c r="H4" s="1">
        <f>SPS3_FIN_High!K763</f>
        <v>121.90916063163283</v>
      </c>
    </row>
    <row r="5" spans="2:8" x14ac:dyDescent="0.35">
      <c r="B5" s="25" t="s">
        <v>1728</v>
      </c>
      <c r="C5" s="1">
        <f>SPS3_FIN_High!F882</f>
        <v>140.10115563936907</v>
      </c>
      <c r="D5" s="1">
        <f>SPS3_FIN_High!G882</f>
        <v>137.10230581612601</v>
      </c>
      <c r="E5" s="1">
        <f>SPS3_FIN_High!H882</f>
        <v>132.14774722520764</v>
      </c>
      <c r="F5" s="1">
        <f>SPS3_FIN_High!I882</f>
        <v>118.3132511459926</v>
      </c>
      <c r="G5" s="1">
        <f>SPS3_FIN_High!J882</f>
        <v>110.17332098025057</v>
      </c>
      <c r="H5" s="1">
        <f>SPS3_FIN_High!K882</f>
        <v>100.7624977828137</v>
      </c>
    </row>
    <row r="6" spans="2:8" x14ac:dyDescent="0.35">
      <c r="B6" s="25" t="s">
        <v>1729</v>
      </c>
      <c r="C6" s="1">
        <f>SPS3_FIN_High!F972</f>
        <v>219.87423080493457</v>
      </c>
      <c r="D6" s="1">
        <f>SPS3_FIN_High!G972</f>
        <v>216.46301812830364</v>
      </c>
      <c r="E6" s="1">
        <f>SPS3_FIN_High!H972</f>
        <v>219.07144003015637</v>
      </c>
      <c r="F6" s="1">
        <f>SPS3_FIN_High!I972</f>
        <v>196.14900403904147</v>
      </c>
      <c r="G6" s="1">
        <f>SPS3_FIN_High!J972</f>
        <v>183.90637361864418</v>
      </c>
      <c r="H6" s="1">
        <f>SPS3_FIN_High!K972</f>
        <v>171.02028555082188</v>
      </c>
    </row>
    <row r="7" spans="2:8" x14ac:dyDescent="0.35">
      <c r="B7" s="25" t="s">
        <v>1730</v>
      </c>
      <c r="C7" s="1">
        <f>SPS3_FIN_High!F1136+SPS3_FIN_High!F1315+SPS3_FIN_High!F1399+SPS3_FIN_High!F1483+SPS3_FIN_High!F1490+SPS3_FIN_High!F1497+SPS3_FIN_High!F1546+SPS3_FIN_High!F1593+SPS3_FIN_High!F1640</f>
        <v>215.32125029837306</v>
      </c>
      <c r="D7" s="1">
        <f>SPS3_FIN_High!G1136+SPS3_FIN_High!G1315+SPS3_FIN_High!G1399+SPS3_FIN_High!G1483+SPS3_FIN_High!G1490+SPS3_FIN_High!G1497+SPS3_FIN_High!G1546+SPS3_FIN_High!G1593+SPS3_FIN_High!G1640</f>
        <v>206.92511278252408</v>
      </c>
      <c r="E7" s="1">
        <f>SPS3_FIN_High!H1136+SPS3_FIN_High!H1315+SPS3_FIN_High!H1399+SPS3_FIN_High!H1483+SPS3_FIN_High!H1490+SPS3_FIN_High!H1497+SPS3_FIN_High!H1546+SPS3_FIN_High!H1593+SPS3_FIN_High!H1640</f>
        <v>189.04288620712029</v>
      </c>
      <c r="F7" s="1">
        <f>SPS3_FIN_High!I1136+SPS3_FIN_High!I1315+SPS3_FIN_High!I1399+SPS3_FIN_High!I1483+SPS3_FIN_High!I1490+SPS3_FIN_High!I1497+SPS3_FIN_High!I1546+SPS3_FIN_High!I1593+SPS3_FIN_High!I1640</f>
        <v>159.03166590110453</v>
      </c>
      <c r="G7" s="1">
        <f>SPS3_FIN_High!J1136+SPS3_FIN_High!J1315+SPS3_FIN_High!J1399+SPS3_FIN_High!J1483+SPS3_FIN_High!J1490+SPS3_FIN_High!J1497+SPS3_FIN_High!J1546+SPS3_FIN_High!J1593+SPS3_FIN_High!J1640</f>
        <v>118.6822550316403</v>
      </c>
      <c r="H7" s="1">
        <f>SPS3_FIN_High!K1136+SPS3_FIN_High!K1315+SPS3_FIN_High!K1399+SPS3_FIN_High!K1483+SPS3_FIN_High!K1490+SPS3_FIN_High!K1497+SPS3_FIN_High!K1546+SPS3_FIN_High!K1593+SPS3_FIN_High!K1640</f>
        <v>107.57260090036881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515.25903805233531</v>
      </c>
      <c r="H8" s="3">
        <f t="shared" si="1"/>
        <v>479.18856491911589</v>
      </c>
    </row>
    <row r="9" spans="2:8" x14ac:dyDescent="0.35">
      <c r="B9" s="25" t="s">
        <v>1732</v>
      </c>
      <c r="C9" s="1">
        <f>SPS3_FIN_High!F291+SPS3_FIN_High!F409</f>
        <v>493.35034555354048</v>
      </c>
      <c r="D9" s="1">
        <f>SPS3_FIN_High!G291+SPS3_FIN_High!G409</f>
        <v>479.71939018565234</v>
      </c>
      <c r="E9" s="1">
        <f>SPS3_FIN_High!H291+SPS3_FIN_High!H409</f>
        <v>484.03300339055238</v>
      </c>
      <c r="F9" s="1">
        <f>SPS3_FIN_High!I291+SPS3_FIN_High!I409</f>
        <v>504.95288850558825</v>
      </c>
      <c r="G9" s="1">
        <f>SPS3_FIN_High!J291+SPS3_FIN_High!J409</f>
        <v>482.99409213143963</v>
      </c>
      <c r="H9" s="1">
        <f>SPS3_FIN_High!K291+SPS3_FIN_High!K409</f>
        <v>436.90231411900737</v>
      </c>
    </row>
    <row r="10" spans="2:8" x14ac:dyDescent="0.35">
      <c r="B10" s="25" t="s">
        <v>1733</v>
      </c>
      <c r="C10" s="1">
        <f>SPS3_FIN_High!F590+SPS3_FIN_High!F604+SPS3_FIN_High!F644</f>
        <v>16.194736936115465</v>
      </c>
      <c r="D10" s="1">
        <f>SPS3_FIN_High!G590+SPS3_FIN_High!G604+SPS3_FIN_High!G644</f>
        <v>25.311941448724667</v>
      </c>
      <c r="E10" s="1">
        <f>SPS3_FIN_High!H590+SPS3_FIN_High!H604+SPS3_FIN_High!H644</f>
        <v>26.544943759351252</v>
      </c>
      <c r="F10" s="1">
        <f>SPS3_FIN_High!I590+SPS3_FIN_High!I604+SPS3_FIN_High!I644</f>
        <v>24.231868340281498</v>
      </c>
      <c r="G10" s="1">
        <f>SPS3_FIN_High!J590+SPS3_FIN_High!J604+SPS3_FIN_High!J644</f>
        <v>25.850946045436874</v>
      </c>
      <c r="H10" s="1">
        <f>SPS3_FIN_High!K590+SPS3_FIN_High!K604+SPS3_FIN_High!K644</f>
        <v>31.942370858117869</v>
      </c>
    </row>
    <row r="11" spans="2:8" x14ac:dyDescent="0.35">
      <c r="B11" s="25" t="s">
        <v>1731</v>
      </c>
      <c r="C11" s="1">
        <f>SPS3_FIN_High!F679</f>
        <v>6.5201059750009645E-3</v>
      </c>
      <c r="D11" s="1">
        <f>SPS3_FIN_High!G679</f>
        <v>9.3546252815172488E-3</v>
      </c>
      <c r="E11" s="1">
        <f>SPS3_FIN_High!H679</f>
        <v>9.3914283377240088E-3</v>
      </c>
      <c r="F11" s="1">
        <f>SPS3_FIN_High!I679</f>
        <v>1.3224233673157285E-2</v>
      </c>
      <c r="G11" s="1">
        <f>SPS3_FIN_High!J679</f>
        <v>6.4139998754587406</v>
      </c>
      <c r="H11" s="1">
        <f>SPS3_FIN_High!K679</f>
        <v>10.343879941990673</v>
      </c>
    </row>
    <row r="12" spans="2:8" x14ac:dyDescent="0.35">
      <c r="B12" s="25" t="s">
        <v>1734</v>
      </c>
      <c r="C12" s="1">
        <f>SPS3_FIN_High!F1707</f>
        <v>0</v>
      </c>
      <c r="D12" s="1">
        <f>SPS3_FIN_High!G1707</f>
        <v>0</v>
      </c>
      <c r="E12" s="1">
        <f>SPS3_FIN_High!H1707</f>
        <v>0</v>
      </c>
      <c r="F12" s="1">
        <f>SPS3_FIN_High!I1707</f>
        <v>0</v>
      </c>
      <c r="G12" s="1">
        <f>SPS3_FIN_High!J1707</f>
        <v>0</v>
      </c>
      <c r="H12" s="1">
        <f>SPS3_FIN_High!K1707</f>
        <v>0</v>
      </c>
    </row>
    <row r="13" spans="2:8" x14ac:dyDescent="0.35">
      <c r="B13" s="2" t="s">
        <v>1736</v>
      </c>
      <c r="C13" s="3">
        <f>SPS3_FIN_High!F2+SPS3_FIN_High!F20-SPS3_FIN_High!F57</f>
        <v>963.90607471923227</v>
      </c>
      <c r="D13" s="3">
        <f>SPS3_FIN_High!G2+SPS3_FIN_High!G20-SPS3_FIN_High!G57</f>
        <v>961.7925757747754</v>
      </c>
      <c r="E13" s="3">
        <f>SPS3_FIN_High!H2+SPS3_FIN_High!H20-SPS3_FIN_High!H57</f>
        <v>908.27532365117929</v>
      </c>
      <c r="F13" s="3">
        <f>SPS3_FIN_High!I2+SPS3_FIN_High!I20-SPS3_FIN_High!I57</f>
        <v>858.90533272457424</v>
      </c>
      <c r="G13" s="3">
        <f>SPS3_FIN_High!J2+SPS3_FIN_High!J20-SPS3_FIN_High!J57</f>
        <v>756.28404087179922</v>
      </c>
      <c r="H13" s="3">
        <f>SPS3_FIN_High!K2+SPS3_FIN_High!K20-SPS3_FIN_High!K57</f>
        <v>680.33637860009594</v>
      </c>
    </row>
    <row r="14" spans="2:8" x14ac:dyDescent="0.35">
      <c r="B14" s="25" t="s">
        <v>1737</v>
      </c>
      <c r="C14" s="1">
        <f>SPS3_FIN_High!F2</f>
        <v>300.18621340525118</v>
      </c>
      <c r="D14" s="1">
        <f>SPS3_FIN_High!G2</f>
        <v>295.40136239813279</v>
      </c>
      <c r="E14" s="1">
        <f>SPS3_FIN_High!H2</f>
        <v>332.78994579956441</v>
      </c>
      <c r="F14" s="1">
        <f>SPS3_FIN_High!I2</f>
        <v>403.54133984502317</v>
      </c>
      <c r="G14" s="1">
        <f>SPS3_FIN_High!J2</f>
        <v>402.71006357219107</v>
      </c>
      <c r="H14" s="1">
        <f>SPS3_FIN_High!K2</f>
        <v>434.72649536194638</v>
      </c>
    </row>
    <row r="15" spans="2:8" x14ac:dyDescent="0.35">
      <c r="B15" s="25" t="s">
        <v>19</v>
      </c>
      <c r="C15" s="1">
        <f>SPS3_FIN_High!F20</f>
        <v>780.8898825531777</v>
      </c>
      <c r="D15" s="1">
        <f>SPS3_FIN_High!G20</f>
        <v>703.03717422868715</v>
      </c>
      <c r="E15" s="1">
        <f>SPS3_FIN_High!H20</f>
        <v>651.20694316298079</v>
      </c>
      <c r="F15" s="1">
        <f>SPS3_FIN_High!I20</f>
        <v>506.11044461011778</v>
      </c>
      <c r="G15" s="1">
        <f>SPS3_FIN_High!J20</f>
        <v>398.31594745077223</v>
      </c>
      <c r="H15" s="1">
        <f>SPS3_FIN_High!K20</f>
        <v>268.21335549208862</v>
      </c>
    </row>
    <row r="16" spans="2:8" x14ac:dyDescent="0.35">
      <c r="B16" s="25" t="s">
        <v>24</v>
      </c>
      <c r="C16" s="1">
        <f>SPS3_FIN_High!F57</f>
        <v>117.17002123919661</v>
      </c>
      <c r="D16" s="1">
        <f>SPS3_FIN_High!G57</f>
        <v>36.645960852044595</v>
      </c>
      <c r="E16" s="1">
        <f>SPS3_FIN_High!H57</f>
        <v>75.721565311365879</v>
      </c>
      <c r="F16" s="1">
        <f>SPS3_FIN_High!I57</f>
        <v>50.746451730566761</v>
      </c>
      <c r="G16" s="1">
        <f>SPS3_FIN_High!J57</f>
        <v>44.741970151164033</v>
      </c>
      <c r="H16" s="1">
        <f>SPS3_FIN_High!K57</f>
        <v>22.603472253939092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F15299DE-140C-4596-808F-ACDD716F4D05}"/>
</file>

<file path=customXml/itemProps2.xml><?xml version="1.0" encoding="utf-8"?>
<ds:datastoreItem xmlns:ds="http://schemas.openxmlformats.org/officeDocument/2006/customXml" ds:itemID="{85DB8D0A-4224-415F-94D5-F3D706E8A65D}"/>
</file>

<file path=customXml/itemProps3.xml><?xml version="1.0" encoding="utf-8"?>
<ds:datastoreItem xmlns:ds="http://schemas.openxmlformats.org/officeDocument/2006/customXml" ds:itemID="{7FEA6AC8-D6F2-4D3C-BA69-0C056403B8C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SPS3_FIN_High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