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19D8CF3-5CEB-4134-9FA2-6E8108AA7598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FIN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SPS3_FIN_Mid!$A$1:$K$2232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H386" i="1" s="1"/>
  <c r="H517" i="1" s="1"/>
  <c r="G158" i="1"/>
  <c r="F158" i="1"/>
  <c r="I157" i="1"/>
  <c r="I385" i="1" s="1"/>
  <c r="I516" i="1" s="1"/>
  <c r="H157" i="1"/>
  <c r="H385" i="1" s="1"/>
  <c r="H516" i="1" s="1"/>
  <c r="G157" i="1"/>
  <c r="G385" i="1" s="1"/>
  <c r="G516" i="1" s="1"/>
  <c r="F157" i="1"/>
  <c r="F385" i="1" s="1"/>
  <c r="F516" i="1" s="1"/>
  <c r="I156" i="1"/>
  <c r="H156" i="1"/>
  <c r="H384" i="1" s="1"/>
  <c r="H515" i="1" s="1"/>
  <c r="G156" i="1"/>
  <c r="G384" i="1" s="1"/>
  <c r="G515" i="1" s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362" i="1" s="1"/>
  <c r="H429" i="1" s="1"/>
  <c r="G134" i="1"/>
  <c r="G141" i="1" s="1" a="1"/>
  <c r="G141" i="1" s="1"/>
  <c r="F134" i="1"/>
  <c r="F141" i="1" s="1" a="1"/>
  <c r="F141" i="1" s="1"/>
  <c r="I133" i="1"/>
  <c r="H133" i="1"/>
  <c r="G133" i="1"/>
  <c r="G140" i="1" s="1" a="1"/>
  <c r="G140" i="1" s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G97" i="1"/>
  <c r="F97" i="1"/>
  <c r="F129" i="1" s="1"/>
  <c r="I96" i="1"/>
  <c r="I128" i="1" s="1"/>
  <c r="H96" i="1"/>
  <c r="G96" i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I125" i="1" s="1"/>
  <c r="H93" i="1"/>
  <c r="H125" i="1" s="1"/>
  <c r="G93" i="1"/>
  <c r="G125" i="1" s="1"/>
  <c r="F93" i="1"/>
  <c r="F125" i="1" s="1"/>
  <c r="I92" i="1"/>
  <c r="H92" i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I120" i="1" s="1"/>
  <c r="H88" i="1"/>
  <c r="H120" i="1" s="1"/>
  <c r="G88" i="1"/>
  <c r="G120" i="1" s="1"/>
  <c r="F88" i="1"/>
  <c r="F120" i="1" s="1"/>
  <c r="I87" i="1"/>
  <c r="H87" i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G315" i="1" l="1"/>
  <c r="G420" i="1" s="1"/>
  <c r="G324" i="1"/>
  <c r="G479" i="1" s="1"/>
  <c r="I318" i="1"/>
  <c r="I473" i="1" s="1"/>
  <c r="G363" i="1"/>
  <c r="G504" i="1" s="1"/>
  <c r="I399" i="1"/>
  <c r="I519" i="1" s="1"/>
  <c r="F400" i="1"/>
  <c r="F520" i="1" s="1"/>
  <c r="I380" i="1"/>
  <c r="I437" i="1" s="1"/>
  <c r="G319" i="1"/>
  <c r="G474" i="1" s="1"/>
  <c r="G128" i="1"/>
  <c r="G382" i="1"/>
  <c r="G513" i="1" s="1"/>
  <c r="G400" i="1"/>
  <c r="G520" i="1" s="1"/>
  <c r="G325" i="1"/>
  <c r="G480" i="1" s="1"/>
  <c r="H902" i="1"/>
  <c r="H380" i="1"/>
  <c r="H437" i="1" s="1"/>
  <c r="I899" i="1"/>
  <c r="F382" i="1"/>
  <c r="F513" i="1" s="1"/>
  <c r="I382" i="1"/>
  <c r="I513" i="1" s="1"/>
  <c r="H324" i="1"/>
  <c r="H479" i="1" s="1"/>
  <c r="G380" i="1"/>
  <c r="G437" i="1" s="1"/>
  <c r="G399" i="1"/>
  <c r="G519" i="1" s="1"/>
  <c r="H315" i="1"/>
  <c r="H420" i="1" s="1"/>
  <c r="H320" i="1"/>
  <c r="H475" i="1" s="1"/>
  <c r="H325" i="1"/>
  <c r="H480" i="1" s="1"/>
  <c r="I315" i="1"/>
  <c r="I420" i="1" s="1"/>
  <c r="I320" i="1"/>
  <c r="I475" i="1" s="1"/>
  <c r="I325" i="1"/>
  <c r="I480" i="1" s="1"/>
  <c r="H322" i="1"/>
  <c r="H477" i="1" s="1"/>
  <c r="H141" i="1" a="1"/>
  <c r="H141" i="1" s="1"/>
  <c r="H361" i="1"/>
  <c r="H428" i="1" s="1"/>
  <c r="I323" i="1"/>
  <c r="I478" i="1" s="1"/>
  <c r="F380" i="1"/>
  <c r="F437" i="1" s="1"/>
  <c r="F399" i="1"/>
  <c r="F519" i="1" s="1"/>
  <c r="H399" i="1"/>
  <c r="H519" i="1" s="1"/>
  <c r="I314" i="1"/>
  <c r="I419" i="1" s="1"/>
  <c r="H903" i="1"/>
  <c r="I383" i="1"/>
  <c r="I514" i="1" s="1"/>
  <c r="F315" i="1"/>
  <c r="F420" i="1" s="1"/>
  <c r="H398" i="1"/>
  <c r="H439" i="1" s="1"/>
  <c r="I398" i="1"/>
  <c r="I439" i="1" s="1"/>
  <c r="H319" i="1"/>
  <c r="H474" i="1" s="1"/>
  <c r="F363" i="1"/>
  <c r="F504" i="1" s="1"/>
  <c r="G320" i="1"/>
  <c r="G475" i="1" s="1"/>
  <c r="H726" i="1" a="1"/>
  <c r="H726" i="1" s="1"/>
  <c r="H728" i="1" s="1" a="1"/>
  <c r="H728" i="1" s="1"/>
  <c r="H128" i="1"/>
  <c r="I384" i="1"/>
  <c r="I515" i="1" s="1"/>
  <c r="F321" i="1"/>
  <c r="F476" i="1" s="1"/>
  <c r="F300" i="1"/>
  <c r="F413" i="1" s="1"/>
  <c r="G129" i="1"/>
  <c r="I363" i="1"/>
  <c r="I504" i="1" s="1"/>
  <c r="I319" i="1"/>
  <c r="I474" i="1" s="1"/>
  <c r="G300" i="1"/>
  <c r="G413" i="1" s="1"/>
  <c r="H400" i="1"/>
  <c r="H520" i="1" s="1"/>
  <c r="I322" i="1"/>
  <c r="I477" i="1" s="1"/>
  <c r="H300" i="1"/>
  <c r="H413" i="1" s="1"/>
  <c r="I400" i="1"/>
  <c r="I520" i="1" s="1"/>
  <c r="I300" i="1"/>
  <c r="I413" i="1" s="1"/>
  <c r="F301" i="1"/>
  <c r="F465" i="1" s="1"/>
  <c r="F323" i="1"/>
  <c r="F478" i="1" s="1"/>
  <c r="F320" i="1"/>
  <c r="F475" i="1" s="1"/>
  <c r="I324" i="1"/>
  <c r="I479" i="1" s="1"/>
  <c r="H364" i="1"/>
  <c r="F386" i="1"/>
  <c r="F517" i="1" s="1"/>
  <c r="G386" i="1"/>
  <c r="G517" i="1" s="1"/>
  <c r="H301" i="1"/>
  <c r="H465" i="1" s="1"/>
  <c r="H323" i="1"/>
  <c r="H478" i="1" s="1"/>
  <c r="F325" i="1"/>
  <c r="F480" i="1" s="1"/>
  <c r="G321" i="1"/>
  <c r="G476" i="1" s="1"/>
  <c r="I364" i="1"/>
  <c r="G301" i="1"/>
  <c r="G465" i="1" s="1"/>
  <c r="G323" i="1"/>
  <c r="G478" i="1" s="1"/>
  <c r="I301" i="1"/>
  <c r="I465" i="1" s="1"/>
  <c r="F383" i="1"/>
  <c r="F514" i="1" s="1"/>
  <c r="G314" i="1"/>
  <c r="G419" i="1" s="1"/>
  <c r="H899" i="1"/>
  <c r="F314" i="1"/>
  <c r="F419" i="1" s="1"/>
  <c r="F319" i="1"/>
  <c r="F474" i="1" s="1"/>
  <c r="F324" i="1"/>
  <c r="F479" i="1" s="1"/>
  <c r="H363" i="1"/>
  <c r="H504" i="1" s="1"/>
  <c r="H314" i="1"/>
  <c r="H419" i="1" s="1"/>
  <c r="H382" i="1"/>
  <c r="H513" i="1" s="1"/>
  <c r="F361" i="1"/>
  <c r="F428" i="1" s="1"/>
  <c r="H383" i="1"/>
  <c r="H514" i="1" s="1"/>
  <c r="F726" i="1" a="1"/>
  <c r="F726" i="1" s="1"/>
  <c r="F728" i="1" s="1" a="1"/>
  <c r="F728" i="1" s="1"/>
  <c r="F742" i="1" a="1"/>
  <c r="F742" i="1" s="1"/>
  <c r="F744" i="1" s="1" a="1"/>
  <c r="F744" i="1" s="1"/>
  <c r="G362" i="1"/>
  <c r="G429" i="1" s="1"/>
  <c r="G198" i="1"/>
  <c r="G361" i="1" s="1"/>
  <c r="G428" i="1" s="1"/>
  <c r="H241" i="1"/>
  <c r="H316" i="1" s="1"/>
  <c r="H471" i="1" s="1"/>
  <c r="H317" i="1"/>
  <c r="H472" i="1" s="1"/>
  <c r="G726" i="1" a="1"/>
  <c r="G726" i="1" s="1"/>
  <c r="G728" i="1" s="1" a="1"/>
  <c r="G728" i="1" s="1"/>
  <c r="G742" i="1" a="1"/>
  <c r="G742" i="1" s="1"/>
  <c r="G744" i="1" s="1" a="1"/>
  <c r="G744" i="1" s="1"/>
  <c r="I317" i="1"/>
  <c r="I472" i="1" s="1"/>
  <c r="I241" i="1"/>
  <c r="I316" i="1" s="1"/>
  <c r="I471" i="1" s="1"/>
  <c r="G899" i="1"/>
  <c r="F362" i="1"/>
  <c r="F429" i="1" s="1"/>
  <c r="G783" i="1"/>
  <c r="G786" i="1"/>
  <c r="G787" i="1" s="1"/>
  <c r="I925" i="1"/>
  <c r="I924" i="1" s="1"/>
  <c r="I903" i="1"/>
  <c r="H783" i="1"/>
  <c r="H786" i="1"/>
  <c r="H787" i="1" s="1"/>
  <c r="G925" i="1"/>
  <c r="G924" i="1" s="1"/>
  <c r="G903" i="1"/>
  <c r="F783" i="1"/>
  <c r="F786" i="1"/>
  <c r="F787" i="1" s="1"/>
  <c r="I786" i="1"/>
  <c r="I787" i="1" s="1"/>
  <c r="I783" i="1"/>
  <c r="I362" i="1"/>
  <c r="I429" i="1" s="1"/>
  <c r="I198" i="1"/>
  <c r="I361" i="1" s="1"/>
  <c r="I428" i="1" s="1"/>
  <c r="F895" i="1"/>
  <c r="F903" i="1" s="1"/>
  <c r="F925" i="1"/>
  <c r="F924" i="1" s="1"/>
  <c r="G383" i="1"/>
  <c r="G514" i="1" s="1"/>
  <c r="F118" i="1"/>
  <c r="F123" i="1"/>
  <c r="F364" i="1"/>
  <c r="G364" i="1"/>
  <c r="H129" i="1"/>
  <c r="H321" i="1"/>
  <c r="H476" i="1" s="1"/>
  <c r="I129" i="1"/>
  <c r="I321" i="1"/>
  <c r="I476" i="1" s="1"/>
  <c r="I726" i="1" a="1"/>
  <c r="I726" i="1" s="1"/>
  <c r="I728" i="1" s="1" a="1"/>
  <c r="I728" i="1" s="1"/>
  <c r="I902" i="1"/>
  <c r="F317" i="1"/>
  <c r="F472" i="1" s="1"/>
  <c r="F322" i="1"/>
  <c r="F477" i="1" s="1"/>
  <c r="H119" i="1"/>
  <c r="H124" i="1"/>
  <c r="F140" i="1" a="1"/>
  <c r="F140" i="1" s="1"/>
  <c r="F241" i="1"/>
  <c r="F316" i="1" s="1"/>
  <c r="F471" i="1" s="1"/>
  <c r="G241" i="1"/>
  <c r="G316" i="1" s="1"/>
  <c r="G471" i="1" s="1"/>
  <c r="G317" i="1"/>
  <c r="G472" i="1" s="1"/>
  <c r="G322" i="1"/>
  <c r="G477" i="1" s="1"/>
  <c r="I119" i="1"/>
  <c r="I124" i="1"/>
  <c r="F318" i="1"/>
  <c r="F473" i="1" s="1"/>
  <c r="H140" i="1" a="1"/>
  <c r="H140" i="1" s="1"/>
  <c r="G318" i="1"/>
  <c r="G473" i="1" s="1"/>
  <c r="I140" i="1" a="1"/>
  <c r="I140" i="1" s="1"/>
  <c r="H318" i="1"/>
  <c r="H473" i="1" s="1"/>
  <c r="H742" i="1" a="1"/>
  <c r="H742" i="1" s="1"/>
  <c r="H744" i="1" s="1" a="1"/>
  <c r="H744" i="1" s="1"/>
  <c r="I742" i="1" a="1"/>
  <c r="I742" i="1" s="1"/>
  <c r="I744" i="1" s="1" a="1"/>
  <c r="I744" i="1" s="1"/>
  <c r="G902" i="1"/>
  <c r="F899" i="1" l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450" i="1" a="1"/>
  <c r="J1450" i="1" s="1"/>
  <c r="L1447" i="1" a="1"/>
  <c r="L1447" i="1" s="1"/>
  <c r="L1453" i="1" a="1"/>
  <c r="L1453" i="1" s="1"/>
  <c r="K1445" i="1" a="1"/>
  <c r="K1445" i="1" s="1"/>
  <c r="L1451" i="1" a="1"/>
  <c r="L1451" i="1" s="1"/>
  <c r="J1447" i="1" a="1"/>
  <c r="J1447" i="1" s="1"/>
  <c r="K1453" i="1" a="1"/>
  <c r="K1453" i="1" s="1"/>
  <c r="J1453" i="1" a="1"/>
  <c r="J1453" i="1" s="1"/>
  <c r="L1452" i="1" a="1"/>
  <c r="L1452" i="1" s="1"/>
  <c r="K1450" i="1" a="1"/>
  <c r="K1450" i="1" s="1"/>
  <c r="L1445" i="1" a="1"/>
  <c r="L1445" i="1" s="1"/>
  <c r="K1448" i="1" a="1"/>
  <c r="K1448" i="1" s="1"/>
  <c r="L1446" i="1" a="1"/>
  <c r="L1446" i="1" s="1"/>
  <c r="L1448" i="1" a="1"/>
  <c r="L1448" i="1" s="1"/>
  <c r="K1452" i="1" a="1"/>
  <c r="K1452" i="1" s="1"/>
  <c r="K1449" i="1" a="1"/>
  <c r="K1449" i="1" s="1"/>
  <c r="J1452" i="1" a="1"/>
  <c r="J1452" i="1" s="1"/>
  <c r="L1450" i="1" a="1"/>
  <c r="L1450" i="1" s="1"/>
  <c r="J1448" i="1" a="1"/>
  <c r="J1448" i="1" s="1"/>
  <c r="K1446" i="1" a="1"/>
  <c r="K1446" i="1" s="1"/>
  <c r="L1449" i="1" a="1"/>
  <c r="L1449" i="1" s="1"/>
  <c r="J1451" i="1" a="1"/>
  <c r="J1451" i="1" s="1"/>
  <c r="K1451" i="1" a="1"/>
  <c r="K1451" i="1" s="1"/>
  <c r="J1449" i="1" a="1"/>
  <c r="J1449" i="1" s="1"/>
  <c r="K1447" i="1" a="1"/>
  <c r="K1447" i="1" s="1"/>
  <c r="J1446" i="1" a="1"/>
  <c r="J1446" i="1" s="1"/>
  <c r="J1440" i="1" a="1"/>
  <c r="J1440" i="1" s="1"/>
  <c r="K1441" i="1" a="1"/>
  <c r="K1441" i="1" s="1"/>
  <c r="L1444" i="1" a="1"/>
  <c r="L1444" i="1" s="1"/>
  <c r="L1437" i="1" a="1"/>
  <c r="L1437" i="1" s="1"/>
  <c r="J1445" i="1" a="1"/>
  <c r="J1445" i="1" s="1"/>
  <c r="L1443" i="1" a="1"/>
  <c r="L1443" i="1" s="1"/>
  <c r="K1440" i="1" a="1"/>
  <c r="K1440" i="1" s="1"/>
  <c r="K1438" i="1" a="1"/>
  <c r="K1438" i="1" s="1"/>
  <c r="K1444" i="1" a="1"/>
  <c r="K1444" i="1" s="1"/>
  <c r="J1444" i="1" a="1"/>
  <c r="J1444" i="1" s="1"/>
  <c r="L1438" i="1" a="1"/>
  <c r="L1438" i="1" s="1"/>
  <c r="K1437" i="1" a="1"/>
  <c r="K1437" i="1" s="1"/>
  <c r="K1443" i="1" a="1"/>
  <c r="K1443" i="1" s="1"/>
  <c r="J1443" i="1" a="1"/>
  <c r="J1443" i="1" s="1"/>
  <c r="L1440" i="1" a="1"/>
  <c r="L1440" i="1" s="1"/>
  <c r="L1442" i="1" a="1"/>
  <c r="L1442" i="1" s="1"/>
  <c r="K1442" i="1" a="1"/>
  <c r="K1442" i="1" s="1"/>
  <c r="J1442" i="1" a="1"/>
  <c r="J1442" i="1" s="1"/>
  <c r="J1437" i="1" a="1"/>
  <c r="J1437" i="1" s="1"/>
  <c r="J1439" i="1" a="1"/>
  <c r="J1439" i="1" s="1"/>
  <c r="L1441" i="1" a="1"/>
  <c r="L1441" i="1" s="1"/>
  <c r="K1439" i="1" a="1"/>
  <c r="K1439" i="1" s="1"/>
  <c r="L1439" i="1" a="1"/>
  <c r="L1439" i="1" s="1"/>
  <c r="J1438" i="1" a="1"/>
  <c r="J1438" i="1" s="1"/>
  <c r="J1441" i="1" a="1"/>
  <c r="J1441" i="1" s="1"/>
  <c r="L1946" i="1" a="1"/>
  <c r="L1946" i="1" s="1"/>
  <c r="J1945" i="1" a="1"/>
  <c r="J1945" i="1" s="1"/>
  <c r="L1951" i="1" a="1"/>
  <c r="L1951" i="1" s="1"/>
  <c r="K1951" i="1" a="1"/>
  <c r="K1951" i="1" s="1"/>
  <c r="J1944" i="1" a="1"/>
  <c r="J1944" i="1" s="1"/>
  <c r="J1943" i="1" a="1"/>
  <c r="J1943" i="1" s="1"/>
  <c r="L1944" i="1" a="1"/>
  <c r="L1944" i="1" s="1"/>
  <c r="J1951" i="1" a="1"/>
  <c r="J1951" i="1" s="1"/>
  <c r="J1946" i="1" a="1"/>
  <c r="J1946" i="1" s="1"/>
  <c r="L1948" i="1" a="1"/>
  <c r="L1948" i="1" s="1"/>
  <c r="K1946" i="1" a="1"/>
  <c r="K1946" i="1" s="1"/>
  <c r="J1947" i="1" a="1"/>
  <c r="J1947" i="1" s="1"/>
  <c r="J1952" i="1" a="1"/>
  <c r="J1952" i="1" s="1"/>
  <c r="J1949" i="1" a="1"/>
  <c r="J1949" i="1" s="1"/>
  <c r="K1948" i="1" a="1"/>
  <c r="K1948" i="1" s="1"/>
  <c r="K1944" i="1" a="1"/>
  <c r="K1944" i="1" s="1"/>
  <c r="K1949" i="1" a="1"/>
  <c r="K1949" i="1" s="1"/>
  <c r="L1947" i="1" a="1"/>
  <c r="L1947" i="1" s="1"/>
  <c r="L1950" i="1" a="1"/>
  <c r="L1950" i="1" s="1"/>
  <c r="K1950" i="1" a="1"/>
  <c r="K1950" i="1" s="1"/>
  <c r="K1945" i="1" a="1"/>
  <c r="K1945" i="1" s="1"/>
  <c r="J1950" i="1" a="1"/>
  <c r="J1950" i="1" s="1"/>
  <c r="L1949" i="1" a="1"/>
  <c r="L1949" i="1" s="1"/>
  <c r="K1947" i="1" a="1"/>
  <c r="K1947" i="1" s="1"/>
  <c r="L1945" i="1" a="1"/>
  <c r="L1945" i="1" s="1"/>
  <c r="J1948" i="1" a="1"/>
  <c r="J1948" i="1" s="1"/>
  <c r="L1943" i="1" a="1"/>
  <c r="L1943" i="1" s="1"/>
  <c r="K1943" i="1" a="1"/>
  <c r="K1943" i="1" s="1"/>
  <c r="L1934" i="1" a="1"/>
  <c r="L1934" i="1" s="1"/>
  <c r="K1939" i="1" a="1"/>
  <c r="K1939" i="1" s="1"/>
  <c r="J1936" i="1" a="1"/>
  <c r="J1936" i="1" s="1"/>
  <c r="K1938" i="1" a="1"/>
  <c r="K1938" i="1" s="1"/>
  <c r="J1942" i="1" a="1"/>
  <c r="J1942" i="1" s="1"/>
  <c r="K1941" i="1" a="1"/>
  <c r="K1941" i="1" s="1"/>
  <c r="L1941" i="1" a="1"/>
  <c r="L1941" i="1" s="1"/>
  <c r="J1941" i="1" a="1"/>
  <c r="J1941" i="1" s="1"/>
  <c r="L1940" i="1" a="1"/>
  <c r="L1940" i="1" s="1"/>
  <c r="L1936" i="1" a="1"/>
  <c r="L1936" i="1" s="1"/>
  <c r="L1935" i="1" a="1"/>
  <c r="L1935" i="1" s="1"/>
  <c r="J1937" i="1" a="1"/>
  <c r="J1937" i="1" s="1"/>
  <c r="K1935" i="1" a="1"/>
  <c r="K1935" i="1" s="1"/>
  <c r="J1939" i="1" a="1"/>
  <c r="J1939" i="1" s="1"/>
  <c r="K1942" i="1" a="1"/>
  <c r="K1942" i="1" s="1"/>
  <c r="K1936" i="1" a="1"/>
  <c r="K1936" i="1" s="1"/>
  <c r="K1937" i="1" a="1"/>
  <c r="K1937" i="1" s="1"/>
  <c r="L1942" i="1" a="1"/>
  <c r="L1942" i="1" s="1"/>
  <c r="K1940" i="1" a="1"/>
  <c r="K1940" i="1" s="1"/>
  <c r="L1938" i="1" a="1"/>
  <c r="L1938" i="1" s="1"/>
  <c r="J1940" i="1" a="1"/>
  <c r="J1940" i="1" s="1"/>
  <c r="J1938" i="1" a="1"/>
  <c r="J1938" i="1" s="1"/>
  <c r="J1935" i="1" a="1"/>
  <c r="J1935" i="1" s="1"/>
  <c r="L1939" i="1" a="1"/>
  <c r="L1939" i="1" s="1"/>
  <c r="L1937" i="1" a="1"/>
  <c r="L1937" i="1" s="1"/>
  <c r="K1930" i="1" a="1"/>
  <c r="K1930" i="1" s="1"/>
  <c r="K1928" i="1" a="1"/>
  <c r="K1928" i="1" s="1"/>
  <c r="J1930" i="1" a="1"/>
  <c r="J1930" i="1" s="1"/>
  <c r="K1934" i="1" a="1"/>
  <c r="K1934" i="1" s="1"/>
  <c r="J1934" i="1" a="1"/>
  <c r="J1934" i="1" s="1"/>
  <c r="K1927" i="1" a="1"/>
  <c r="K1927" i="1" s="1"/>
  <c r="L1928" i="1" a="1"/>
  <c r="L1928" i="1" s="1"/>
  <c r="L1933" i="1" a="1"/>
  <c r="L1933" i="1" s="1"/>
  <c r="L1929" i="1" a="1"/>
  <c r="L1929" i="1" s="1"/>
  <c r="K1933" i="1" a="1"/>
  <c r="K1933" i="1" s="1"/>
  <c r="J1928" i="1" a="1"/>
  <c r="J1928" i="1" s="1"/>
  <c r="J1933" i="1" a="1"/>
  <c r="J1933" i="1" s="1"/>
  <c r="K1929" i="1" a="1"/>
  <c r="K1929" i="1" s="1"/>
  <c r="L1932" i="1" a="1"/>
  <c r="L1932" i="1" s="1"/>
  <c r="L1927" i="1" a="1"/>
  <c r="L1927" i="1" s="1"/>
  <c r="L1930" i="1" a="1"/>
  <c r="L1930" i="1" s="1"/>
  <c r="J1931" i="1" a="1"/>
  <c r="J1931" i="1" s="1"/>
  <c r="L1931" i="1" a="1"/>
  <c r="L1931" i="1" s="1"/>
  <c r="K1932" i="1" a="1"/>
  <c r="K1932" i="1" s="1"/>
  <c r="J1932" i="1" a="1"/>
  <c r="J1932" i="1" s="1"/>
  <c r="J1929" i="1" a="1"/>
  <c r="J1929" i="1" s="1"/>
  <c r="K1931" i="1" a="1"/>
  <c r="K1931" i="1" s="1"/>
  <c r="J1927" i="1" a="1"/>
  <c r="J1927" i="1" s="1"/>
  <c r="K1920" i="1" a="1"/>
  <c r="K1920" i="1" s="1"/>
  <c r="K1918" i="1" a="1"/>
  <c r="K1918" i="1" s="1"/>
  <c r="L1926" i="1" a="1"/>
  <c r="L1926" i="1" s="1"/>
  <c r="J1926" i="1" a="1"/>
  <c r="J1926" i="1" s="1"/>
  <c r="L1925" i="1" a="1"/>
  <c r="L1925" i="1" s="1"/>
  <c r="L1918" i="1" a="1"/>
  <c r="L1918" i="1" s="1"/>
  <c r="K1922" i="1" a="1"/>
  <c r="K1922" i="1" s="1"/>
  <c r="K1926" i="1" a="1"/>
  <c r="K1926" i="1" s="1"/>
  <c r="J1922" i="1" a="1"/>
  <c r="J1922" i="1" s="1"/>
  <c r="L1921" i="1" a="1"/>
  <c r="L1921" i="1" s="1"/>
  <c r="K1921" i="1" a="1"/>
  <c r="K1921" i="1" s="1"/>
  <c r="J1920" i="1" a="1"/>
  <c r="J1920" i="1" s="1"/>
  <c r="L1919" i="1" a="1"/>
  <c r="L1919" i="1" s="1"/>
  <c r="J1924" i="1" a="1"/>
  <c r="J1924" i="1" s="1"/>
  <c r="J1923" i="1" a="1"/>
  <c r="J1923" i="1" s="1"/>
  <c r="K1925" i="1" a="1"/>
  <c r="K1925" i="1" s="1"/>
  <c r="J1925" i="1" a="1"/>
  <c r="J1925" i="1" s="1"/>
  <c r="K1924" i="1" a="1"/>
  <c r="K1924" i="1" s="1"/>
  <c r="L1924" i="1" a="1"/>
  <c r="L1924" i="1" s="1"/>
  <c r="L1923" i="1" a="1"/>
  <c r="L1923" i="1" s="1"/>
  <c r="J1921" i="1" a="1"/>
  <c r="J1921" i="1" s="1"/>
  <c r="J1919" i="1" a="1"/>
  <c r="J1919" i="1" s="1"/>
  <c r="K1923" i="1" a="1"/>
  <c r="K1923" i="1" s="1"/>
  <c r="L1920" i="1" a="1"/>
  <c r="L1920" i="1" s="1"/>
  <c r="K1919" i="1" a="1"/>
  <c r="K1919" i="1" s="1"/>
  <c r="L1922" i="1" a="1"/>
  <c r="L1922" i="1" s="1"/>
  <c r="J1918" i="1" a="1"/>
  <c r="J1918" i="1" s="1"/>
  <c r="J1909" i="1" a="1"/>
  <c r="J1909" i="1" s="1"/>
  <c r="K1915" i="1" a="1"/>
  <c r="K1915" i="1" s="1"/>
  <c r="K1917" i="1" a="1"/>
  <c r="K1917" i="1" s="1"/>
  <c r="J1914" i="1" a="1"/>
  <c r="J1914" i="1" s="1"/>
  <c r="J1912" i="1" a="1"/>
  <c r="J1912" i="1" s="1"/>
  <c r="J1911" i="1" a="1"/>
  <c r="J1911" i="1" s="1"/>
  <c r="K1909" i="1" a="1"/>
  <c r="K1909" i="1" s="1"/>
  <c r="K1913" i="1" a="1"/>
  <c r="K1913" i="1" s="1"/>
  <c r="K1911" i="1" a="1"/>
  <c r="K1911" i="1" s="1"/>
  <c r="L1916" i="1" a="1"/>
  <c r="L1916" i="1" s="1"/>
  <c r="J1915" i="1" a="1"/>
  <c r="J1915" i="1" s="1"/>
  <c r="L1909" i="1" a="1"/>
  <c r="L1909" i="1" s="1"/>
  <c r="L1910" i="1" a="1"/>
  <c r="L1910" i="1" s="1"/>
  <c r="K1910" i="1" a="1"/>
  <c r="K1910" i="1" s="1"/>
  <c r="L1917" i="1" a="1"/>
  <c r="L1917" i="1" s="1"/>
  <c r="J1917" i="1" a="1"/>
  <c r="J1917" i="1" s="1"/>
  <c r="L1911" i="1" a="1"/>
  <c r="L1911" i="1" s="1"/>
  <c r="J1913" i="1" a="1"/>
  <c r="J1913" i="1" s="1"/>
  <c r="L1913" i="1" a="1"/>
  <c r="L1913" i="1" s="1"/>
  <c r="K1916" i="1" a="1"/>
  <c r="K1916" i="1" s="1"/>
  <c r="L1912" i="1" a="1"/>
  <c r="L1912" i="1" s="1"/>
  <c r="J1910" i="1" a="1"/>
  <c r="J1910" i="1" s="1"/>
  <c r="J1916" i="1" a="1"/>
  <c r="J1916" i="1" s="1"/>
  <c r="L1915" i="1" a="1"/>
  <c r="L1915" i="1" s="1"/>
  <c r="K1914" i="1" a="1"/>
  <c r="K1914" i="1" s="1"/>
  <c r="K1912" i="1" a="1"/>
  <c r="K1912" i="1" s="1"/>
  <c r="L1914" i="1" a="1"/>
  <c r="L1914" i="1" s="1"/>
  <c r="K1905" i="1" a="1"/>
  <c r="K1905" i="1" s="1"/>
  <c r="J1908" i="1" a="1"/>
  <c r="J1908" i="1" s="1"/>
  <c r="L1904" i="1" a="1"/>
  <c r="L1904" i="1" s="1"/>
  <c r="L1906" i="1" a="1"/>
  <c r="L1906" i="1" s="1"/>
  <c r="J1905" i="1" a="1"/>
  <c r="J1905" i="1" s="1"/>
  <c r="K1904" i="1" a="1"/>
  <c r="K1904" i="1" s="1"/>
  <c r="J1906" i="1" a="1"/>
  <c r="J1906" i="1" s="1"/>
  <c r="K1907" i="1" a="1"/>
  <c r="K1907" i="1" s="1"/>
  <c r="J1907" i="1" a="1"/>
  <c r="J1907" i="1" s="1"/>
  <c r="L1908" i="1" a="1"/>
  <c r="L1908" i="1" s="1"/>
  <c r="K1906" i="1" a="1"/>
  <c r="K1906" i="1" s="1"/>
  <c r="K1908" i="1" a="1"/>
  <c r="K1908" i="1" s="1"/>
  <c r="L1905" i="1" a="1"/>
  <c r="L1905" i="1" s="1"/>
  <c r="J1904" i="1" a="1"/>
  <c r="J1904" i="1" s="1"/>
  <c r="L1907" i="1" a="1"/>
  <c r="L1907" i="1" s="1"/>
  <c r="L1676" i="1" a="1"/>
  <c r="L1676" i="1" s="1"/>
  <c r="K1669" i="1" a="1"/>
  <c r="K1669" i="1" s="1"/>
  <c r="J1675" i="1" a="1"/>
  <c r="J1675" i="1" s="1"/>
  <c r="K1674" i="1" a="1"/>
  <c r="K1674" i="1" s="1"/>
  <c r="K1673" i="1" a="1"/>
  <c r="K1673" i="1" s="1"/>
  <c r="J1669" i="1" a="1"/>
  <c r="J1669" i="1" s="1"/>
  <c r="K1671" i="1" a="1"/>
  <c r="K1671" i="1" s="1"/>
  <c r="K1672" i="1" a="1"/>
  <c r="K1672" i="1" s="1"/>
  <c r="L1668" i="1" a="1"/>
  <c r="L1668" i="1" s="1"/>
  <c r="K1676" i="1" a="1"/>
  <c r="K1676" i="1" s="1"/>
  <c r="J1676" i="1" a="1"/>
  <c r="J1676" i="1" s="1"/>
  <c r="L1675" i="1" a="1"/>
  <c r="L1675" i="1" s="1"/>
  <c r="K1668" i="1" a="1"/>
  <c r="K1668" i="1" s="1"/>
  <c r="K1675" i="1" a="1"/>
  <c r="K1675" i="1" s="1"/>
  <c r="J1674" i="1" a="1"/>
  <c r="J1674" i="1" s="1"/>
  <c r="K1670" i="1" a="1"/>
  <c r="K1670" i="1" s="1"/>
  <c r="L1674" i="1" a="1"/>
  <c r="L1674" i="1" s="1"/>
  <c r="J1673" i="1" a="1"/>
  <c r="J1673" i="1" s="1"/>
  <c r="L1672" i="1" a="1"/>
  <c r="L1672" i="1" s="1"/>
  <c r="J1671" i="1" a="1"/>
  <c r="J1671" i="1" s="1"/>
  <c r="L1670" i="1" a="1"/>
  <c r="L1670" i="1" s="1"/>
  <c r="L1669" i="1" a="1"/>
  <c r="L1669" i="1" s="1"/>
  <c r="J1672" i="1" a="1"/>
  <c r="J1672" i="1" s="1"/>
  <c r="J1668" i="1" a="1"/>
  <c r="J1668" i="1" s="1"/>
  <c r="L1671" i="1" a="1"/>
  <c r="L1671" i="1" s="1"/>
  <c r="J1670" i="1" a="1"/>
  <c r="J1670" i="1" s="1"/>
  <c r="L1673" i="1" a="1"/>
  <c r="L1673" i="1" s="1"/>
  <c r="L1667" i="1" a="1"/>
  <c r="L1667" i="1" s="1"/>
  <c r="K1667" i="1" a="1"/>
  <c r="K1667" i="1" s="1"/>
  <c r="J1667" i="1" a="1"/>
  <c r="J1667" i="1" s="1"/>
  <c r="L1661" i="1" a="1"/>
  <c r="L1661" i="1" s="1"/>
  <c r="K1662" i="1" a="1"/>
  <c r="K1662" i="1" s="1"/>
  <c r="L1660" i="1" a="1"/>
  <c r="L1660" i="1" s="1"/>
  <c r="J1661" i="1" a="1"/>
  <c r="J1661" i="1" s="1"/>
  <c r="J1654" i="1" a="1"/>
  <c r="J1654" i="1" s="1"/>
  <c r="K1660" i="1" a="1"/>
  <c r="K1660" i="1" s="1"/>
  <c r="L1662" i="1" a="1"/>
  <c r="L1662" i="1" s="1"/>
  <c r="J1662" i="1" a="1"/>
  <c r="J1662" i="1" s="1"/>
  <c r="J1660" i="1" a="1"/>
  <c r="J1660" i="1" s="1"/>
  <c r="K1661" i="1" a="1"/>
  <c r="K1661" i="1" s="1"/>
  <c r="L1654" i="1" a="1"/>
  <c r="L1654" i="1" s="1"/>
  <c r="K1654" i="1" a="1"/>
  <c r="K1654" i="1" s="1"/>
  <c r="L1647" i="1" a="1"/>
  <c r="L1647" i="1" s="1"/>
  <c r="K1646" i="1" a="1"/>
  <c r="K1646" i="1" s="1"/>
  <c r="K1642" i="1" a="1"/>
  <c r="K1642" i="1" s="1"/>
  <c r="L1646" i="1" a="1"/>
  <c r="L1646" i="1" s="1"/>
  <c r="L1643" i="1" a="1"/>
  <c r="L1643" i="1" s="1"/>
  <c r="K1647" i="1" a="1"/>
  <c r="K1647" i="1" s="1"/>
  <c r="J1647" i="1" a="1"/>
  <c r="J1647" i="1" s="1"/>
  <c r="J1646" i="1" a="1"/>
  <c r="J1646" i="1" s="1"/>
  <c r="J1643" i="1" a="1"/>
  <c r="J1643" i="1" s="1"/>
  <c r="J1642" i="1" a="1"/>
  <c r="J1642" i="1" s="1"/>
  <c r="L1642" i="1" a="1"/>
  <c r="L1642" i="1" s="1"/>
  <c r="K1643" i="1" a="1"/>
  <c r="K1643" i="1" s="1"/>
  <c r="J1623" i="1" a="1"/>
  <c r="J1623" i="1" s="1"/>
  <c r="L1623" i="1" a="1"/>
  <c r="L1623" i="1" s="1"/>
  <c r="J1625" i="1" a="1"/>
  <c r="J1625" i="1" s="1"/>
  <c r="K1622" i="1" a="1"/>
  <c r="K1622" i="1" s="1"/>
  <c r="J1626" i="1" a="1"/>
  <c r="J1626" i="1" s="1"/>
  <c r="J1622" i="1" a="1"/>
  <c r="J1622" i="1" s="1"/>
  <c r="L1625" i="1" a="1"/>
  <c r="L1625" i="1" s="1"/>
  <c r="L1624" i="1" a="1"/>
  <c r="L1624" i="1" s="1"/>
  <c r="K1624" i="1" a="1"/>
  <c r="K1624" i="1" s="1"/>
  <c r="L1629" i="1" a="1"/>
  <c r="L1629" i="1" s="1"/>
  <c r="J1629" i="1" a="1"/>
  <c r="J1629" i="1" s="1"/>
  <c r="K1623" i="1" a="1"/>
  <c r="K1623" i="1" s="1"/>
  <c r="K1627" i="1" a="1"/>
  <c r="K1627" i="1" s="1"/>
  <c r="K1629" i="1" a="1"/>
  <c r="K1629" i="1" s="1"/>
  <c r="L1628" i="1" a="1"/>
  <c r="L1628" i="1" s="1"/>
  <c r="J1628" i="1" a="1"/>
  <c r="J1628" i="1" s="1"/>
  <c r="K1626" i="1" a="1"/>
  <c r="K1626" i="1" s="1"/>
  <c r="K1628" i="1" a="1"/>
  <c r="K1628" i="1" s="1"/>
  <c r="K1625" i="1" a="1"/>
  <c r="K1625" i="1" s="1"/>
  <c r="L1627" i="1" a="1"/>
  <c r="L1627" i="1" s="1"/>
  <c r="J1627" i="1" a="1"/>
  <c r="J1627" i="1" s="1"/>
  <c r="L1626" i="1" a="1"/>
  <c r="L1626" i="1" s="1"/>
  <c r="J1624" i="1" a="1"/>
  <c r="J1624" i="1" s="1"/>
  <c r="L1622" i="1" a="1"/>
  <c r="L1622" i="1" s="1"/>
  <c r="K1613" i="1" a="1"/>
  <c r="K1613" i="1" s="1"/>
  <c r="L1619" i="1" a="1"/>
  <c r="L1619" i="1" s="1"/>
  <c r="K1619" i="1" a="1"/>
  <c r="K1619" i="1" s="1"/>
  <c r="L1612" i="1" a="1"/>
  <c r="L1612" i="1" s="1"/>
  <c r="J1611" i="1" a="1"/>
  <c r="J1611" i="1" s="1"/>
  <c r="J1612" i="1" a="1"/>
  <c r="J1612" i="1" s="1"/>
  <c r="K1605" i="1" a="1"/>
  <c r="K1605" i="1" s="1"/>
  <c r="L1613" i="1" a="1"/>
  <c r="L1613" i="1" s="1"/>
  <c r="K1611" i="1" a="1"/>
  <c r="K1611" i="1" s="1"/>
  <c r="J1613" i="1" a="1"/>
  <c r="J1613" i="1" s="1"/>
  <c r="K1612" i="1" a="1"/>
  <c r="K1612" i="1" s="1"/>
  <c r="L1605" i="1" a="1"/>
  <c r="L1605" i="1" s="1"/>
  <c r="L1621" i="1" a="1"/>
  <c r="L1621" i="1" s="1"/>
  <c r="K1621" i="1" a="1"/>
  <c r="K1621" i="1" s="1"/>
  <c r="J1619" i="1" a="1"/>
  <c r="J1619" i="1" s="1"/>
  <c r="L1611" i="1" a="1"/>
  <c r="L1611" i="1" s="1"/>
  <c r="J1621" i="1" a="1"/>
  <c r="J1621" i="1" s="1"/>
  <c r="J1598" i="1" a="1"/>
  <c r="J1598" i="1" s="1"/>
  <c r="L1604" i="1" a="1"/>
  <c r="L1604" i="1" s="1"/>
  <c r="L1598" i="1" a="1"/>
  <c r="L1598" i="1" s="1"/>
  <c r="J1595" i="1" a="1"/>
  <c r="J1595" i="1" s="1"/>
  <c r="L1596" i="1" a="1"/>
  <c r="L1596" i="1" s="1"/>
  <c r="L1595" i="1" a="1"/>
  <c r="L1595" i="1" s="1"/>
  <c r="K1595" i="1" a="1"/>
  <c r="K1595" i="1" s="1"/>
  <c r="J1604" i="1" a="1"/>
  <c r="J1604" i="1" s="1"/>
  <c r="K1598" i="1" a="1"/>
  <c r="K1598" i="1" s="1"/>
  <c r="K1596" i="1" a="1"/>
  <c r="K1596" i="1" s="1"/>
  <c r="J1596" i="1" a="1"/>
  <c r="J1596" i="1" s="1"/>
  <c r="J1605" i="1" a="1"/>
  <c r="J1605" i="1" s="1"/>
  <c r="K1604" i="1" a="1"/>
  <c r="K1604" i="1" s="1"/>
  <c r="L1577" i="1" a="1"/>
  <c r="L1577" i="1" s="1"/>
  <c r="L1582" i="1" a="1"/>
  <c r="L1582" i="1" s="1"/>
  <c r="K1582" i="1" a="1"/>
  <c r="K1582" i="1" s="1"/>
  <c r="K1578" i="1" a="1"/>
  <c r="K1578" i="1" s="1"/>
  <c r="J1582" i="1" a="1"/>
  <c r="J1582" i="1" s="1"/>
  <c r="L1579" i="1" a="1"/>
  <c r="L1579" i="1" s="1"/>
  <c r="L1578" i="1" a="1"/>
  <c r="L1578" i="1" s="1"/>
  <c r="J1578" i="1" a="1"/>
  <c r="J1578" i="1" s="1"/>
  <c r="K1579" i="1" a="1"/>
  <c r="K1579" i="1" s="1"/>
  <c r="K1580" i="1" a="1"/>
  <c r="K1580" i="1" s="1"/>
  <c r="L1581" i="1" a="1"/>
  <c r="L1581" i="1" s="1"/>
  <c r="J1581" i="1" a="1"/>
  <c r="J1581" i="1" s="1"/>
  <c r="K1577" i="1" a="1"/>
  <c r="K1577" i="1" s="1"/>
  <c r="L1580" i="1" a="1"/>
  <c r="L1580" i="1" s="1"/>
  <c r="K1581" i="1" a="1"/>
  <c r="K1581" i="1" s="1"/>
  <c r="J1580" i="1" a="1"/>
  <c r="J1580" i="1" s="1"/>
  <c r="J1577" i="1" a="1"/>
  <c r="J1577" i="1" s="1"/>
  <c r="J1579" i="1" a="1"/>
  <c r="J1579" i="1" s="1"/>
  <c r="J1564" i="1" a="1"/>
  <c r="J1564" i="1" s="1"/>
  <c r="K1575" i="1" a="1"/>
  <c r="K1575" i="1" s="1"/>
  <c r="K1574" i="1" a="1"/>
  <c r="K1574" i="1" s="1"/>
  <c r="K1566" i="1" a="1"/>
  <c r="K1566" i="1" s="1"/>
  <c r="J1565" i="1" a="1"/>
  <c r="J1565" i="1" s="1"/>
  <c r="K1572" i="1" a="1"/>
  <c r="K1572" i="1" s="1"/>
  <c r="K1564" i="1" a="1"/>
  <c r="K1564" i="1" s="1"/>
  <c r="K1576" i="1" a="1"/>
  <c r="K1576" i="1" s="1"/>
  <c r="L1574" i="1" a="1"/>
  <c r="L1574" i="1" s="1"/>
  <c r="L1564" i="1" a="1"/>
  <c r="L1564" i="1" s="1"/>
  <c r="J1574" i="1" a="1"/>
  <c r="J1574" i="1" s="1"/>
  <c r="L1565" i="1" a="1"/>
  <c r="L1565" i="1" s="1"/>
  <c r="L1572" i="1" a="1"/>
  <c r="L1572" i="1" s="1"/>
  <c r="K1565" i="1" a="1"/>
  <c r="K1565" i="1" s="1"/>
  <c r="J1572" i="1" a="1"/>
  <c r="J1572" i="1" s="1"/>
  <c r="L1566" i="1" a="1"/>
  <c r="L1566" i="1" s="1"/>
  <c r="J1566" i="1" a="1"/>
  <c r="J1566" i="1" s="1"/>
  <c r="J1576" i="1" a="1"/>
  <c r="J1576" i="1" s="1"/>
  <c r="L1576" i="1" a="1"/>
  <c r="L1576" i="1" s="1"/>
  <c r="J1575" i="1" a="1"/>
  <c r="J1575" i="1" s="1"/>
  <c r="L1575" i="1" a="1"/>
  <c r="L1575" i="1" s="1"/>
  <c r="K1551" i="1" a="1"/>
  <c r="K1551" i="1" s="1"/>
  <c r="J1549" i="1" a="1"/>
  <c r="J1549" i="1" s="1"/>
  <c r="J1551" i="1" a="1"/>
  <c r="J1551" i="1" s="1"/>
  <c r="L1558" i="1" a="1"/>
  <c r="L1558" i="1" s="1"/>
  <c r="J1558" i="1" a="1"/>
  <c r="J1558" i="1" s="1"/>
  <c r="L1548" i="1" a="1"/>
  <c r="L1548" i="1" s="1"/>
  <c r="K1548" i="1" a="1"/>
  <c r="K1548" i="1" s="1"/>
  <c r="K1558" i="1" a="1"/>
  <c r="K1558" i="1" s="1"/>
  <c r="L1557" i="1" a="1"/>
  <c r="L1557" i="1" s="1"/>
  <c r="L1549" i="1" a="1"/>
  <c r="L1549" i="1" s="1"/>
  <c r="J1548" i="1" a="1"/>
  <c r="J1548" i="1" s="1"/>
  <c r="L1551" i="1" a="1"/>
  <c r="L1551" i="1" s="1"/>
  <c r="J1557" i="1" a="1"/>
  <c r="J1557" i="1" s="1"/>
  <c r="K1549" i="1" a="1"/>
  <c r="K1549" i="1" s="1"/>
  <c r="K1557" i="1" a="1"/>
  <c r="K1557" i="1" s="1"/>
  <c r="K1528" i="1" a="1"/>
  <c r="K1528" i="1" s="1"/>
  <c r="J1528" i="1" a="1"/>
  <c r="J1528" i="1" s="1"/>
  <c r="J1529" i="1" a="1"/>
  <c r="J1529" i="1" s="1"/>
  <c r="K1530" i="1" a="1"/>
  <c r="K1530" i="1" s="1"/>
  <c r="K1527" i="1" a="1"/>
  <c r="K1527" i="1" s="1"/>
  <c r="L1528" i="1" a="1"/>
  <c r="L1528" i="1" s="1"/>
  <c r="L1531" i="1" a="1"/>
  <c r="L1531" i="1" s="1"/>
  <c r="J1531" i="1" a="1"/>
  <c r="J1531" i="1" s="1"/>
  <c r="L1530" i="1" a="1"/>
  <c r="L1530" i="1" s="1"/>
  <c r="J1530" i="1" a="1"/>
  <c r="J1530" i="1" s="1"/>
  <c r="L1527" i="1" a="1"/>
  <c r="L1527" i="1" s="1"/>
  <c r="J1527" i="1" a="1"/>
  <c r="J1527" i="1" s="1"/>
  <c r="K1531" i="1" a="1"/>
  <c r="K1531" i="1" s="1"/>
  <c r="L1529" i="1" a="1"/>
  <c r="L1529" i="1" s="1"/>
  <c r="K1529" i="1" a="1"/>
  <c r="K1529" i="1" s="1"/>
  <c r="L1526" i="1" a="1"/>
  <c r="L1526" i="1" s="1"/>
  <c r="L1523" i="1" a="1"/>
  <c r="L1523" i="1" s="1"/>
  <c r="K1526" i="1" a="1"/>
  <c r="K1526" i="1" s="1"/>
  <c r="J1526" i="1" a="1"/>
  <c r="J1526" i="1" s="1"/>
  <c r="L1524" i="1" a="1"/>
  <c r="L1524" i="1" s="1"/>
  <c r="K1524" i="1" a="1"/>
  <c r="K1524" i="1" s="1"/>
  <c r="K1523" i="1" a="1"/>
  <c r="K1523" i="1" s="1"/>
  <c r="L1522" i="1" a="1"/>
  <c r="L1522" i="1" s="1"/>
  <c r="J1522" i="1" a="1"/>
  <c r="J1522" i="1" s="1"/>
  <c r="L1521" i="1" a="1"/>
  <c r="L1521" i="1" s="1"/>
  <c r="J1517" i="1" a="1"/>
  <c r="J1517" i="1" s="1"/>
  <c r="K1520" i="1" a="1"/>
  <c r="K1520" i="1" s="1"/>
  <c r="K1519" i="1" a="1"/>
  <c r="K1519" i="1" s="1"/>
  <c r="K1525" i="1" a="1"/>
  <c r="K1525" i="1" s="1"/>
  <c r="J1523" i="1" a="1"/>
  <c r="J1523" i="1" s="1"/>
  <c r="J1521" i="1" a="1"/>
  <c r="J1521" i="1" s="1"/>
  <c r="L1525" i="1" a="1"/>
  <c r="L1525" i="1" s="1"/>
  <c r="J1524" i="1" a="1"/>
  <c r="J1524" i="1" s="1"/>
  <c r="J1525" i="1" a="1"/>
  <c r="J1525" i="1" s="1"/>
  <c r="K1521" i="1" a="1"/>
  <c r="K1521" i="1" s="1"/>
  <c r="L1520" i="1" a="1"/>
  <c r="L1520" i="1" s="1"/>
  <c r="J1520" i="1" a="1"/>
  <c r="J1520" i="1" s="1"/>
  <c r="K1517" i="1" a="1"/>
  <c r="K1517" i="1" s="1"/>
  <c r="L1517" i="1" a="1"/>
  <c r="L1517" i="1" s="1"/>
  <c r="J1519" i="1" a="1"/>
  <c r="J1519" i="1" s="1"/>
  <c r="L1519" i="1" a="1"/>
  <c r="L1519" i="1" s="1"/>
  <c r="K1522" i="1" a="1"/>
  <c r="K1522" i="1" s="1"/>
  <c r="J1513" i="1" a="1"/>
  <c r="J1513" i="1" s="1"/>
  <c r="K1507" i="1" a="1"/>
  <c r="K1507" i="1" s="1"/>
  <c r="L1513" i="1" a="1"/>
  <c r="L1513" i="1" s="1"/>
  <c r="L1515" i="1" a="1"/>
  <c r="L1515" i="1" s="1"/>
  <c r="K1513" i="1" a="1"/>
  <c r="K1513" i="1" s="1"/>
  <c r="K1506" i="1" a="1"/>
  <c r="K1506" i="1" s="1"/>
  <c r="L1514" i="1" a="1"/>
  <c r="L1514" i="1" s="1"/>
  <c r="J1515" i="1" a="1"/>
  <c r="J1515" i="1" s="1"/>
  <c r="K1515" i="1" a="1"/>
  <c r="K1515" i="1" s="1"/>
  <c r="K1516" i="1" a="1"/>
  <c r="K1516" i="1" s="1"/>
  <c r="K1514" i="1" a="1"/>
  <c r="K1514" i="1" s="1"/>
  <c r="L1506" i="1" a="1"/>
  <c r="L1506" i="1" s="1"/>
  <c r="J1506" i="1" a="1"/>
  <c r="J1506" i="1" s="1"/>
  <c r="L1507" i="1" a="1"/>
  <c r="L1507" i="1" s="1"/>
  <c r="J1514" i="1" a="1"/>
  <c r="J1514" i="1" s="1"/>
  <c r="L1516" i="1" a="1"/>
  <c r="L1516" i="1" s="1"/>
  <c r="J1516" i="1" a="1"/>
  <c r="J1516" i="1" s="1"/>
  <c r="J1507" i="1" a="1"/>
  <c r="J1507" i="1" s="1"/>
  <c r="J1502" i="1" a="1"/>
  <c r="J1502" i="1" s="1"/>
  <c r="K1499" i="1" a="1"/>
  <c r="K1499" i="1" s="1"/>
  <c r="J1501" i="1" a="1"/>
  <c r="J1501" i="1" s="1"/>
  <c r="J1494" i="1" a="1"/>
  <c r="J1494" i="1" s="1"/>
  <c r="K1501" i="1" a="1"/>
  <c r="K1501" i="1" s="1"/>
  <c r="L1501" i="1" a="1"/>
  <c r="L1501" i="1" s="1"/>
  <c r="K1504" i="1" a="1"/>
  <c r="K1504" i="1" s="1"/>
  <c r="L1505" i="1" a="1"/>
  <c r="L1505" i="1" s="1"/>
  <c r="J1504" i="1" a="1"/>
  <c r="J1504" i="1" s="1"/>
  <c r="K1505" i="1" a="1"/>
  <c r="K1505" i="1" s="1"/>
  <c r="J1505" i="1" a="1"/>
  <c r="J1505" i="1" s="1"/>
  <c r="K1500" i="1" a="1"/>
  <c r="K1500" i="1" s="1"/>
  <c r="L1494" i="1" a="1"/>
  <c r="L1494" i="1" s="1"/>
  <c r="K1494" i="1" a="1"/>
  <c r="K1494" i="1" s="1"/>
  <c r="L1504" i="1" a="1"/>
  <c r="L1504" i="1" s="1"/>
  <c r="L1502" i="1" a="1"/>
  <c r="L1502" i="1" s="1"/>
  <c r="L1500" i="1" a="1"/>
  <c r="L1500" i="1" s="1"/>
  <c r="J1499" i="1" a="1"/>
  <c r="J1499" i="1" s="1"/>
  <c r="L1499" i="1" a="1"/>
  <c r="L1499" i="1" s="1"/>
  <c r="K1502" i="1" a="1"/>
  <c r="K1502" i="1" s="1"/>
  <c r="J1500" i="1" a="1"/>
  <c r="J1500" i="1" s="1"/>
  <c r="K1487" i="1" a="1"/>
  <c r="K1487" i="1" s="1"/>
  <c r="L1487" i="1" a="1"/>
  <c r="L1487" i="1" s="1"/>
  <c r="L1485" i="1" a="1"/>
  <c r="L1485" i="1" s="1"/>
  <c r="K1485" i="1" a="1"/>
  <c r="K1485" i="1" s="1"/>
  <c r="J1487" i="1" a="1"/>
  <c r="J1487" i="1" s="1"/>
  <c r="K1492" i="1" a="1"/>
  <c r="K1492" i="1" s="1"/>
  <c r="J1485" i="1" a="1"/>
  <c r="J1485" i="1" s="1"/>
  <c r="L1492" i="1" a="1"/>
  <c r="L1492" i="1" s="1"/>
  <c r="J1492" i="1" a="1"/>
  <c r="J1492" i="1" s="1"/>
  <c r="J1455" i="1" a="1"/>
  <c r="J1455" i="1" s="1"/>
  <c r="J1457" i="1" a="1"/>
  <c r="J1457" i="1" s="1"/>
  <c r="K1458" i="1" a="1"/>
  <c r="K1458" i="1" s="1"/>
  <c r="K1455" i="1" a="1"/>
  <c r="K1455" i="1" s="1"/>
  <c r="L1454" i="1" a="1"/>
  <c r="L1454" i="1" s="1"/>
  <c r="K1457" i="1" a="1"/>
  <c r="K1457" i="1" s="1"/>
  <c r="L1457" i="1" a="1"/>
  <c r="L1457" i="1" s="1"/>
  <c r="K1456" i="1" a="1"/>
  <c r="K1456" i="1" s="1"/>
  <c r="J1456" i="1" a="1"/>
  <c r="J1456" i="1" s="1"/>
  <c r="L1455" i="1" a="1"/>
  <c r="L1455" i="1" s="1"/>
  <c r="J1454" i="1" a="1"/>
  <c r="J1454" i="1" s="1"/>
  <c r="L1456" i="1" a="1"/>
  <c r="L1456" i="1" s="1"/>
  <c r="J1458" i="1" a="1"/>
  <c r="J1458" i="1" s="1"/>
  <c r="K1454" i="1" a="1"/>
  <c r="K1454" i="1" s="1"/>
  <c r="L1458" i="1" a="1"/>
  <c r="L1458" i="1" s="1"/>
  <c r="L1201" i="1" a="1"/>
  <c r="L1201" i="1" s="1"/>
  <c r="J1199" i="1" a="1"/>
  <c r="J1199" i="1" s="1"/>
  <c r="K1200" i="1" a="1"/>
  <c r="K1200" i="1" s="1"/>
  <c r="J1197" i="1" a="1"/>
  <c r="J1197" i="1" s="1"/>
  <c r="J1201" i="1" a="1"/>
  <c r="J1201" i="1" s="1"/>
  <c r="L1198" i="1" a="1"/>
  <c r="L1198" i="1" s="1"/>
  <c r="L1199" i="1" a="1"/>
  <c r="L1199" i="1" s="1"/>
  <c r="K1202" i="1" a="1"/>
  <c r="K1202" i="1" s="1"/>
  <c r="K1201" i="1" a="1"/>
  <c r="K1201" i="1" s="1"/>
  <c r="K1198" i="1" a="1"/>
  <c r="K1198" i="1" s="1"/>
  <c r="K1197" i="1" a="1"/>
  <c r="K1197" i="1" s="1"/>
  <c r="L1197" i="1" a="1"/>
  <c r="L1197" i="1" s="1"/>
  <c r="J1202" i="1" a="1"/>
  <c r="J1202" i="1" s="1"/>
  <c r="L1202" i="1" a="1"/>
  <c r="L1202" i="1" s="1"/>
  <c r="K1199" i="1" a="1"/>
  <c r="K1199" i="1" s="1"/>
  <c r="J1198" i="1" a="1"/>
  <c r="J1198" i="1" s="1"/>
  <c r="J1200" i="1" a="1"/>
  <c r="J1200" i="1" s="1"/>
  <c r="L1200" i="1" a="1"/>
  <c r="L1200" i="1" s="1"/>
  <c r="L1196" i="1" a="1"/>
  <c r="L1196" i="1" s="1"/>
  <c r="K1196" i="1" a="1"/>
  <c r="K1196" i="1" s="1"/>
  <c r="J1196" i="1" a="1"/>
  <c r="J1196" i="1" s="1"/>
  <c r="J1195" i="1" a="1"/>
  <c r="J1195" i="1" s="1"/>
  <c r="L1192" i="1" a="1"/>
  <c r="L1192" i="1" s="1"/>
  <c r="K1193" i="1" a="1"/>
  <c r="K1193" i="1" s="1"/>
  <c r="K1194" i="1" a="1"/>
  <c r="K1194" i="1" s="1"/>
  <c r="L1193" i="1" a="1"/>
  <c r="L1193" i="1" s="1"/>
  <c r="L1191" i="1" a="1"/>
  <c r="L1191" i="1" s="1"/>
  <c r="J1191" i="1" a="1"/>
  <c r="J1191" i="1" s="1"/>
  <c r="J1194" i="1" a="1"/>
  <c r="J1194" i="1" s="1"/>
  <c r="K1195" i="1" a="1"/>
  <c r="K1195" i="1" s="1"/>
  <c r="K1191" i="1" a="1"/>
  <c r="K1191" i="1" s="1"/>
  <c r="L1194" i="1" a="1"/>
  <c r="L1194" i="1" s="1"/>
  <c r="J1192" i="1" a="1"/>
  <c r="J1192" i="1" s="1"/>
  <c r="J1193" i="1" a="1"/>
  <c r="J1193" i="1" s="1"/>
  <c r="L1195" i="1" a="1"/>
  <c r="L1195" i="1" s="1"/>
  <c r="K1192" i="1" a="1"/>
  <c r="K1192" i="1" s="1"/>
  <c r="J1187" i="1" a="1"/>
  <c r="J1187" i="1" s="1"/>
  <c r="K1186" i="1" a="1"/>
  <c r="K1186" i="1" s="1"/>
  <c r="J1186" i="1" a="1"/>
  <c r="J1186" i="1" s="1"/>
  <c r="L1185" i="1" a="1"/>
  <c r="L1185" i="1" s="1"/>
  <c r="K1187" i="1" a="1"/>
  <c r="K1187" i="1" s="1"/>
  <c r="J1185" i="1" a="1"/>
  <c r="J1185" i="1" s="1"/>
  <c r="L1190" i="1" a="1"/>
  <c r="L1190" i="1" s="1"/>
  <c r="K1190" i="1" a="1"/>
  <c r="K1190" i="1" s="1"/>
  <c r="J1190" i="1" a="1"/>
  <c r="J1190" i="1" s="1"/>
  <c r="J1188" i="1" a="1"/>
  <c r="J1188" i="1" s="1"/>
  <c r="L1189" i="1" a="1"/>
  <c r="L1189" i="1" s="1"/>
  <c r="K1189" i="1" a="1"/>
  <c r="K1189" i="1" s="1"/>
  <c r="J1189" i="1" a="1"/>
  <c r="J1189" i="1" s="1"/>
  <c r="L1188" i="1" a="1"/>
  <c r="L1188" i="1" s="1"/>
  <c r="K1188" i="1" a="1"/>
  <c r="K1188" i="1" s="1"/>
  <c r="L1186" i="1" a="1"/>
  <c r="L1186" i="1" s="1"/>
  <c r="L1187" i="1" a="1"/>
  <c r="L1187" i="1" s="1"/>
  <c r="K1185" i="1" a="1"/>
  <c r="K1185" i="1" s="1"/>
  <c r="J1179" i="1" a="1"/>
  <c r="J1179" i="1" s="1"/>
  <c r="K1179" i="1" a="1"/>
  <c r="K1179" i="1" s="1"/>
  <c r="L1173" i="1" a="1"/>
  <c r="L1173" i="1" s="1"/>
  <c r="K1175" i="1" a="1"/>
  <c r="K1175" i="1" s="1"/>
  <c r="J1173" i="1" a="1"/>
  <c r="J1173" i="1" s="1"/>
  <c r="L1179" i="1" a="1"/>
  <c r="L1179" i="1" s="1"/>
  <c r="L1177" i="1" a="1"/>
  <c r="L1177" i="1" s="1"/>
  <c r="L1175" i="1" a="1"/>
  <c r="L1175" i="1" s="1"/>
  <c r="J1175" i="1" a="1"/>
  <c r="J1175" i="1" s="1"/>
  <c r="L1178" i="1" a="1"/>
  <c r="L1178" i="1" s="1"/>
  <c r="L1176" i="1" a="1"/>
  <c r="L1176" i="1" s="1"/>
  <c r="J1174" i="1" a="1"/>
  <c r="J1174" i="1" s="1"/>
  <c r="J1176" i="1" a="1"/>
  <c r="J1176" i="1" s="1"/>
  <c r="L1174" i="1" a="1"/>
  <c r="L1174" i="1" s="1"/>
  <c r="K1177" i="1" a="1"/>
  <c r="K1177" i="1" s="1"/>
  <c r="K1174" i="1" a="1"/>
  <c r="K1174" i="1" s="1"/>
  <c r="K1176" i="1" a="1"/>
  <c r="K1176" i="1" s="1"/>
  <c r="K1173" i="1" a="1"/>
  <c r="K1173" i="1" s="1"/>
  <c r="K1178" i="1" a="1"/>
  <c r="K1178" i="1" s="1"/>
  <c r="J1177" i="1" a="1"/>
  <c r="J1177" i="1" s="1"/>
  <c r="J1178" i="1" a="1"/>
  <c r="J1178" i="1" s="1"/>
  <c r="K1165" i="1" a="1"/>
  <c r="K1165" i="1" s="1"/>
  <c r="K1168" i="1" a="1"/>
  <c r="K1168" i="1" s="1"/>
  <c r="K1170" i="1" a="1"/>
  <c r="K1170" i="1" s="1"/>
  <c r="L1167" i="1" a="1"/>
  <c r="L1167" i="1" s="1"/>
  <c r="K1164" i="1" a="1"/>
  <c r="K1164" i="1" s="1"/>
  <c r="J1171" i="1" a="1"/>
  <c r="J1171" i="1" s="1"/>
  <c r="L1170" i="1" a="1"/>
  <c r="L1170" i="1" s="1"/>
  <c r="K1169" i="1" a="1"/>
  <c r="K1169" i="1" s="1"/>
  <c r="J1168" i="1" a="1"/>
  <c r="J1168" i="1" s="1"/>
  <c r="J1169" i="1" a="1"/>
  <c r="J1169" i="1" s="1"/>
  <c r="L1168" i="1" a="1"/>
  <c r="L1168" i="1" s="1"/>
  <c r="K1167" i="1" a="1"/>
  <c r="K1167" i="1" s="1"/>
  <c r="J1167" i="1" a="1"/>
  <c r="J1167" i="1" s="1"/>
  <c r="J1165" i="1" a="1"/>
  <c r="J1165" i="1" s="1"/>
  <c r="L1164" i="1" a="1"/>
  <c r="L1164" i="1" s="1"/>
  <c r="L1166" i="1" a="1"/>
  <c r="L1166" i="1" s="1"/>
  <c r="L1165" i="1" a="1"/>
  <c r="L1165" i="1" s="1"/>
  <c r="L1172" i="1" a="1"/>
  <c r="L1172" i="1" s="1"/>
  <c r="L1171" i="1" a="1"/>
  <c r="L1171" i="1" s="1"/>
  <c r="K1172" i="1" a="1"/>
  <c r="K1172" i="1" s="1"/>
  <c r="J1172" i="1" a="1"/>
  <c r="J1172" i="1" s="1"/>
  <c r="K1166" i="1" a="1"/>
  <c r="K1166" i="1" s="1"/>
  <c r="J1170" i="1" a="1"/>
  <c r="J1170" i="1" s="1"/>
  <c r="L1169" i="1" a="1"/>
  <c r="L1169" i="1" s="1"/>
  <c r="J1164" i="1" a="1"/>
  <c r="J1164" i="1" s="1"/>
  <c r="K1171" i="1" a="1"/>
  <c r="K1171" i="1" s="1"/>
  <c r="J1166" i="1" a="1"/>
  <c r="J1166" i="1" s="1"/>
  <c r="K1154" i="1" a="1"/>
  <c r="K1154" i="1" s="1"/>
  <c r="J1154" i="1" a="1"/>
  <c r="J1154" i="1" s="1"/>
  <c r="L1153" i="1" a="1"/>
  <c r="L1153" i="1" s="1"/>
  <c r="J1153" i="1" a="1"/>
  <c r="J1153" i="1" s="1"/>
  <c r="L1155" i="1" a="1"/>
  <c r="L1155" i="1" s="1"/>
  <c r="K1153" i="1" a="1"/>
  <c r="K1153" i="1" s="1"/>
  <c r="J1163" i="1" a="1"/>
  <c r="J1163" i="1" s="1"/>
  <c r="K1156" i="1" a="1"/>
  <c r="K1156" i="1" s="1"/>
  <c r="L1163" i="1" a="1"/>
  <c r="L1163" i="1" s="1"/>
  <c r="K1163" i="1" a="1"/>
  <c r="K1163" i="1" s="1"/>
  <c r="L1162" i="1" a="1"/>
  <c r="L1162" i="1" s="1"/>
  <c r="K1162" i="1" a="1"/>
  <c r="K1162" i="1" s="1"/>
  <c r="J1155" i="1" a="1"/>
  <c r="J1155" i="1" s="1"/>
  <c r="K1155" i="1" a="1"/>
  <c r="K1155" i="1" s="1"/>
  <c r="J1156" i="1" a="1"/>
  <c r="J1156" i="1" s="1"/>
  <c r="L1156" i="1" a="1"/>
  <c r="L1156" i="1" s="1"/>
  <c r="L1150" i="1" a="1"/>
  <c r="L1150" i="1" s="1"/>
  <c r="L1154" i="1" a="1"/>
  <c r="L1154" i="1" s="1"/>
  <c r="J1162" i="1" a="1"/>
  <c r="J1162" i="1" s="1"/>
  <c r="J1143" i="1" a="1"/>
  <c r="J1143" i="1" s="1"/>
  <c r="K1143" i="1" a="1"/>
  <c r="K1143" i="1" s="1"/>
  <c r="J1149" i="1" a="1"/>
  <c r="J1149" i="1" s="1"/>
  <c r="K1147" i="1" a="1"/>
  <c r="K1147" i="1" s="1"/>
  <c r="L1142" i="1" a="1"/>
  <c r="L1142" i="1" s="1"/>
  <c r="J1144" i="1" a="1"/>
  <c r="J1144" i="1" s="1"/>
  <c r="L1143" i="1" a="1"/>
  <c r="L1143" i="1" s="1"/>
  <c r="K1142" i="1" a="1"/>
  <c r="K1142" i="1" s="1"/>
  <c r="J1142" i="1" a="1"/>
  <c r="J1142" i="1" s="1"/>
  <c r="L1145" i="1" a="1"/>
  <c r="L1145" i="1" s="1"/>
  <c r="K1144" i="1" a="1"/>
  <c r="K1144" i="1" s="1"/>
  <c r="L1148" i="1" a="1"/>
  <c r="L1148" i="1" s="1"/>
  <c r="J1148" i="1" a="1"/>
  <c r="J1148" i="1" s="1"/>
  <c r="J1146" i="1" a="1"/>
  <c r="J1146" i="1" s="1"/>
  <c r="L1146" i="1" a="1"/>
  <c r="L1146" i="1" s="1"/>
  <c r="K1150" i="1" a="1"/>
  <c r="K1150" i="1" s="1"/>
  <c r="J1150" i="1" a="1"/>
  <c r="J1150" i="1" s="1"/>
  <c r="K1145" i="1" a="1"/>
  <c r="K1145" i="1" s="1"/>
  <c r="L1149" i="1" a="1"/>
  <c r="L1149" i="1" s="1"/>
  <c r="K1146" i="1" a="1"/>
  <c r="K1146" i="1" s="1"/>
  <c r="K1149" i="1" a="1"/>
  <c r="K1149" i="1" s="1"/>
  <c r="J1147" i="1" a="1"/>
  <c r="J1147" i="1" s="1"/>
  <c r="L1144" i="1" a="1"/>
  <c r="L1144" i="1" s="1"/>
  <c r="K1148" i="1" a="1"/>
  <c r="K1148" i="1" s="1"/>
  <c r="L1147" i="1" a="1"/>
  <c r="L1147" i="1" s="1"/>
  <c r="J1145" i="1" a="1"/>
  <c r="J1145" i="1" s="1"/>
  <c r="J1141" i="1" a="1"/>
  <c r="J1141" i="1" s="1"/>
  <c r="L1140" i="1" a="1"/>
  <c r="L1140" i="1" s="1"/>
  <c r="L1139" i="1" a="1"/>
  <c r="L1139" i="1" s="1"/>
  <c r="K1139" i="1" a="1"/>
  <c r="K1139" i="1" s="1"/>
  <c r="J1139" i="1" a="1"/>
  <c r="J1139" i="1" s="1"/>
  <c r="J1138" i="1" a="1"/>
  <c r="J1138" i="1" s="1"/>
  <c r="J1140" i="1" a="1"/>
  <c r="J1140" i="1" s="1"/>
  <c r="K1138" i="1" a="1"/>
  <c r="K1138" i="1" s="1"/>
  <c r="L1138" i="1" a="1"/>
  <c r="L1138" i="1" s="1"/>
  <c r="L1141" i="1" a="1"/>
  <c r="L1141" i="1" s="1"/>
  <c r="K1141" i="1" a="1"/>
  <c r="K1141" i="1" s="1"/>
  <c r="K1140" i="1" a="1"/>
  <c r="K1140" i="1" s="1"/>
  <c r="L1433" i="1" a="1"/>
  <c r="L1433" i="1" s="1"/>
  <c r="K1433" i="1" a="1"/>
  <c r="K1433" i="1" s="1"/>
  <c r="J1432" i="1" a="1"/>
  <c r="J1432" i="1" s="1"/>
  <c r="L1430" i="1" a="1"/>
  <c r="L1430" i="1" s="1"/>
  <c r="K1430" i="1" a="1"/>
  <c r="K1430" i="1" s="1"/>
  <c r="J1430" i="1" a="1"/>
  <c r="J1430" i="1" s="1"/>
  <c r="J1431" i="1" a="1"/>
  <c r="J1431" i="1" s="1"/>
  <c r="L1436" i="1" a="1"/>
  <c r="L1436" i="1" s="1"/>
  <c r="K1436" i="1" a="1"/>
  <c r="K1436" i="1" s="1"/>
  <c r="J1436" i="1" a="1"/>
  <c r="J1436" i="1" s="1"/>
  <c r="K1432" i="1" a="1"/>
  <c r="K1432" i="1" s="1"/>
  <c r="J1433" i="1" a="1"/>
  <c r="J1433" i="1" s="1"/>
  <c r="L1434" i="1" a="1"/>
  <c r="L1434" i="1" s="1"/>
  <c r="K1434" i="1" a="1"/>
  <c r="K1434" i="1" s="1"/>
  <c r="L1432" i="1" a="1"/>
  <c r="L1432" i="1" s="1"/>
  <c r="K1431" i="1" a="1"/>
  <c r="K1431" i="1" s="1"/>
  <c r="L1431" i="1" a="1"/>
  <c r="L1431" i="1" s="1"/>
  <c r="J1434" i="1" a="1"/>
  <c r="J1434" i="1" s="1"/>
  <c r="L1420" i="1" a="1"/>
  <c r="L1420" i="1" s="1"/>
  <c r="K1416" i="1" a="1"/>
  <c r="K1416" i="1" s="1"/>
  <c r="L1418" i="1" a="1"/>
  <c r="L1418" i="1" s="1"/>
  <c r="K1419" i="1" a="1"/>
  <c r="K1419" i="1" s="1"/>
  <c r="K1422" i="1" a="1"/>
  <c r="K1422" i="1" s="1"/>
  <c r="J1421" i="1" a="1"/>
  <c r="J1421" i="1" s="1"/>
  <c r="J1422" i="1" a="1"/>
  <c r="J1422" i="1" s="1"/>
  <c r="J1418" i="1" a="1"/>
  <c r="J1418" i="1" s="1"/>
  <c r="L1421" i="1" a="1"/>
  <c r="L1421" i="1" s="1"/>
  <c r="K1421" i="1" a="1"/>
  <c r="K1421" i="1" s="1"/>
  <c r="K1417" i="1" a="1"/>
  <c r="K1417" i="1" s="1"/>
  <c r="J1417" i="1" a="1"/>
  <c r="J1417" i="1" s="1"/>
  <c r="L1417" i="1" a="1"/>
  <c r="L1417" i="1" s="1"/>
  <c r="L1424" i="1" a="1"/>
  <c r="L1424" i="1" s="1"/>
  <c r="L1419" i="1" a="1"/>
  <c r="L1419" i="1" s="1"/>
  <c r="L1416" i="1" a="1"/>
  <c r="L1416" i="1" s="1"/>
  <c r="L1423" i="1" a="1"/>
  <c r="L1423" i="1" s="1"/>
  <c r="J1423" i="1" a="1"/>
  <c r="J1423" i="1" s="1"/>
  <c r="J1420" i="1" a="1"/>
  <c r="J1420" i="1" s="1"/>
  <c r="K1424" i="1" a="1"/>
  <c r="K1424" i="1" s="1"/>
  <c r="J1424" i="1" a="1"/>
  <c r="J1424" i="1" s="1"/>
  <c r="J1416" i="1" a="1"/>
  <c r="J1416" i="1" s="1"/>
  <c r="K1423" i="1" a="1"/>
  <c r="K1423" i="1" s="1"/>
  <c r="J1419" i="1" a="1"/>
  <c r="J1419" i="1" s="1"/>
  <c r="K1418" i="1" a="1"/>
  <c r="K1418" i="1" s="1"/>
  <c r="L1422" i="1" a="1"/>
  <c r="L1422" i="1" s="1"/>
  <c r="K1420" i="1" a="1"/>
  <c r="K1420" i="1" s="1"/>
  <c r="K1405" i="1" a="1"/>
  <c r="K1405" i="1" s="1"/>
  <c r="L1408" i="1" a="1"/>
  <c r="L1408" i="1" s="1"/>
  <c r="L1410" i="1" a="1"/>
  <c r="L1410" i="1" s="1"/>
  <c r="L1409" i="1" a="1"/>
  <c r="L1409" i="1" s="1"/>
  <c r="K1410" i="1" a="1"/>
  <c r="K1410" i="1" s="1"/>
  <c r="J1410" i="1" a="1"/>
  <c r="J1410" i="1" s="1"/>
  <c r="L1405" i="1" a="1"/>
  <c r="L1405" i="1" s="1"/>
  <c r="J1405" i="1" a="1"/>
  <c r="J1405" i="1" s="1"/>
  <c r="J1409" i="1" a="1"/>
  <c r="J1409" i="1" s="1"/>
  <c r="L1407" i="1" a="1"/>
  <c r="L1407" i="1" s="1"/>
  <c r="K1404" i="1" a="1"/>
  <c r="K1404" i="1" s="1"/>
  <c r="K1407" i="1" a="1"/>
  <c r="K1407" i="1" s="1"/>
  <c r="K1409" i="1" a="1"/>
  <c r="K1409" i="1" s="1"/>
  <c r="J1408" i="1" a="1"/>
  <c r="J1408" i="1" s="1"/>
  <c r="J1407" i="1" a="1"/>
  <c r="J1407" i="1" s="1"/>
  <c r="K1408" i="1" a="1"/>
  <c r="K1408" i="1" s="1"/>
  <c r="L1404" i="1" a="1"/>
  <c r="L1404" i="1" s="1"/>
  <c r="J1404" i="1" a="1"/>
  <c r="J1404" i="1" s="1"/>
  <c r="K1401" i="1" a="1"/>
  <c r="K1401" i="1" s="1"/>
  <c r="J1402" i="1" a="1"/>
  <c r="J1402" i="1" s="1"/>
  <c r="L1401" i="1" a="1"/>
  <c r="L1401" i="1" s="1"/>
  <c r="J1401" i="1" a="1"/>
  <c r="J1401" i="1" s="1"/>
  <c r="L1403" i="1" a="1"/>
  <c r="L1403" i="1" s="1"/>
  <c r="J1403" i="1" a="1"/>
  <c r="J1403" i="1" s="1"/>
  <c r="L1402" i="1" a="1"/>
  <c r="L1402" i="1" s="1"/>
  <c r="K1402" i="1" a="1"/>
  <c r="K1402" i="1" s="1"/>
  <c r="K1403" i="1" a="1"/>
  <c r="K1403" i="1" s="1"/>
  <c r="L1372" i="1" a="1"/>
  <c r="L1372" i="1" s="1"/>
  <c r="J1371" i="1" a="1"/>
  <c r="J1371" i="1" s="1"/>
  <c r="L1373" i="1" a="1"/>
  <c r="L1373" i="1" s="1"/>
  <c r="K1371" i="1" a="1"/>
  <c r="K1371" i="1" s="1"/>
  <c r="K1372" i="1" a="1"/>
  <c r="K1372" i="1" s="1"/>
  <c r="K1373" i="1" a="1"/>
  <c r="K1373" i="1" s="1"/>
  <c r="J1372" i="1" a="1"/>
  <c r="J1372" i="1" s="1"/>
  <c r="J1373" i="1" a="1"/>
  <c r="J1373" i="1" s="1"/>
  <c r="J1370" i="1" a="1"/>
  <c r="J1370" i="1" s="1"/>
  <c r="J1374" i="1" a="1"/>
  <c r="J1374" i="1" s="1"/>
  <c r="K1374" i="1" a="1"/>
  <c r="K1374" i="1" s="1"/>
  <c r="L1369" i="1" a="1"/>
  <c r="L1369" i="1" s="1"/>
  <c r="L1371" i="1" a="1"/>
  <c r="L1371" i="1" s="1"/>
  <c r="L1370" i="1" a="1"/>
  <c r="L1370" i="1" s="1"/>
  <c r="L1374" i="1" a="1"/>
  <c r="L1374" i="1" s="1"/>
  <c r="K1370" i="1" a="1"/>
  <c r="K1370" i="1" s="1"/>
  <c r="L1367" i="1" a="1"/>
  <c r="L1367" i="1" s="1"/>
  <c r="L1362" i="1" a="1"/>
  <c r="L1362" i="1" s="1"/>
  <c r="J1367" i="1" a="1"/>
  <c r="J1367" i="1" s="1"/>
  <c r="L1366" i="1" a="1"/>
  <c r="L1366" i="1" s="1"/>
  <c r="J1366" i="1" a="1"/>
  <c r="J1366" i="1" s="1"/>
  <c r="J1362" i="1" a="1"/>
  <c r="J1362" i="1" s="1"/>
  <c r="L1364" i="1" a="1"/>
  <c r="L1364" i="1" s="1"/>
  <c r="J1369" i="1" a="1"/>
  <c r="J1369" i="1" s="1"/>
  <c r="K1369" i="1" a="1"/>
  <c r="K1369" i="1" s="1"/>
  <c r="L1363" i="1" a="1"/>
  <c r="L1363" i="1" s="1"/>
  <c r="J1365" i="1" a="1"/>
  <c r="J1365" i="1" s="1"/>
  <c r="L1368" i="1" a="1"/>
  <c r="L1368" i="1" s="1"/>
  <c r="K1368" i="1" a="1"/>
  <c r="K1368" i="1" s="1"/>
  <c r="K1366" i="1" a="1"/>
  <c r="K1366" i="1" s="1"/>
  <c r="J1368" i="1" a="1"/>
  <c r="J1368" i="1" s="1"/>
  <c r="K1363" i="1" a="1"/>
  <c r="K1363" i="1" s="1"/>
  <c r="J1364" i="1" a="1"/>
  <c r="J1364" i="1" s="1"/>
  <c r="K1362" i="1" a="1"/>
  <c r="K1362" i="1" s="1"/>
  <c r="K1364" i="1" a="1"/>
  <c r="K1364" i="1" s="1"/>
  <c r="K1367" i="1" a="1"/>
  <c r="K1367" i="1" s="1"/>
  <c r="K1365" i="1" a="1"/>
  <c r="K1365" i="1" s="1"/>
  <c r="L1365" i="1" a="1"/>
  <c r="L1365" i="1" s="1"/>
  <c r="J1363" i="1" a="1"/>
  <c r="J1363" i="1" s="1"/>
  <c r="K1354" i="1" a="1"/>
  <c r="K1354" i="1" s="1"/>
  <c r="L1353" i="1" a="1"/>
  <c r="L1353" i="1" s="1"/>
  <c r="K1358" i="1" a="1"/>
  <c r="K1358" i="1" s="1"/>
  <c r="L1357" i="1" a="1"/>
  <c r="L1357" i="1" s="1"/>
  <c r="L1359" i="1" a="1"/>
  <c r="L1359" i="1" s="1"/>
  <c r="K1357" i="1" a="1"/>
  <c r="K1357" i="1" s="1"/>
  <c r="J1356" i="1" a="1"/>
  <c r="J1356" i="1" s="1"/>
  <c r="K1360" i="1" a="1"/>
  <c r="K1360" i="1" s="1"/>
  <c r="J1355" i="1" a="1"/>
  <c r="J1355" i="1" s="1"/>
  <c r="J1359" i="1" a="1"/>
  <c r="J1359" i="1" s="1"/>
  <c r="K1355" i="1" a="1"/>
  <c r="K1355" i="1" s="1"/>
  <c r="J1360" i="1" a="1"/>
  <c r="J1360" i="1" s="1"/>
  <c r="L1360" i="1" a="1"/>
  <c r="L1360" i="1" s="1"/>
  <c r="L1358" i="1" a="1"/>
  <c r="L1358" i="1" s="1"/>
  <c r="J1357" i="1" a="1"/>
  <c r="J1357" i="1" s="1"/>
  <c r="L1356" i="1" a="1"/>
  <c r="L1356" i="1" s="1"/>
  <c r="K1359" i="1" a="1"/>
  <c r="K1359" i="1" s="1"/>
  <c r="L1354" i="1" a="1"/>
  <c r="L1354" i="1" s="1"/>
  <c r="K1353" i="1" a="1"/>
  <c r="K1353" i="1" s="1"/>
  <c r="L1355" i="1" a="1"/>
  <c r="L1355" i="1" s="1"/>
  <c r="J1353" i="1" a="1"/>
  <c r="J1353" i="1" s="1"/>
  <c r="J1358" i="1" a="1"/>
  <c r="J1358" i="1" s="1"/>
  <c r="L1361" i="1" a="1"/>
  <c r="L1361" i="1" s="1"/>
  <c r="K1361" i="1" a="1"/>
  <c r="K1361" i="1" s="1"/>
  <c r="J1354" i="1" a="1"/>
  <c r="J1354" i="1" s="1"/>
  <c r="J1361" i="1" a="1"/>
  <c r="J1361" i="1" s="1"/>
  <c r="K1356" i="1" a="1"/>
  <c r="K1356" i="1" s="1"/>
  <c r="L1349" i="1" a="1"/>
  <c r="L1349" i="1" s="1"/>
  <c r="K1346" i="1" a="1"/>
  <c r="K1346" i="1" s="1"/>
  <c r="K1350" i="1" a="1"/>
  <c r="K1350" i="1" s="1"/>
  <c r="J1347" i="1" a="1"/>
  <c r="J1347" i="1" s="1"/>
  <c r="J1348" i="1" a="1"/>
  <c r="J1348" i="1" s="1"/>
  <c r="L1347" i="1" a="1"/>
  <c r="L1347" i="1" s="1"/>
  <c r="K1348" i="1" a="1"/>
  <c r="K1348" i="1" s="1"/>
  <c r="K1349" i="1" a="1"/>
  <c r="K1349" i="1" s="1"/>
  <c r="J1346" i="1" a="1"/>
  <c r="J1346" i="1" s="1"/>
  <c r="L1346" i="1" a="1"/>
  <c r="L1346" i="1" s="1"/>
  <c r="L1352" i="1" a="1"/>
  <c r="L1352" i="1" s="1"/>
  <c r="K1352" i="1" a="1"/>
  <c r="K1352" i="1" s="1"/>
  <c r="J1352" i="1" a="1"/>
  <c r="J1352" i="1" s="1"/>
  <c r="L1350" i="1" a="1"/>
  <c r="L1350" i="1" s="1"/>
  <c r="J1350" i="1" a="1"/>
  <c r="J1350" i="1" s="1"/>
  <c r="J1349" i="1" a="1"/>
  <c r="J1349" i="1" s="1"/>
  <c r="K1347" i="1" a="1"/>
  <c r="K1347" i="1" s="1"/>
  <c r="L1348" i="1" a="1"/>
  <c r="L1348" i="1" s="1"/>
  <c r="J1339" i="1" a="1"/>
  <c r="J1339" i="1" s="1"/>
  <c r="J1334" i="1" a="1"/>
  <c r="J1334" i="1" s="1"/>
  <c r="L1337" i="1" a="1"/>
  <c r="L1337" i="1" s="1"/>
  <c r="K1336" i="1" a="1"/>
  <c r="K1336" i="1" s="1"/>
  <c r="K1334" i="1" a="1"/>
  <c r="K1334" i="1" s="1"/>
  <c r="K1333" i="1" a="1"/>
  <c r="K1333" i="1" s="1"/>
  <c r="J1333" i="1" a="1"/>
  <c r="J1333" i="1" s="1"/>
  <c r="K1337" i="1" a="1"/>
  <c r="K1337" i="1" s="1"/>
  <c r="L1335" i="1" a="1"/>
  <c r="L1335" i="1" s="1"/>
  <c r="K1340" i="1" a="1"/>
  <c r="K1340" i="1" s="1"/>
  <c r="J1337" i="1" a="1"/>
  <c r="J1337" i="1" s="1"/>
  <c r="L1333" i="1" a="1"/>
  <c r="L1333" i="1" s="1"/>
  <c r="L1336" i="1" a="1"/>
  <c r="L1336" i="1" s="1"/>
  <c r="K1335" i="1" a="1"/>
  <c r="K1335" i="1" s="1"/>
  <c r="L1340" i="1" a="1"/>
  <c r="L1340" i="1" s="1"/>
  <c r="J1340" i="1" a="1"/>
  <c r="J1340" i="1" s="1"/>
  <c r="L1339" i="1" a="1"/>
  <c r="L1339" i="1" s="1"/>
  <c r="K1338" i="1" a="1"/>
  <c r="K1338" i="1" s="1"/>
  <c r="K1339" i="1" a="1"/>
  <c r="K1339" i="1" s="1"/>
  <c r="J1338" i="1" a="1"/>
  <c r="J1338" i="1" s="1"/>
  <c r="J1335" i="1" a="1"/>
  <c r="J1335" i="1" s="1"/>
  <c r="J1336" i="1" a="1"/>
  <c r="J1336" i="1" s="1"/>
  <c r="L1334" i="1" a="1"/>
  <c r="L1334" i="1" s="1"/>
  <c r="L1338" i="1" a="1"/>
  <c r="L1338" i="1" s="1"/>
  <c r="J1324" i="1" a="1"/>
  <c r="J1324" i="1" s="1"/>
  <c r="K1326" i="1" a="1"/>
  <c r="K1326" i="1" s="1"/>
  <c r="L1321" i="1" a="1"/>
  <c r="L1321" i="1" s="1"/>
  <c r="K1324" i="1" a="1"/>
  <c r="K1324" i="1" s="1"/>
  <c r="J1323" i="1" a="1"/>
  <c r="J1323" i="1" s="1"/>
  <c r="J1321" i="1" a="1"/>
  <c r="J1321" i="1" s="1"/>
  <c r="L1323" i="1" a="1"/>
  <c r="L1323" i="1" s="1"/>
  <c r="K1321" i="1" a="1"/>
  <c r="K1321" i="1" s="1"/>
  <c r="L1326" i="1" a="1"/>
  <c r="L1326" i="1" s="1"/>
  <c r="J1325" i="1" a="1"/>
  <c r="J1325" i="1" s="1"/>
  <c r="L1324" i="1" a="1"/>
  <c r="L1324" i="1" s="1"/>
  <c r="K1325" i="1" a="1"/>
  <c r="K1325" i="1" s="1"/>
  <c r="L1332" i="1" a="1"/>
  <c r="L1332" i="1" s="1"/>
  <c r="J1332" i="1" a="1"/>
  <c r="J1332" i="1" s="1"/>
  <c r="L1325" i="1" a="1"/>
  <c r="L1325" i="1" s="1"/>
  <c r="K1323" i="1" a="1"/>
  <c r="K1323" i="1" s="1"/>
  <c r="J1326" i="1" a="1"/>
  <c r="J1326" i="1" s="1"/>
  <c r="K1332" i="1" a="1"/>
  <c r="K1332" i="1" s="1"/>
  <c r="K1319" i="1" a="1"/>
  <c r="K1319" i="1" s="1"/>
  <c r="L1319" i="1" a="1"/>
  <c r="L1319" i="1" s="1"/>
  <c r="J1319" i="1" a="1"/>
  <c r="J1319" i="1" s="1"/>
  <c r="J1318" i="1" a="1"/>
  <c r="J1318" i="1" s="1"/>
  <c r="K1317" i="1" a="1"/>
  <c r="K1317" i="1" s="1"/>
  <c r="K1318" i="1" a="1"/>
  <c r="K1318" i="1" s="1"/>
  <c r="L1317" i="1" a="1"/>
  <c r="L1317" i="1" s="1"/>
  <c r="L1318" i="1" a="1"/>
  <c r="L1318" i="1" s="1"/>
  <c r="J1317" i="1" a="1"/>
  <c r="J1317" i="1" s="1"/>
  <c r="L1320" i="1" a="1"/>
  <c r="L1320" i="1" s="1"/>
  <c r="K1320" i="1" a="1"/>
  <c r="K1320" i="1" s="1"/>
  <c r="J1320" i="1" a="1"/>
  <c r="J1320" i="1" s="1"/>
  <c r="K1263" i="1" a="1"/>
  <c r="K1263" i="1" s="1"/>
  <c r="J1263" i="1" a="1"/>
  <c r="J1263" i="1" s="1"/>
  <c r="L1263" i="1" a="1"/>
  <c r="L1263" i="1" s="1"/>
  <c r="K1262" i="1" a="1"/>
  <c r="K1262" i="1" s="1"/>
  <c r="L1260" i="1" a="1"/>
  <c r="L1260" i="1" s="1"/>
  <c r="L1256" i="1" a="1"/>
  <c r="L1256" i="1" s="1"/>
  <c r="L1261" i="1" a="1"/>
  <c r="L1261" i="1" s="1"/>
  <c r="K1261" i="1" a="1"/>
  <c r="K1261" i="1" s="1"/>
  <c r="J1257" i="1" a="1"/>
  <c r="J1257" i="1" s="1"/>
  <c r="J1261" i="1" a="1"/>
  <c r="J1261" i="1" s="1"/>
  <c r="K1256" i="1" a="1"/>
  <c r="K1256" i="1" s="1"/>
  <c r="K1260" i="1" a="1"/>
  <c r="K1260" i="1" s="1"/>
  <c r="L1258" i="1" a="1"/>
  <c r="L1258" i="1" s="1"/>
  <c r="L1259" i="1" a="1"/>
  <c r="L1259" i="1" s="1"/>
  <c r="J1256" i="1" a="1"/>
  <c r="J1256" i="1" s="1"/>
  <c r="J1258" i="1" a="1"/>
  <c r="J1258" i="1" s="1"/>
  <c r="K1259" i="1" a="1"/>
  <c r="K1259" i="1" s="1"/>
  <c r="J1255" i="1" a="1"/>
  <c r="J1255" i="1" s="1"/>
  <c r="J1254" i="1" a="1"/>
  <c r="J1254" i="1" s="1"/>
  <c r="L1262" i="1" a="1"/>
  <c r="L1262" i="1" s="1"/>
  <c r="K1257" i="1" a="1"/>
  <c r="K1257" i="1" s="1"/>
  <c r="J1262" i="1" a="1"/>
  <c r="J1262" i="1" s="1"/>
  <c r="L1257" i="1" a="1"/>
  <c r="L1257" i="1" s="1"/>
  <c r="L1254" i="1" a="1"/>
  <c r="L1254" i="1" s="1"/>
  <c r="K1258" i="1" a="1"/>
  <c r="K1258" i="1" s="1"/>
  <c r="J1260" i="1" a="1"/>
  <c r="J1260" i="1" s="1"/>
  <c r="J1259" i="1" a="1"/>
  <c r="J1259" i="1" s="1"/>
  <c r="L1255" i="1" a="1"/>
  <c r="L1255" i="1" s="1"/>
  <c r="K1255" i="1" a="1"/>
  <c r="K1255" i="1" s="1"/>
  <c r="K1254" i="1" a="1"/>
  <c r="K1254" i="1" s="1"/>
  <c r="J1250" i="1" a="1"/>
  <c r="J1250" i="1" s="1"/>
  <c r="L1250" i="1" a="1"/>
  <c r="L1250" i="1" s="1"/>
  <c r="L1249" i="1" a="1"/>
  <c r="L1249" i="1" s="1"/>
  <c r="J1253" i="1" a="1"/>
  <c r="J1253" i="1" s="1"/>
  <c r="J1251" i="1" a="1"/>
  <c r="J1251" i="1" s="1"/>
  <c r="K1247" i="1" a="1"/>
  <c r="K1247" i="1" s="1"/>
  <c r="J1247" i="1" a="1"/>
  <c r="J1247" i="1" s="1"/>
  <c r="K1249" i="1" a="1"/>
  <c r="K1249" i="1" s="1"/>
  <c r="K1248" i="1" a="1"/>
  <c r="K1248" i="1" s="1"/>
  <c r="L1247" i="1" a="1"/>
  <c r="L1247" i="1" s="1"/>
  <c r="L1253" i="1" a="1"/>
  <c r="L1253" i="1" s="1"/>
  <c r="K1253" i="1" a="1"/>
  <c r="K1253" i="1" s="1"/>
  <c r="L1252" i="1" a="1"/>
  <c r="L1252" i="1" s="1"/>
  <c r="K1246" i="1" a="1"/>
  <c r="K1246" i="1" s="1"/>
  <c r="L1246" i="1" a="1"/>
  <c r="L1246" i="1" s="1"/>
  <c r="J1252" i="1" a="1"/>
  <c r="J1252" i="1" s="1"/>
  <c r="J1249" i="1" a="1"/>
  <c r="J1249" i="1" s="1"/>
  <c r="K1251" i="1" a="1"/>
  <c r="K1251" i="1" s="1"/>
  <c r="L1248" i="1" a="1"/>
  <c r="L1248" i="1" s="1"/>
  <c r="J1245" i="1" a="1"/>
  <c r="J1245" i="1" s="1"/>
  <c r="K1245" i="1" a="1"/>
  <c r="K1245" i="1" s="1"/>
  <c r="J1246" i="1" a="1"/>
  <c r="J1246" i="1" s="1"/>
  <c r="L1245" i="1" a="1"/>
  <c r="L1245" i="1" s="1"/>
  <c r="K1250" i="1" a="1"/>
  <c r="K1250" i="1" s="1"/>
  <c r="L1251" i="1" a="1"/>
  <c r="L1251" i="1" s="1"/>
  <c r="K1252" i="1" a="1"/>
  <c r="K1252" i="1" s="1"/>
  <c r="J1248" i="1" a="1"/>
  <c r="J1248" i="1" s="1"/>
  <c r="J1241" i="1" a="1"/>
  <c r="J1241" i="1" s="1"/>
  <c r="K1236" i="1" a="1"/>
  <c r="K1236" i="1" s="1"/>
  <c r="K1243" i="1" a="1"/>
  <c r="K1243" i="1" s="1"/>
  <c r="L1240" i="1" a="1"/>
  <c r="L1240" i="1" s="1"/>
  <c r="J1243" i="1" a="1"/>
  <c r="J1243" i="1" s="1"/>
  <c r="J1240" i="1" a="1"/>
  <c r="J1240" i="1" s="1"/>
  <c r="L1236" i="1" a="1"/>
  <c r="L1236" i="1" s="1"/>
  <c r="J1242" i="1" a="1"/>
  <c r="J1242" i="1" s="1"/>
  <c r="L1237" i="1" a="1"/>
  <c r="L1237" i="1" s="1"/>
  <c r="L1243" i="1" a="1"/>
  <c r="L1243" i="1" s="1"/>
  <c r="L1238" i="1" a="1"/>
  <c r="L1238" i="1" s="1"/>
  <c r="J1239" i="1" a="1"/>
  <c r="J1239" i="1" s="1"/>
  <c r="K1237" i="1" a="1"/>
  <c r="K1237" i="1" s="1"/>
  <c r="K1241" i="1" a="1"/>
  <c r="K1241" i="1" s="1"/>
  <c r="J1236" i="1" a="1"/>
  <c r="J1236" i="1" s="1"/>
  <c r="J1244" i="1" a="1"/>
  <c r="J1244" i="1" s="1"/>
  <c r="K1238" i="1" a="1"/>
  <c r="K1238" i="1" s="1"/>
  <c r="K1239" i="1" a="1"/>
  <c r="K1239" i="1" s="1"/>
  <c r="L1242" i="1" a="1"/>
  <c r="L1242" i="1" s="1"/>
  <c r="K1240" i="1" a="1"/>
  <c r="K1240" i="1" s="1"/>
  <c r="L1244" i="1" a="1"/>
  <c r="L1244" i="1" s="1"/>
  <c r="K1244" i="1" a="1"/>
  <c r="K1244" i="1" s="1"/>
  <c r="J1237" i="1" a="1"/>
  <c r="J1237" i="1" s="1"/>
  <c r="K1242" i="1" a="1"/>
  <c r="K1242" i="1" s="1"/>
  <c r="L1239" i="1" a="1"/>
  <c r="L1239" i="1" s="1"/>
  <c r="L1241" i="1" a="1"/>
  <c r="L1241" i="1" s="1"/>
  <c r="J1238" i="1" a="1"/>
  <c r="J1238" i="1" s="1"/>
  <c r="L1234" i="1" a="1"/>
  <c r="L1234" i="1" s="1"/>
  <c r="K1227" i="1" a="1"/>
  <c r="K1227" i="1" s="1"/>
  <c r="L1230" i="1" a="1"/>
  <c r="L1230" i="1" s="1"/>
  <c r="K1234" i="1" a="1"/>
  <c r="K1234" i="1" s="1"/>
  <c r="J1234" i="1" a="1"/>
  <c r="J1234" i="1" s="1"/>
  <c r="L1228" i="1" a="1"/>
  <c r="L1228" i="1" s="1"/>
  <c r="J1231" i="1" a="1"/>
  <c r="J1231" i="1" s="1"/>
  <c r="J1228" i="1" a="1"/>
  <c r="J1228" i="1" s="1"/>
  <c r="L1233" i="1" a="1"/>
  <c r="L1233" i="1" s="1"/>
  <c r="L1226" i="1" a="1"/>
  <c r="L1226" i="1" s="1"/>
  <c r="J1232" i="1" a="1"/>
  <c r="J1232" i="1" s="1"/>
  <c r="J1233" i="1" a="1"/>
  <c r="J1233" i="1" s="1"/>
  <c r="L1232" i="1" a="1"/>
  <c r="L1232" i="1" s="1"/>
  <c r="L1229" i="1" a="1"/>
  <c r="L1229" i="1" s="1"/>
  <c r="K1231" i="1" a="1"/>
  <c r="K1231" i="1" s="1"/>
  <c r="K1229" i="1" a="1"/>
  <c r="K1229" i="1" s="1"/>
  <c r="L1227" i="1" a="1"/>
  <c r="L1227" i="1" s="1"/>
  <c r="K1232" i="1" a="1"/>
  <c r="K1232" i="1" s="1"/>
  <c r="K1228" i="1" a="1"/>
  <c r="K1228" i="1" s="1"/>
  <c r="L1235" i="1" a="1"/>
  <c r="L1235" i="1" s="1"/>
  <c r="K1235" i="1" a="1"/>
  <c r="K1235" i="1" s="1"/>
  <c r="J1230" i="1" a="1"/>
  <c r="J1230" i="1" s="1"/>
  <c r="J1235" i="1" a="1"/>
  <c r="J1235" i="1" s="1"/>
  <c r="K1233" i="1" a="1"/>
  <c r="K1233" i="1" s="1"/>
  <c r="L1231" i="1" a="1"/>
  <c r="L1231" i="1" s="1"/>
  <c r="J1227" i="1" a="1"/>
  <c r="J1227" i="1" s="1"/>
  <c r="K1230" i="1" a="1"/>
  <c r="K1230" i="1" s="1"/>
  <c r="J1229" i="1" a="1"/>
  <c r="J1229" i="1" s="1"/>
  <c r="K1224" i="1" a="1"/>
  <c r="K1224" i="1" s="1"/>
  <c r="J1221" i="1" a="1"/>
  <c r="J1221" i="1" s="1"/>
  <c r="K1220" i="1" a="1"/>
  <c r="K1220" i="1" s="1"/>
  <c r="J1219" i="1" a="1"/>
  <c r="J1219" i="1" s="1"/>
  <c r="K1221" i="1" a="1"/>
  <c r="K1221" i="1" s="1"/>
  <c r="J1220" i="1" a="1"/>
  <c r="J1220" i="1" s="1"/>
  <c r="L1218" i="1" a="1"/>
  <c r="L1218" i="1" s="1"/>
  <c r="J1218" i="1" a="1"/>
  <c r="J1218" i="1" s="1"/>
  <c r="J1224" i="1" a="1"/>
  <c r="J1224" i="1" s="1"/>
  <c r="J1222" i="1" a="1"/>
  <c r="J1222" i="1" s="1"/>
  <c r="K1222" i="1" a="1"/>
  <c r="K1222" i="1" s="1"/>
  <c r="K1218" i="1" a="1"/>
  <c r="K1218" i="1" s="1"/>
  <c r="K1226" i="1" a="1"/>
  <c r="K1226" i="1" s="1"/>
  <c r="J1226" i="1" a="1"/>
  <c r="J1226" i="1" s="1"/>
  <c r="L1224" i="1" a="1"/>
  <c r="L1224" i="1" s="1"/>
  <c r="L1223" i="1" a="1"/>
  <c r="L1223" i="1" s="1"/>
  <c r="J1225" i="1" a="1"/>
  <c r="J1225" i="1" s="1"/>
  <c r="L1225" i="1" a="1"/>
  <c r="L1225" i="1" s="1"/>
  <c r="K1225" i="1" a="1"/>
  <c r="K1225" i="1" s="1"/>
  <c r="K1223" i="1" a="1"/>
  <c r="K1223" i="1" s="1"/>
  <c r="J1223" i="1" a="1"/>
  <c r="J1223" i="1" s="1"/>
  <c r="L1222" i="1" a="1"/>
  <c r="L1222" i="1" s="1"/>
  <c r="L1220" i="1" a="1"/>
  <c r="L1220" i="1" s="1"/>
  <c r="L1219" i="1" a="1"/>
  <c r="L1219" i="1" s="1"/>
  <c r="L1221" i="1" a="1"/>
  <c r="L1221" i="1" s="1"/>
  <c r="K1219" i="1" a="1"/>
  <c r="K1219" i="1" s="1"/>
  <c r="J1216" i="1" a="1"/>
  <c r="J1216" i="1" s="1"/>
  <c r="L1216" i="1" a="1"/>
  <c r="L1216" i="1" s="1"/>
  <c r="L1215" i="1" a="1"/>
  <c r="L1215" i="1" s="1"/>
  <c r="K1216" i="1" a="1"/>
  <c r="K1216" i="1" s="1"/>
  <c r="L1211" i="1" a="1"/>
  <c r="L1211" i="1" s="1"/>
  <c r="K1212" i="1" a="1"/>
  <c r="K1212" i="1" s="1"/>
  <c r="K1208" i="1" a="1"/>
  <c r="K1208" i="1" s="1"/>
  <c r="J1208" i="1" a="1"/>
  <c r="J1208" i="1" s="1"/>
  <c r="J1214" i="1" a="1"/>
  <c r="J1214" i="1" s="1"/>
  <c r="K1215" i="1" a="1"/>
  <c r="K1215" i="1" s="1"/>
  <c r="J1212" i="1" a="1"/>
  <c r="J1212" i="1" s="1"/>
  <c r="L1212" i="1" a="1"/>
  <c r="L1212" i="1" s="1"/>
  <c r="L1214" i="1" a="1"/>
  <c r="L1214" i="1" s="1"/>
  <c r="J1211" i="1" a="1"/>
  <c r="J1211" i="1" s="1"/>
  <c r="L1210" i="1" a="1"/>
  <c r="L1210" i="1" s="1"/>
  <c r="J1215" i="1" a="1"/>
  <c r="J1215" i="1" s="1"/>
  <c r="L1209" i="1" a="1"/>
  <c r="L1209" i="1" s="1"/>
  <c r="K1214" i="1" a="1"/>
  <c r="K1214" i="1" s="1"/>
  <c r="K1211" i="1" a="1"/>
  <c r="K1211" i="1" s="1"/>
  <c r="K1210" i="1" a="1"/>
  <c r="K1210" i="1" s="1"/>
  <c r="J1210" i="1" a="1"/>
  <c r="J1210" i="1" s="1"/>
  <c r="K1209" i="1" a="1"/>
  <c r="K1209" i="1" s="1"/>
  <c r="J1209" i="1" a="1"/>
  <c r="J1209" i="1" s="1"/>
  <c r="L1217" i="1" a="1"/>
  <c r="L1217" i="1" s="1"/>
  <c r="K1217" i="1" a="1"/>
  <c r="K1217" i="1" s="1"/>
  <c r="J1217" i="1" a="1"/>
  <c r="J1217" i="1" s="1"/>
  <c r="L1208" i="1" a="1"/>
  <c r="L1208" i="1" s="1"/>
  <c r="K2231" i="1" a="1"/>
  <c r="K2231" i="1" s="1"/>
  <c r="K2227" i="1" a="1"/>
  <c r="K2227" i="1" s="1"/>
  <c r="K2228" i="1" s="1" a="1"/>
  <c r="K2228" i="1" s="1"/>
  <c r="L2232" i="1" a="1"/>
  <c r="L2232" i="1" s="1"/>
  <c r="J2232" i="1" a="1"/>
  <c r="J2232" i="1" s="1"/>
  <c r="L2231" i="1" a="1"/>
  <c r="L2231" i="1" s="1"/>
  <c r="K2229" i="1" a="1"/>
  <c r="K2229" i="1" s="1"/>
  <c r="K2230" i="1" s="1" a="1"/>
  <c r="K2230" i="1" s="1"/>
  <c r="L2227" i="1" a="1"/>
  <c r="L2227" i="1" s="1"/>
  <c r="L2228" i="1" s="1" a="1"/>
  <c r="L2228" i="1" s="1"/>
  <c r="K2232" i="1" a="1"/>
  <c r="K2232" i="1" s="1"/>
  <c r="L2229" i="1" a="1"/>
  <c r="L2229" i="1" s="1"/>
  <c r="L2230" i="1" s="1" a="1"/>
  <c r="L2230" i="1" s="1"/>
  <c r="J2229" i="1" a="1"/>
  <c r="J2229" i="1" s="1"/>
  <c r="J2230" i="1" s="1" a="1"/>
  <c r="J2230" i="1" s="1"/>
  <c r="J2227" i="1" a="1"/>
  <c r="J2227" i="1" s="1"/>
  <c r="J2228" i="1" s="1" a="1"/>
  <c r="J2228" i="1" s="1"/>
  <c r="J2231" i="1" a="1"/>
  <c r="J2231" i="1" s="1"/>
  <c r="K2224" i="1" a="1"/>
  <c r="K2224" i="1" s="1"/>
  <c r="K2225" i="1" s="1" a="1"/>
  <c r="K2225" i="1" s="1"/>
  <c r="K2222" i="1" a="1"/>
  <c r="K2222" i="1" s="1"/>
  <c r="L2219" i="1" a="1"/>
  <c r="L2219" i="1" s="1"/>
  <c r="L2220" i="1" s="1" a="1"/>
  <c r="L2220" i="1" s="1"/>
  <c r="K2219" i="1" a="1"/>
  <c r="K2219" i="1" s="1"/>
  <c r="K2220" i="1" s="1" a="1"/>
  <c r="K2220" i="1" s="1"/>
  <c r="K2217" i="1" a="1"/>
  <c r="K2217" i="1" s="1"/>
  <c r="K2218" i="1" s="1" a="1"/>
  <c r="K2218" i="1" s="1"/>
  <c r="L2217" i="1" a="1"/>
  <c r="L2217" i="1" s="1"/>
  <c r="L2218" i="1" s="1" a="1"/>
  <c r="L2218" i="1" s="1"/>
  <c r="L2226" i="1" a="1"/>
  <c r="L2226" i="1" s="1"/>
  <c r="K2226" i="1" a="1"/>
  <c r="K2226" i="1" s="1"/>
  <c r="J2226" i="1" a="1"/>
  <c r="J2226" i="1" s="1"/>
  <c r="J2224" i="1" a="1"/>
  <c r="J2224" i="1" s="1"/>
  <c r="J2225" i="1" s="1" a="1"/>
  <c r="J2225" i="1" s="1"/>
  <c r="J2222" i="1" a="1"/>
  <c r="J2222" i="1" s="1"/>
  <c r="J2219" i="1" a="1"/>
  <c r="J2219" i="1" s="1"/>
  <c r="J2220" i="1" s="1" a="1"/>
  <c r="J2220" i="1" s="1"/>
  <c r="J2217" i="1" a="1"/>
  <c r="J2217" i="1" s="1"/>
  <c r="J2218" i="1" s="1" a="1"/>
  <c r="J2218" i="1" s="1"/>
  <c r="L2221" i="1" a="1"/>
  <c r="L2221" i="1" s="1"/>
  <c r="L2224" i="1" a="1"/>
  <c r="L2224" i="1" s="1"/>
  <c r="L2225" i="1" s="1" a="1"/>
  <c r="L2225" i="1" s="1"/>
  <c r="K2221" i="1" a="1"/>
  <c r="K2221" i="1" s="1"/>
  <c r="J2221" i="1" a="1"/>
  <c r="J2221" i="1" s="1"/>
  <c r="L2222" i="1" a="1"/>
  <c r="L2222" i="1" s="1"/>
  <c r="K2207" i="1" a="1"/>
  <c r="K2207" i="1" s="1"/>
  <c r="K2214" i="1" a="1"/>
  <c r="K2214" i="1" s="1"/>
  <c r="K2215" i="1" s="1" a="1"/>
  <c r="K2215" i="1" s="1"/>
  <c r="J2209" i="1" a="1"/>
  <c r="J2209" i="1" s="1"/>
  <c r="K2210" i="1" a="1"/>
  <c r="K2210" i="1" s="1"/>
  <c r="K2208" i="1" a="1"/>
  <c r="K2208" i="1" s="1"/>
  <c r="K2212" i="1" a="1"/>
  <c r="K2212" i="1" s="1"/>
  <c r="L2207" i="1" a="1"/>
  <c r="L2207" i="1" s="1"/>
  <c r="L2216" i="1" a="1"/>
  <c r="L2216" i="1" s="1"/>
  <c r="J2208" i="1" a="1"/>
  <c r="J2208" i="1" s="1"/>
  <c r="J2216" i="1" a="1"/>
  <c r="J2216" i="1" s="1"/>
  <c r="K2211" i="1" a="1"/>
  <c r="K2211" i="1" s="1"/>
  <c r="L2214" i="1" a="1"/>
  <c r="L2214" i="1" s="1"/>
  <c r="L2215" i="1" s="1" a="1"/>
  <c r="L2215" i="1" s="1"/>
  <c r="L2209" i="1" a="1"/>
  <c r="L2209" i="1" s="1"/>
  <c r="L2212" i="1" a="1"/>
  <c r="L2212" i="1" s="1"/>
  <c r="J2211" i="1" a="1"/>
  <c r="J2211" i="1" s="1"/>
  <c r="J2212" i="1" a="1"/>
  <c r="J2212" i="1" s="1"/>
  <c r="L2208" i="1" a="1"/>
  <c r="L2208" i="1" s="1"/>
  <c r="J2207" i="1" a="1"/>
  <c r="J2207" i="1" s="1"/>
  <c r="J2210" i="1" a="1"/>
  <c r="J2210" i="1" s="1"/>
  <c r="J2214" i="1" a="1"/>
  <c r="J2214" i="1" s="1"/>
  <c r="J2215" i="1" s="1" a="1"/>
  <c r="J2215" i="1" s="1"/>
  <c r="L2211" i="1" a="1"/>
  <c r="L2211" i="1" s="1"/>
  <c r="K2209" i="1" a="1"/>
  <c r="K2209" i="1" s="1"/>
  <c r="L2210" i="1" a="1"/>
  <c r="L2210" i="1" s="1"/>
  <c r="K2216" i="1" a="1"/>
  <c r="K2216" i="1" s="1"/>
  <c r="J2198" i="1" a="1"/>
  <c r="J2198" i="1" s="1"/>
  <c r="L2206" i="1" a="1"/>
  <c r="L2206" i="1" s="1"/>
  <c r="L2201" i="1" a="1"/>
  <c r="L2201" i="1" s="1"/>
  <c r="L2203" i="1" a="1"/>
  <c r="L2203" i="1" s="1"/>
  <c r="K2205" i="1" a="1"/>
  <c r="K2205" i="1" s="1"/>
  <c r="K2199" i="1" a="1"/>
  <c r="K2199" i="1" s="1"/>
  <c r="J2199" i="1" a="1"/>
  <c r="J2199" i="1" s="1"/>
  <c r="K2198" i="1" a="1"/>
  <c r="K2198" i="1" s="1"/>
  <c r="K2203" i="1" a="1"/>
  <c r="K2203" i="1" s="1"/>
  <c r="J2206" i="1" a="1"/>
  <c r="J2206" i="1" s="1"/>
  <c r="L2205" i="1" a="1"/>
  <c r="L2205" i="1" s="1"/>
  <c r="J2205" i="1" a="1"/>
  <c r="J2205" i="1" s="1"/>
  <c r="K2202" i="1" a="1"/>
  <c r="K2202" i="1" s="1"/>
  <c r="J2204" i="1" a="1"/>
  <c r="J2204" i="1" s="1"/>
  <c r="J2202" i="1" a="1"/>
  <c r="J2202" i="1" s="1"/>
  <c r="L2204" i="1" a="1"/>
  <c r="L2204" i="1" s="1"/>
  <c r="J2201" i="1" a="1"/>
  <c r="J2201" i="1" s="1"/>
  <c r="K2204" i="1" a="1"/>
  <c r="K2204" i="1" s="1"/>
  <c r="L2202" i="1" a="1"/>
  <c r="L2202" i="1" s="1"/>
  <c r="K2201" i="1" a="1"/>
  <c r="K2201" i="1" s="1"/>
  <c r="K2200" i="1" a="1"/>
  <c r="K2200" i="1" s="1"/>
  <c r="L2198" i="1" a="1"/>
  <c r="L2198" i="1" s="1"/>
  <c r="J2203" i="1" a="1"/>
  <c r="J2203" i="1" s="1"/>
  <c r="L2200" i="1" a="1"/>
  <c r="L2200" i="1" s="1"/>
  <c r="L2199" i="1" a="1"/>
  <c r="L2199" i="1" s="1"/>
  <c r="J2200" i="1" a="1"/>
  <c r="J2200" i="1" s="1"/>
  <c r="K2206" i="1" a="1"/>
  <c r="K2206" i="1" s="1"/>
  <c r="L2194" i="1" a="1"/>
  <c r="L2194" i="1" s="1"/>
  <c r="J2192" i="1" a="1"/>
  <c r="J2192" i="1" s="1"/>
  <c r="J2193" i="1" a="1"/>
  <c r="J2193" i="1" s="1"/>
  <c r="J2195" i="1" a="1"/>
  <c r="J2195" i="1" s="1"/>
  <c r="K2192" i="1" a="1"/>
  <c r="K2192" i="1" s="1"/>
  <c r="L2192" i="1" a="1"/>
  <c r="L2192" i="1" s="1"/>
  <c r="L2195" i="1" a="1"/>
  <c r="L2195" i="1" s="1"/>
  <c r="K2190" i="1" a="1"/>
  <c r="K2190" i="1" s="1"/>
  <c r="K2194" i="1" a="1"/>
  <c r="K2194" i="1" s="1"/>
  <c r="K2196" i="1" a="1"/>
  <c r="K2196" i="1" s="1"/>
  <c r="K2197" i="1" a="1"/>
  <c r="K2197" i="1" s="1"/>
  <c r="J2197" i="1" a="1"/>
  <c r="J2197" i="1" s="1"/>
  <c r="L2196" i="1" a="1"/>
  <c r="L2196" i="1" s="1"/>
  <c r="J2196" i="1" a="1"/>
  <c r="J2196" i="1" s="1"/>
  <c r="K2195" i="1" a="1"/>
  <c r="K2195" i="1" s="1"/>
  <c r="L2190" i="1" a="1"/>
  <c r="L2190" i="1" s="1"/>
  <c r="J2194" i="1" a="1"/>
  <c r="J2194" i="1" s="1"/>
  <c r="K2191" i="1" a="1"/>
  <c r="K2191" i="1" s="1"/>
  <c r="J2191" i="1" a="1"/>
  <c r="J2191" i="1" s="1"/>
  <c r="L2193" i="1" a="1"/>
  <c r="L2193" i="1" s="1"/>
  <c r="K2193" i="1" a="1"/>
  <c r="K2193" i="1" s="1"/>
  <c r="J2190" i="1" a="1"/>
  <c r="J2190" i="1" s="1"/>
  <c r="L2188" i="1" a="1"/>
  <c r="L2188" i="1" s="1"/>
  <c r="L2191" i="1" a="1"/>
  <c r="L2191" i="1" s="1"/>
  <c r="L2197" i="1" a="1"/>
  <c r="L2197" i="1" s="1"/>
  <c r="K2180" i="1" a="1"/>
  <c r="K2180" i="1" s="1"/>
  <c r="K2184" i="1" a="1"/>
  <c r="K2184" i="1" s="1"/>
  <c r="K2182" i="1" a="1"/>
  <c r="K2182" i="1" s="1"/>
  <c r="J2180" i="1" a="1"/>
  <c r="J2180" i="1" s="1"/>
  <c r="K2188" i="1" a="1"/>
  <c r="K2188" i="1" s="1"/>
  <c r="J2186" i="1" a="1"/>
  <c r="J2186" i="1" s="1"/>
  <c r="L2180" i="1" a="1"/>
  <c r="L2180" i="1" s="1"/>
  <c r="L2182" i="1" a="1"/>
  <c r="L2182" i="1" s="1"/>
  <c r="J2182" i="1" a="1"/>
  <c r="J2182" i="1" s="1"/>
  <c r="K2181" i="1" a="1"/>
  <c r="K2181" i="1" s="1"/>
  <c r="L2179" i="1" a="1"/>
  <c r="L2179" i="1" s="1"/>
  <c r="J2188" i="1" a="1"/>
  <c r="J2188" i="1" s="1"/>
  <c r="L2185" i="1" a="1"/>
  <c r="L2185" i="1" s="1"/>
  <c r="J2184" i="1" a="1"/>
  <c r="J2184" i="1" s="1"/>
  <c r="L2184" i="1" a="1"/>
  <c r="L2184" i="1" s="1"/>
  <c r="K2183" i="1" a="1"/>
  <c r="K2183" i="1" s="1"/>
  <c r="J2183" i="1" a="1"/>
  <c r="J2183" i="1" s="1"/>
  <c r="K2179" i="1" a="1"/>
  <c r="K2179" i="1" s="1"/>
  <c r="K2186" i="1" a="1"/>
  <c r="K2186" i="1" s="1"/>
  <c r="J2185" i="1" a="1"/>
  <c r="J2185" i="1" s="1"/>
  <c r="L2181" i="1" a="1"/>
  <c r="L2181" i="1" s="1"/>
  <c r="K2185" i="1" a="1"/>
  <c r="K2185" i="1" s="1"/>
  <c r="L2183" i="1" a="1"/>
  <c r="L2183" i="1" s="1"/>
  <c r="L2187" i="1" a="1"/>
  <c r="L2187" i="1" s="1"/>
  <c r="K2187" i="1" a="1"/>
  <c r="K2187" i="1" s="1"/>
  <c r="J2187" i="1" a="1"/>
  <c r="J2187" i="1" s="1"/>
  <c r="L2186" i="1" a="1"/>
  <c r="L2186" i="1" s="1"/>
  <c r="J2181" i="1" a="1"/>
  <c r="J2181" i="1" s="1"/>
  <c r="L2173" i="1" a="1"/>
  <c r="L2173" i="1" s="1"/>
  <c r="J2179" i="1" a="1"/>
  <c r="J2179" i="1" s="1"/>
  <c r="K2172" i="1" a="1"/>
  <c r="K2172" i="1" s="1"/>
  <c r="L2170" i="1" a="1"/>
  <c r="L2170" i="1" s="1"/>
  <c r="L2176" i="1" a="1"/>
  <c r="L2176" i="1" s="1"/>
  <c r="L2174" i="1" a="1"/>
  <c r="L2174" i="1" s="1"/>
  <c r="L2178" i="1" a="1"/>
  <c r="L2178" i="1" s="1"/>
  <c r="K2178" i="1" a="1"/>
  <c r="K2178" i="1" s="1"/>
  <c r="J2178" i="1" a="1"/>
  <c r="J2178" i="1" s="1"/>
  <c r="J2176" i="1" a="1"/>
  <c r="J2176" i="1" s="1"/>
  <c r="K2171" i="1" a="1"/>
  <c r="K2171" i="1" s="1"/>
  <c r="K2174" i="1" a="1"/>
  <c r="K2174" i="1" s="1"/>
  <c r="K2177" i="1" a="1"/>
  <c r="K2177" i="1" s="1"/>
  <c r="K2176" i="1" a="1"/>
  <c r="K2176" i="1" s="1"/>
  <c r="J2175" i="1" a="1"/>
  <c r="J2175" i="1" s="1"/>
  <c r="J2172" i="1" a="1"/>
  <c r="J2172" i="1" s="1"/>
  <c r="L2171" i="1" a="1"/>
  <c r="L2171" i="1" s="1"/>
  <c r="J2177" i="1" a="1"/>
  <c r="J2177" i="1" s="1"/>
  <c r="J2170" i="1" a="1"/>
  <c r="J2170" i="1" s="1"/>
  <c r="K2170" i="1" a="1"/>
  <c r="K2170" i="1" s="1"/>
  <c r="J2171" i="1" a="1"/>
  <c r="J2171" i="1" s="1"/>
  <c r="L2175" i="1" a="1"/>
  <c r="L2175" i="1" s="1"/>
  <c r="L2172" i="1" a="1"/>
  <c r="L2172" i="1" s="1"/>
  <c r="K2175" i="1" a="1"/>
  <c r="K2175" i="1" s="1"/>
  <c r="L2177" i="1" a="1"/>
  <c r="L2177" i="1" s="1"/>
  <c r="J2174" i="1" a="1"/>
  <c r="J2174" i="1" s="1"/>
  <c r="J2173" i="1" a="1"/>
  <c r="J2173" i="1" s="1"/>
  <c r="K2173" i="1" a="1"/>
  <c r="K2173" i="1" s="1"/>
  <c r="L2168" i="1" a="1"/>
  <c r="L2168" i="1" s="1"/>
  <c r="L2163" i="1" a="1"/>
  <c r="L2163" i="1" s="1"/>
  <c r="J2168" i="1" a="1"/>
  <c r="J2168" i="1" s="1"/>
  <c r="L2166" i="1" a="1"/>
  <c r="L2166" i="1" s="1"/>
  <c r="L2162" i="1" a="1"/>
  <c r="L2162" i="1" s="1"/>
  <c r="J2162" i="1" a="1"/>
  <c r="J2162" i="1" s="1"/>
  <c r="J2161" i="1" a="1"/>
  <c r="J2161" i="1" s="1"/>
  <c r="K2164" i="1" a="1"/>
  <c r="K2164" i="1" s="1"/>
  <c r="J2164" i="1" a="1"/>
  <c r="J2164" i="1" s="1"/>
  <c r="J2166" i="1" a="1"/>
  <c r="J2166" i="1" s="1"/>
  <c r="K2169" i="1" a="1"/>
  <c r="K2169" i="1" s="1"/>
  <c r="L2164" i="1" a="1"/>
  <c r="L2164" i="1" s="1"/>
  <c r="K2167" i="1" a="1"/>
  <c r="K2167" i="1" s="1"/>
  <c r="L2169" i="1" a="1"/>
  <c r="L2169" i="1" s="1"/>
  <c r="K2168" i="1" a="1"/>
  <c r="K2168" i="1" s="1"/>
  <c r="K2161" i="1" a="1"/>
  <c r="K2161" i="1" s="1"/>
  <c r="J2163" i="1" a="1"/>
  <c r="J2163" i="1" s="1"/>
  <c r="L2161" i="1" a="1"/>
  <c r="L2161" i="1" s="1"/>
  <c r="J2167" i="1" a="1"/>
  <c r="J2167" i="1" s="1"/>
  <c r="J2169" i="1" a="1"/>
  <c r="J2169" i="1" s="1"/>
  <c r="L2167" i="1" a="1"/>
  <c r="L2167" i="1" s="1"/>
  <c r="K2166" i="1" a="1"/>
  <c r="K2166" i="1" s="1"/>
  <c r="K2163" i="1" a="1"/>
  <c r="K2163" i="1" s="1"/>
  <c r="K2162" i="1" a="1"/>
  <c r="K2162" i="1" s="1"/>
  <c r="K2153" i="1" a="1"/>
  <c r="K2153" i="1" s="1"/>
  <c r="L2157" i="1" a="1"/>
  <c r="L2157" i="1" s="1"/>
  <c r="L2154" i="1" a="1"/>
  <c r="L2154" i="1" s="1"/>
  <c r="L2152" i="1" a="1"/>
  <c r="L2152" i="1" s="1"/>
  <c r="J2152" i="1" a="1"/>
  <c r="J2152" i="1" s="1"/>
  <c r="L2151" i="1" a="1"/>
  <c r="L2151" i="1" s="1"/>
  <c r="L2160" i="1" a="1"/>
  <c r="L2160" i="1" s="1"/>
  <c r="L2155" i="1" a="1"/>
  <c r="L2155" i="1" s="1"/>
  <c r="K2160" i="1" a="1"/>
  <c r="K2160" i="1" s="1"/>
  <c r="J2160" i="1" a="1"/>
  <c r="J2160" i="1" s="1"/>
  <c r="J2155" i="1" a="1"/>
  <c r="J2155" i="1" s="1"/>
  <c r="L2156" i="1" a="1"/>
  <c r="L2156" i="1" s="1"/>
  <c r="K2154" i="1" a="1"/>
  <c r="K2154" i="1" s="1"/>
  <c r="L2159" i="1" a="1"/>
  <c r="L2159" i="1" s="1"/>
  <c r="J2153" i="1" a="1"/>
  <c r="J2153" i="1" s="1"/>
  <c r="K2159" i="1" a="1"/>
  <c r="K2159" i="1" s="1"/>
  <c r="J2159" i="1" a="1"/>
  <c r="J2159" i="1" s="1"/>
  <c r="L2158" i="1" a="1"/>
  <c r="L2158" i="1" s="1"/>
  <c r="K2158" i="1" a="1"/>
  <c r="K2158" i="1" s="1"/>
  <c r="J2158" i="1" a="1"/>
  <c r="J2158" i="1" s="1"/>
  <c r="K2152" i="1" a="1"/>
  <c r="K2152" i="1" s="1"/>
  <c r="K2157" i="1" a="1"/>
  <c r="K2157" i="1" s="1"/>
  <c r="J2157" i="1" a="1"/>
  <c r="J2157" i="1" s="1"/>
  <c r="K2156" i="1" a="1"/>
  <c r="K2156" i="1" s="1"/>
  <c r="J2156" i="1" a="1"/>
  <c r="J2156" i="1" s="1"/>
  <c r="K2155" i="1" a="1"/>
  <c r="K2155" i="1" s="1"/>
  <c r="L2153" i="1" a="1"/>
  <c r="L2153" i="1" s="1"/>
  <c r="J2154" i="1" a="1"/>
  <c r="J2154" i="1" s="1"/>
  <c r="J2146" i="1" a="1"/>
  <c r="J2146" i="1" s="1"/>
  <c r="J2149" i="1" a="1"/>
  <c r="J2149" i="1" s="1"/>
  <c r="L2148" i="1" a="1"/>
  <c r="L2148" i="1" s="1"/>
  <c r="J2148" i="1" a="1"/>
  <c r="J2148" i="1" s="1"/>
  <c r="L2146" i="1" a="1"/>
  <c r="L2146" i="1" s="1"/>
  <c r="K2147" i="1" a="1"/>
  <c r="K2147" i="1" s="1"/>
  <c r="L2144" i="1" a="1"/>
  <c r="L2144" i="1" s="1"/>
  <c r="K2143" i="1" a="1"/>
  <c r="K2143" i="1" s="1"/>
  <c r="L2145" i="1" a="1"/>
  <c r="L2145" i="1" s="1"/>
  <c r="K2145" i="1" a="1"/>
  <c r="K2145" i="1" s="1"/>
  <c r="K2146" i="1" a="1"/>
  <c r="K2146" i="1" s="1"/>
  <c r="K2144" i="1" a="1"/>
  <c r="K2144" i="1" s="1"/>
  <c r="J2143" i="1" a="1"/>
  <c r="J2143" i="1" s="1"/>
  <c r="L2143" i="1" a="1"/>
  <c r="L2143" i="1" s="1"/>
  <c r="K2150" i="1" a="1"/>
  <c r="K2150" i="1" s="1"/>
  <c r="L2149" i="1" a="1"/>
  <c r="L2149" i="1" s="1"/>
  <c r="J2144" i="1" a="1"/>
  <c r="J2144" i="1" s="1"/>
  <c r="K2148" i="1" a="1"/>
  <c r="K2148" i="1" s="1"/>
  <c r="K2151" i="1" a="1"/>
  <c r="K2151" i="1" s="1"/>
  <c r="J2151" i="1" a="1"/>
  <c r="J2151" i="1" s="1"/>
  <c r="L2150" i="1" a="1"/>
  <c r="L2150" i="1" s="1"/>
  <c r="J2145" i="1" a="1"/>
  <c r="J2145" i="1" s="1"/>
  <c r="J2150" i="1" a="1"/>
  <c r="J2150" i="1" s="1"/>
  <c r="L2147" i="1" a="1"/>
  <c r="L2147" i="1" s="1"/>
  <c r="J2147" i="1" a="1"/>
  <c r="J2147" i="1" s="1"/>
  <c r="K2149" i="1" a="1"/>
  <c r="K2149" i="1" s="1"/>
  <c r="L2141" i="1" a="1"/>
  <c r="L2141" i="1" s="1"/>
  <c r="L2140" i="1" a="1"/>
  <c r="L2140" i="1" s="1"/>
  <c r="L2137" i="1" a="1"/>
  <c r="L2137" i="1" s="1"/>
  <c r="K2137" i="1" a="1"/>
  <c r="K2137" i="1" s="1"/>
  <c r="J2136" i="1" a="1"/>
  <c r="J2136" i="1" s="1"/>
  <c r="L2135" i="1" a="1"/>
  <c r="L2135" i="1" s="1"/>
  <c r="L2139" i="1" a="1"/>
  <c r="L2139" i="1" s="1"/>
  <c r="K2139" i="1" a="1"/>
  <c r="K2139" i="1" s="1"/>
  <c r="J2138" i="1" a="1"/>
  <c r="J2138" i="1" s="1"/>
  <c r="J2141" i="1" a="1"/>
  <c r="J2141" i="1" s="1"/>
  <c r="K2140" i="1" a="1"/>
  <c r="K2140" i="1" s="1"/>
  <c r="K2135" i="1" a="1"/>
  <c r="K2135" i="1" s="1"/>
  <c r="J2139" i="1" a="1"/>
  <c r="J2139" i="1" s="1"/>
  <c r="J2137" i="1" a="1"/>
  <c r="J2137" i="1" s="1"/>
  <c r="L2136" i="1" a="1"/>
  <c r="L2136" i="1" s="1"/>
  <c r="L2134" i="1" a="1"/>
  <c r="L2134" i="1" s="1"/>
  <c r="K2136" i="1" a="1"/>
  <c r="K2136" i="1" s="1"/>
  <c r="K2134" i="1" a="1"/>
  <c r="K2134" i="1" s="1"/>
  <c r="L2142" i="1" a="1"/>
  <c r="L2142" i="1" s="1"/>
  <c r="J2135" i="1" a="1"/>
  <c r="J2135" i="1" s="1"/>
  <c r="L2138" i="1" a="1"/>
  <c r="L2138" i="1" s="1"/>
  <c r="J2140" i="1" a="1"/>
  <c r="J2140" i="1" s="1"/>
  <c r="K2141" i="1" a="1"/>
  <c r="K2141" i="1" s="1"/>
  <c r="J2134" i="1" a="1"/>
  <c r="J2134" i="1" s="1"/>
  <c r="K2142" i="1" a="1"/>
  <c r="K2142" i="1" s="1"/>
  <c r="J2142" i="1" a="1"/>
  <c r="J2142" i="1" s="1"/>
  <c r="K2138" i="1" a="1"/>
  <c r="K2138" i="1" s="1"/>
  <c r="K2132" i="1" a="1"/>
  <c r="K2132" i="1" s="1"/>
  <c r="L2133" i="1" a="1"/>
  <c r="L2133" i="1" s="1"/>
  <c r="K2133" i="1" a="1"/>
  <c r="K2133" i="1" s="1"/>
  <c r="J2133" i="1" a="1"/>
  <c r="J2133" i="1" s="1"/>
  <c r="K2131" i="1" a="1"/>
  <c r="K2131" i="1" s="1"/>
  <c r="J2127" i="1" a="1"/>
  <c r="J2127" i="1" s="1"/>
  <c r="L2124" i="1" a="1"/>
  <c r="L2124" i="1" s="1"/>
  <c r="J2131" i="1" a="1"/>
  <c r="J2131" i="1" s="1"/>
  <c r="K2126" i="1" a="1"/>
  <c r="K2126" i="1" s="1"/>
  <c r="L2126" i="1" a="1"/>
  <c r="L2126" i="1" s="1"/>
  <c r="J2132" i="1" a="1"/>
  <c r="J2132" i="1" s="1"/>
  <c r="L2131" i="1" a="1"/>
  <c r="L2131" i="1" s="1"/>
  <c r="K2127" i="1" a="1"/>
  <c r="K2127" i="1" s="1"/>
  <c r="L2129" i="1" a="1"/>
  <c r="L2129" i="1" s="1"/>
  <c r="J2126" i="1" a="1"/>
  <c r="J2126" i="1" s="1"/>
  <c r="L2125" i="1" a="1"/>
  <c r="L2125" i="1" s="1"/>
  <c r="L2130" i="1" a="1"/>
  <c r="L2130" i="1" s="1"/>
  <c r="J2130" i="1" a="1"/>
  <c r="J2130" i="1" s="1"/>
  <c r="J2129" i="1" a="1"/>
  <c r="J2129" i="1" s="1"/>
  <c r="L2128" i="1" a="1"/>
  <c r="L2128" i="1" s="1"/>
  <c r="K2125" i="1" a="1"/>
  <c r="K2125" i="1" s="1"/>
  <c r="K2128" i="1" a="1"/>
  <c r="K2128" i="1" s="1"/>
  <c r="J2128" i="1" a="1"/>
  <c r="J2128" i="1" s="1"/>
  <c r="J2125" i="1" a="1"/>
  <c r="J2125" i="1" s="1"/>
  <c r="K2129" i="1" a="1"/>
  <c r="K2129" i="1" s="1"/>
  <c r="K2130" i="1" a="1"/>
  <c r="K2130" i="1" s="1"/>
  <c r="L2127" i="1" a="1"/>
  <c r="L2127" i="1" s="1"/>
  <c r="L2132" i="1" a="1"/>
  <c r="L2132" i="1" s="1"/>
  <c r="K2116" i="1" a="1"/>
  <c r="K2116" i="1" s="1"/>
  <c r="K2118" i="1" a="1"/>
  <c r="K2118" i="1" s="1"/>
  <c r="K2115" i="1" a="1"/>
  <c r="K2115" i="1" s="1"/>
  <c r="K2124" i="1" a="1"/>
  <c r="K2124" i="1" s="1"/>
  <c r="J2124" i="1" a="1"/>
  <c r="J2124" i="1" s="1"/>
  <c r="K2119" i="1" a="1"/>
  <c r="K2119" i="1" s="1"/>
  <c r="K2122" i="1" a="1"/>
  <c r="K2122" i="1" s="1"/>
  <c r="J2122" i="1" a="1"/>
  <c r="J2122" i="1" s="1"/>
  <c r="L2123" i="1" a="1"/>
  <c r="L2123" i="1" s="1"/>
  <c r="L2122" i="1" a="1"/>
  <c r="L2122" i="1" s="1"/>
  <c r="K2123" i="1" a="1"/>
  <c r="K2123" i="1" s="1"/>
  <c r="J2123" i="1" a="1"/>
  <c r="J2123" i="1" s="1"/>
  <c r="L2121" i="1" a="1"/>
  <c r="L2121" i="1" s="1"/>
  <c r="K2121" i="1" a="1"/>
  <c r="K2121" i="1" s="1"/>
  <c r="J2121" i="1" a="1"/>
  <c r="J2121" i="1" s="1"/>
  <c r="K2120" i="1" a="1"/>
  <c r="K2120" i="1" s="1"/>
  <c r="J2120" i="1" a="1"/>
  <c r="J2120" i="1" s="1"/>
  <c r="L2117" i="1" a="1"/>
  <c r="L2117" i="1" s="1"/>
  <c r="L2116" i="1" a="1"/>
  <c r="L2116" i="1" s="1"/>
  <c r="L2115" i="1" a="1"/>
  <c r="L2115" i="1" s="1"/>
  <c r="J2118" i="1" a="1"/>
  <c r="J2118" i="1" s="1"/>
  <c r="J2117" i="1" a="1"/>
  <c r="J2117" i="1" s="1"/>
  <c r="L2120" i="1" a="1"/>
  <c r="L2120" i="1" s="1"/>
  <c r="L2119" i="1" a="1"/>
  <c r="L2119" i="1" s="1"/>
  <c r="J2119" i="1" a="1"/>
  <c r="J2119" i="1" s="1"/>
  <c r="J2116" i="1" a="1"/>
  <c r="J2116" i="1" s="1"/>
  <c r="L2118" i="1" a="1"/>
  <c r="L2118" i="1" s="1"/>
  <c r="K2117" i="1" a="1"/>
  <c r="K2117" i="1" s="1"/>
  <c r="J2115" i="1" a="1"/>
  <c r="J2115" i="1" s="1"/>
  <c r="K2021" i="1" a="1"/>
  <c r="K2021" i="1" s="1"/>
  <c r="J2021" i="1" a="1"/>
  <c r="J2021" i="1" s="1"/>
  <c r="J2018" i="1" a="1"/>
  <c r="J2018" i="1" s="1"/>
  <c r="J2019" i="1" s="1" a="1"/>
  <c r="J2019" i="1" s="1"/>
  <c r="K2020" i="1" a="1"/>
  <c r="K2020" i="1" s="1"/>
  <c r="L2020" i="1" a="1"/>
  <c r="L2020" i="1" s="1"/>
  <c r="K2018" i="1" a="1"/>
  <c r="K2018" i="1" s="1"/>
  <c r="K2019" i="1" s="1" a="1"/>
  <c r="K2019" i="1" s="1"/>
  <c r="L2018" i="1" a="1"/>
  <c r="L2018" i="1" s="1"/>
  <c r="L2019" i="1" s="1" a="1"/>
  <c r="L2019" i="1" s="1"/>
  <c r="L2021" i="1" a="1"/>
  <c r="L2021" i="1" s="1"/>
  <c r="J2020" i="1" a="1"/>
  <c r="J2020" i="1" s="1"/>
  <c r="K2013" i="1" a="1"/>
  <c r="K2013" i="1" s="1"/>
  <c r="K2014" i="1" s="1" a="1"/>
  <c r="K2014" i="1" s="1"/>
  <c r="K2015" i="1" a="1"/>
  <c r="K2015" i="1" s="1"/>
  <c r="L2013" i="1" a="1"/>
  <c r="L2013" i="1" s="1"/>
  <c r="L2014" i="1" s="1" a="1"/>
  <c r="L2014" i="1" s="1"/>
  <c r="L2011" i="1" a="1"/>
  <c r="L2011" i="1" s="1"/>
  <c r="K2010" i="1" a="1"/>
  <c r="K2010" i="1" s="1"/>
  <c r="J2010" i="1" a="1"/>
  <c r="J2010" i="1" s="1"/>
  <c r="L2008" i="1" a="1"/>
  <c r="L2008" i="1" s="1"/>
  <c r="L2009" i="1" s="1" a="1"/>
  <c r="L2009" i="1" s="1"/>
  <c r="J2008" i="1" a="1"/>
  <c r="J2008" i="1" s="1"/>
  <c r="J2009" i="1" s="1" a="1"/>
  <c r="J2009" i="1" s="1"/>
  <c r="L2016" i="1" a="1"/>
  <c r="L2016" i="1" s="1"/>
  <c r="L2017" i="1" s="1" a="1"/>
  <c r="L2017" i="1" s="1"/>
  <c r="K2016" i="1" a="1"/>
  <c r="K2016" i="1" s="1"/>
  <c r="K2017" i="1" s="1" a="1"/>
  <c r="K2017" i="1" s="1"/>
  <c r="J2016" i="1" a="1"/>
  <c r="J2016" i="1" s="1"/>
  <c r="J2017" i="1" s="1" a="1"/>
  <c r="J2017" i="1" s="1"/>
  <c r="L2015" i="1" a="1"/>
  <c r="L2015" i="1" s="1"/>
  <c r="J2015" i="1" a="1"/>
  <c r="J2015" i="1" s="1"/>
  <c r="J2013" i="1" a="1"/>
  <c r="J2013" i="1" s="1"/>
  <c r="J2014" i="1" s="1" a="1"/>
  <c r="J2014" i="1" s="1"/>
  <c r="L2010" i="1" a="1"/>
  <c r="L2010" i="1" s="1"/>
  <c r="K2008" i="1" a="1"/>
  <c r="K2008" i="1" s="1"/>
  <c r="K2009" i="1" s="1" a="1"/>
  <c r="K2009" i="1" s="1"/>
  <c r="K2011" i="1" a="1"/>
  <c r="K2011" i="1" s="1"/>
  <c r="J2011" i="1" a="1"/>
  <c r="J2011" i="1" s="1"/>
  <c r="L2001" i="1" a="1"/>
  <c r="L2001" i="1" s="1"/>
  <c r="J2001" i="1" a="1"/>
  <c r="J2001" i="1" s="1"/>
  <c r="K1999" i="1" a="1"/>
  <c r="K1999" i="1" s="1"/>
  <c r="J2000" i="1" a="1"/>
  <c r="J2000" i="1" s="1"/>
  <c r="K2005" i="1" a="1"/>
  <c r="K2005" i="1" s="1"/>
  <c r="K2006" i="1" a="1"/>
  <c r="K2006" i="1" s="1"/>
  <c r="K2007" i="1" s="1" a="1"/>
  <c r="K2007" i="1" s="1"/>
  <c r="J2005" i="1" a="1"/>
  <c r="J2005" i="1" s="1"/>
  <c r="J1999" i="1" a="1"/>
  <c r="J1999" i="1" s="1"/>
  <c r="K2003" i="1" a="1"/>
  <c r="K2003" i="1" s="1"/>
  <c r="K2004" i="1" s="1" a="1"/>
  <c r="K2004" i="1" s="1"/>
  <c r="K2000" i="1" a="1"/>
  <c r="K2000" i="1" s="1"/>
  <c r="L2005" i="1" a="1"/>
  <c r="L2005" i="1" s="1"/>
  <c r="K2001" i="1" a="1"/>
  <c r="K2001" i="1" s="1"/>
  <c r="L2003" i="1" a="1"/>
  <c r="L2003" i="1" s="1"/>
  <c r="L2004" i="1" s="1" a="1"/>
  <c r="L2004" i="1" s="1"/>
  <c r="J2003" i="1" a="1"/>
  <c r="J2003" i="1" s="1"/>
  <c r="J2004" i="1" s="1" a="1"/>
  <c r="J2004" i="1" s="1"/>
  <c r="L1999" i="1" a="1"/>
  <c r="L1999" i="1" s="1"/>
  <c r="L2000" i="1" a="1"/>
  <c r="L2000" i="1" s="1"/>
  <c r="J2006" i="1" a="1"/>
  <c r="J2006" i="1" s="1"/>
  <c r="J2007" i="1" s="1" a="1"/>
  <c r="J2007" i="1" s="1"/>
  <c r="L1998" i="1" a="1"/>
  <c r="L1998" i="1" s="1"/>
  <c r="L2006" i="1" a="1"/>
  <c r="L2006" i="1" s="1"/>
  <c r="L2007" i="1" s="1" a="1"/>
  <c r="L2007" i="1" s="1"/>
  <c r="K1998" i="1" a="1"/>
  <c r="K1998" i="1" s="1"/>
  <c r="J1996" i="1" a="1"/>
  <c r="J1996" i="1" s="1"/>
  <c r="L1990" i="1" a="1"/>
  <c r="L1990" i="1" s="1"/>
  <c r="J1993" i="1" a="1"/>
  <c r="J1993" i="1" s="1"/>
  <c r="L1997" i="1" a="1"/>
  <c r="L1997" i="1" s="1"/>
  <c r="K1997" i="1" a="1"/>
  <c r="K1997" i="1" s="1"/>
  <c r="J1997" i="1" a="1"/>
  <c r="J1997" i="1" s="1"/>
  <c r="K1996" i="1" a="1"/>
  <c r="K1996" i="1" s="1"/>
  <c r="J1995" i="1" a="1"/>
  <c r="J1995" i="1" s="1"/>
  <c r="J1994" i="1" a="1"/>
  <c r="J1994" i="1" s="1"/>
  <c r="L1993" i="1" a="1"/>
  <c r="L1993" i="1" s="1"/>
  <c r="J1990" i="1" a="1"/>
  <c r="J1990" i="1" s="1"/>
  <c r="L1996" i="1" a="1"/>
  <c r="L1996" i="1" s="1"/>
  <c r="L1995" i="1" a="1"/>
  <c r="L1995" i="1" s="1"/>
  <c r="L1989" i="1" a="1"/>
  <c r="L1989" i="1" s="1"/>
  <c r="K1994" i="1" a="1"/>
  <c r="K1994" i="1" s="1"/>
  <c r="K1993" i="1" a="1"/>
  <c r="K1993" i="1" s="1"/>
  <c r="J1991" i="1" a="1"/>
  <c r="J1991" i="1" s="1"/>
  <c r="L1992" i="1" a="1"/>
  <c r="L1992" i="1" s="1"/>
  <c r="K1990" i="1" a="1"/>
  <c r="K1990" i="1" s="1"/>
  <c r="L1994" i="1" a="1"/>
  <c r="L1994" i="1" s="1"/>
  <c r="K1995" i="1" a="1"/>
  <c r="K1995" i="1" s="1"/>
  <c r="K1992" i="1" a="1"/>
  <c r="K1992" i="1" s="1"/>
  <c r="J1992" i="1" a="1"/>
  <c r="J1992" i="1" s="1"/>
  <c r="L1991" i="1" a="1"/>
  <c r="L1991" i="1" s="1"/>
  <c r="K1991" i="1" a="1"/>
  <c r="K1991" i="1" s="1"/>
  <c r="K1989" i="1" a="1"/>
  <c r="K1989" i="1" s="1"/>
  <c r="J1998" i="1" a="1"/>
  <c r="J1998" i="1" s="1"/>
  <c r="K1984" i="1" a="1"/>
  <c r="K1984" i="1" s="1"/>
  <c r="L1980" i="1" a="1"/>
  <c r="L1980" i="1" s="1"/>
  <c r="L1981" i="1" a="1"/>
  <c r="L1981" i="1" s="1"/>
  <c r="J1989" i="1" a="1"/>
  <c r="J1989" i="1" s="1"/>
  <c r="L1986" i="1" a="1"/>
  <c r="L1986" i="1" s="1"/>
  <c r="K1988" i="1" a="1"/>
  <c r="K1988" i="1" s="1"/>
  <c r="K1987" i="1" a="1"/>
  <c r="K1987" i="1" s="1"/>
  <c r="J1981" i="1" a="1"/>
  <c r="J1981" i="1" s="1"/>
  <c r="J1988" i="1" a="1"/>
  <c r="J1988" i="1" s="1"/>
  <c r="K1986" i="1" a="1"/>
  <c r="K1986" i="1" s="1"/>
  <c r="J1983" i="1" a="1"/>
  <c r="J1983" i="1" s="1"/>
  <c r="J1985" i="1" a="1"/>
  <c r="J1985" i="1" s="1"/>
  <c r="L1984" i="1" a="1"/>
  <c r="L1984" i="1" s="1"/>
  <c r="L1988" i="1" a="1"/>
  <c r="L1988" i="1" s="1"/>
  <c r="K1983" i="1" a="1"/>
  <c r="K1983" i="1" s="1"/>
  <c r="J1987" i="1" a="1"/>
  <c r="J1987" i="1" s="1"/>
  <c r="L1985" i="1" a="1"/>
  <c r="L1985" i="1" s="1"/>
  <c r="K1981" i="1" a="1"/>
  <c r="K1981" i="1" s="1"/>
  <c r="K1980" i="1" a="1"/>
  <c r="K1980" i="1" s="1"/>
  <c r="J1984" i="1" a="1"/>
  <c r="J1984" i="1" s="1"/>
  <c r="J1980" i="1" a="1"/>
  <c r="J1980" i="1" s="1"/>
  <c r="J1982" i="1" a="1"/>
  <c r="J1982" i="1" s="1"/>
  <c r="K1982" i="1" a="1"/>
  <c r="K1982" i="1" s="1"/>
  <c r="L1983" i="1" a="1"/>
  <c r="L1983" i="1" s="1"/>
  <c r="K1985" i="1" a="1"/>
  <c r="K1985" i="1" s="1"/>
  <c r="L1982" i="1" a="1"/>
  <c r="L1982" i="1" s="1"/>
  <c r="L1987" i="1" a="1"/>
  <c r="L1987" i="1" s="1"/>
  <c r="J1986" i="1" a="1"/>
  <c r="J1986" i="1" s="1"/>
  <c r="J1974" i="1" a="1"/>
  <c r="J1974" i="1" s="1"/>
  <c r="J1973" i="1" a="1"/>
  <c r="J1973" i="1" s="1"/>
  <c r="J1971" i="1" a="1"/>
  <c r="J1971" i="1" s="1"/>
  <c r="L1979" i="1" a="1"/>
  <c r="L1979" i="1" s="1"/>
  <c r="K1979" i="1" a="1"/>
  <c r="K1979" i="1" s="1"/>
  <c r="J1979" i="1" a="1"/>
  <c r="J1979" i="1" s="1"/>
  <c r="K1973" i="1" a="1"/>
  <c r="K1973" i="1" s="1"/>
  <c r="L1975" i="1" a="1"/>
  <c r="L1975" i="1" s="1"/>
  <c r="K1971" i="1" a="1"/>
  <c r="K1971" i="1" s="1"/>
  <c r="J1972" i="1" a="1"/>
  <c r="J1972" i="1" s="1"/>
  <c r="L1976" i="1" a="1"/>
  <c r="L1976" i="1" s="1"/>
  <c r="K1975" i="1" a="1"/>
  <c r="K1975" i="1" s="1"/>
  <c r="L1977" i="1" a="1"/>
  <c r="L1977" i="1" s="1"/>
  <c r="K1972" i="1" a="1"/>
  <c r="K1972" i="1" s="1"/>
  <c r="K1976" i="1" a="1"/>
  <c r="K1976" i="1" s="1"/>
  <c r="K1974" i="1" a="1"/>
  <c r="K1974" i="1" s="1"/>
  <c r="K1977" i="1" a="1"/>
  <c r="K1977" i="1" s="1"/>
  <c r="L1974" i="1" a="1"/>
  <c r="L1974" i="1" s="1"/>
  <c r="J1977" i="1" a="1"/>
  <c r="J1977" i="1" s="1"/>
  <c r="L1973" i="1" a="1"/>
  <c r="L1973" i="1" s="1"/>
  <c r="L1972" i="1" a="1"/>
  <c r="L1972" i="1" s="1"/>
  <c r="J1976" i="1" a="1"/>
  <c r="J1976" i="1" s="1"/>
  <c r="L1971" i="1" a="1"/>
  <c r="L1971" i="1" s="1"/>
  <c r="J1975" i="1" a="1"/>
  <c r="J1975" i="1" s="1"/>
  <c r="K1967" i="1" a="1"/>
  <c r="K1967" i="1" s="1"/>
  <c r="L1963" i="1" a="1"/>
  <c r="L1963" i="1" s="1"/>
  <c r="K1969" i="1" a="1"/>
  <c r="K1969" i="1" s="1"/>
  <c r="J1969" i="1" a="1"/>
  <c r="J1969" i="1" s="1"/>
  <c r="J1965" i="1" a="1"/>
  <c r="J1965" i="1" s="1"/>
  <c r="L1966" i="1" a="1"/>
  <c r="L1966" i="1" s="1"/>
  <c r="J1964" i="1" a="1"/>
  <c r="J1964" i="1" s="1"/>
  <c r="K1964" i="1" a="1"/>
  <c r="K1964" i="1" s="1"/>
  <c r="K1963" i="1" a="1"/>
  <c r="K1963" i="1" s="1"/>
  <c r="J1968" i="1" a="1"/>
  <c r="J1968" i="1" s="1"/>
  <c r="J1967" i="1" a="1"/>
  <c r="J1967" i="1" s="1"/>
  <c r="L1965" i="1" a="1"/>
  <c r="L1965" i="1" s="1"/>
  <c r="J1963" i="1" a="1"/>
  <c r="J1963" i="1" s="1"/>
  <c r="L1968" i="1" a="1"/>
  <c r="L1968" i="1" s="1"/>
  <c r="L1967" i="1" a="1"/>
  <c r="L1967" i="1" s="1"/>
  <c r="K1965" i="1" a="1"/>
  <c r="K1965" i="1" s="1"/>
  <c r="L1962" i="1" a="1"/>
  <c r="L1962" i="1" s="1"/>
  <c r="J1962" i="1" a="1"/>
  <c r="J1962" i="1" s="1"/>
  <c r="K1966" i="1" a="1"/>
  <c r="K1966" i="1" s="1"/>
  <c r="K1962" i="1" a="1"/>
  <c r="K1962" i="1" s="1"/>
  <c r="J1966" i="1" a="1"/>
  <c r="J1966" i="1" s="1"/>
  <c r="L1969" i="1" a="1"/>
  <c r="L1969" i="1" s="1"/>
  <c r="L1964" i="1" a="1"/>
  <c r="L1964" i="1" s="1"/>
  <c r="L1970" i="1" a="1"/>
  <c r="L1970" i="1" s="1"/>
  <c r="K1970" i="1" a="1"/>
  <c r="K1970" i="1" s="1"/>
  <c r="J1970" i="1" a="1"/>
  <c r="J1970" i="1" s="1"/>
  <c r="K1968" i="1" a="1"/>
  <c r="K1968" i="1" s="1"/>
  <c r="J1953" i="1" a="1"/>
  <c r="J1953" i="1" s="1"/>
  <c r="K1956" i="1" a="1"/>
  <c r="K1956" i="1" s="1"/>
  <c r="J1955" i="1" a="1"/>
  <c r="J1955" i="1" s="1"/>
  <c r="K1952" i="1" a="1"/>
  <c r="K1952" i="1" s="1"/>
  <c r="K1959" i="1" a="1"/>
  <c r="K1959" i="1" s="1"/>
  <c r="L1959" i="1" a="1"/>
  <c r="L1959" i="1" s="1"/>
  <c r="L1958" i="1" a="1"/>
  <c r="L1958" i="1" s="1"/>
  <c r="J1961" i="1" a="1"/>
  <c r="J1961" i="1" s="1"/>
  <c r="J1960" i="1" a="1"/>
  <c r="J1960" i="1" s="1"/>
  <c r="L1955" i="1" a="1"/>
  <c r="L1955" i="1" s="1"/>
  <c r="L1956" i="1" a="1"/>
  <c r="L1956" i="1" s="1"/>
  <c r="J1956" i="1" a="1"/>
  <c r="J1956" i="1" s="1"/>
  <c r="L1961" i="1" a="1"/>
  <c r="L1961" i="1" s="1"/>
  <c r="K1961" i="1" a="1"/>
  <c r="K1961" i="1" s="1"/>
  <c r="L1960" i="1" a="1"/>
  <c r="L1960" i="1" s="1"/>
  <c r="K1960" i="1" a="1"/>
  <c r="K1960" i="1" s="1"/>
  <c r="J1958" i="1" a="1"/>
  <c r="J1958" i="1" s="1"/>
  <c r="L1952" i="1" a="1"/>
  <c r="L1952" i="1" s="1"/>
  <c r="K1958" i="1" a="1"/>
  <c r="K1958" i="1" s="1"/>
  <c r="K1957" i="1" a="1"/>
  <c r="K1957" i="1" s="1"/>
  <c r="K1955" i="1" a="1"/>
  <c r="K1955" i="1" s="1"/>
  <c r="K1953" i="1" a="1"/>
  <c r="K1953" i="1" s="1"/>
  <c r="L1953" i="1" a="1"/>
  <c r="L1953" i="1" s="1"/>
  <c r="J1957" i="1" a="1"/>
  <c r="J1957" i="1" s="1"/>
  <c r="J1959" i="1" a="1"/>
  <c r="J1959" i="1" s="1"/>
  <c r="L1957" i="1" a="1"/>
  <c r="L1957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1902" i="1" a="1"/>
  <c r="L1902" i="1" s="1"/>
  <c r="L1900" i="1" a="1"/>
  <c r="L1900" i="1" s="1"/>
  <c r="K1902" i="1" a="1"/>
  <c r="K1902" i="1" s="1"/>
  <c r="K1898" i="1" a="1"/>
  <c r="K1898" i="1" s="1"/>
  <c r="J1900" i="1" a="1"/>
  <c r="J1900" i="1" s="1"/>
  <c r="J1902" i="1" a="1"/>
  <c r="J1902" i="1" s="1"/>
  <c r="K1900" i="1" a="1"/>
  <c r="K1900" i="1" s="1"/>
  <c r="L1898" i="1" a="1"/>
  <c r="L1898" i="1" s="1"/>
  <c r="L1888" i="1" a="1"/>
  <c r="L1888" i="1" s="1"/>
  <c r="J1888" i="1" a="1"/>
  <c r="J1888" i="1" s="1"/>
  <c r="J1898" i="1" a="1"/>
  <c r="J1898" i="1" s="1"/>
  <c r="J1894" i="1" a="1"/>
  <c r="J1894" i="1" s="1"/>
  <c r="K1893" i="1" a="1"/>
  <c r="K1893" i="1" s="1"/>
  <c r="L1893" i="1" a="1"/>
  <c r="L1893" i="1" s="1"/>
  <c r="K1888" i="1" a="1"/>
  <c r="K1888" i="1" s="1"/>
  <c r="K1896" i="1" a="1"/>
  <c r="K1896" i="1" s="1"/>
  <c r="J1893" i="1" a="1"/>
  <c r="J1893" i="1" s="1"/>
  <c r="J1890" i="1" a="1"/>
  <c r="J1890" i="1" s="1"/>
  <c r="K1892" i="1" a="1"/>
  <c r="K1892" i="1" s="1"/>
  <c r="J1892" i="1" a="1"/>
  <c r="J1892" i="1" s="1"/>
  <c r="K1890" i="1" a="1"/>
  <c r="K1890" i="1" s="1"/>
  <c r="L1896" i="1" a="1"/>
  <c r="L1896" i="1" s="1"/>
  <c r="J1896" i="1" a="1"/>
  <c r="J1896" i="1" s="1"/>
  <c r="L1892" i="1" a="1"/>
  <c r="L1892" i="1" s="1"/>
  <c r="L1890" i="1" a="1"/>
  <c r="L1890" i="1" s="1"/>
  <c r="L1894" i="1" a="1"/>
  <c r="L1894" i="1" s="1"/>
  <c r="K1894" i="1" a="1"/>
  <c r="K1894" i="1" s="1"/>
  <c r="L1874" i="1" a="1"/>
  <c r="L1874" i="1" s="1"/>
  <c r="L1884" i="1" a="1"/>
  <c r="L1884" i="1" s="1"/>
  <c r="J1874" i="1" a="1"/>
  <c r="J1874" i="1" s="1"/>
  <c r="J1878" i="1" a="1"/>
  <c r="J1878" i="1" s="1"/>
  <c r="L1878" i="1" a="1"/>
  <c r="L1878" i="1" s="1"/>
  <c r="J1876" i="1" a="1"/>
  <c r="J1876" i="1" s="1"/>
  <c r="L1882" i="1" a="1"/>
  <c r="L1882" i="1" s="1"/>
  <c r="K1880" i="1" a="1"/>
  <c r="K1880" i="1" s="1"/>
  <c r="L1876" i="1" a="1"/>
  <c r="L1876" i="1" s="1"/>
  <c r="J1880" i="1" a="1"/>
  <c r="J1880" i="1" s="1"/>
  <c r="J1882" i="1" a="1"/>
  <c r="J1882" i="1" s="1"/>
  <c r="L1872" i="1" a="1"/>
  <c r="L1872" i="1" s="1"/>
  <c r="J1884" i="1" a="1"/>
  <c r="J1884" i="1" s="1"/>
  <c r="L1887" i="1" a="1"/>
  <c r="L1887" i="1" s="1"/>
  <c r="K1887" i="1" a="1"/>
  <c r="K1887" i="1" s="1"/>
  <c r="K1882" i="1" a="1"/>
  <c r="K1882" i="1" s="1"/>
  <c r="J1887" i="1" a="1"/>
  <c r="J1887" i="1" s="1"/>
  <c r="K1876" i="1" a="1"/>
  <c r="K1876" i="1" s="1"/>
  <c r="K1884" i="1" a="1"/>
  <c r="K1884" i="1" s="1"/>
  <c r="K1872" i="1" a="1"/>
  <c r="K1872" i="1" s="1"/>
  <c r="K1874" i="1" a="1"/>
  <c r="K1874" i="1" s="1"/>
  <c r="L1880" i="1" a="1"/>
  <c r="L1880" i="1" s="1"/>
  <c r="K1878" i="1" a="1"/>
  <c r="K1878" i="1" s="1"/>
  <c r="L1864" i="1" a="1"/>
  <c r="L1864" i="1" s="1"/>
  <c r="J1861" i="1" a="1"/>
  <c r="J1861" i="1" s="1"/>
  <c r="K1871" i="1" a="1"/>
  <c r="K1871" i="1" s="1"/>
  <c r="K1867" i="1" a="1"/>
  <c r="K1867" i="1" s="1"/>
  <c r="K1861" i="1" a="1"/>
  <c r="K1861" i="1" s="1"/>
  <c r="J1868" i="1" a="1"/>
  <c r="J1868" i="1" s="1"/>
  <c r="J1872" i="1" a="1"/>
  <c r="J1872" i="1" s="1"/>
  <c r="J1865" i="1" a="1"/>
  <c r="J1865" i="1" s="1"/>
  <c r="K1864" i="1" a="1"/>
  <c r="K1864" i="1" s="1"/>
  <c r="L1871" i="1" a="1"/>
  <c r="L1871" i="1" s="1"/>
  <c r="L1867" i="1" a="1"/>
  <c r="L1867" i="1" s="1"/>
  <c r="J1871" i="1" a="1"/>
  <c r="J1871" i="1" s="1"/>
  <c r="K1870" i="1" a="1"/>
  <c r="K1870" i="1" s="1"/>
  <c r="L1861" i="1" a="1"/>
  <c r="L1861" i="1" s="1"/>
  <c r="K1865" i="1" a="1"/>
  <c r="K1865" i="1" s="1"/>
  <c r="L1870" i="1" a="1"/>
  <c r="L1870" i="1" s="1"/>
  <c r="J1870" i="1" a="1"/>
  <c r="J1870" i="1" s="1"/>
  <c r="L1868" i="1" a="1"/>
  <c r="L1868" i="1" s="1"/>
  <c r="K1868" i="1" a="1"/>
  <c r="K1868" i="1" s="1"/>
  <c r="J1864" i="1" a="1"/>
  <c r="J1864" i="1" s="1"/>
  <c r="J1867" i="1" a="1"/>
  <c r="J1867" i="1" s="1"/>
  <c r="L1865" i="1" a="1"/>
  <c r="L1865" i="1" s="1"/>
  <c r="K1855" i="1" a="1"/>
  <c r="K1855" i="1" s="1"/>
  <c r="J1857" i="1" a="1"/>
  <c r="J1857" i="1" s="1"/>
  <c r="L1857" i="1" a="1"/>
  <c r="L1857" i="1" s="1"/>
  <c r="K1853" i="1" a="1"/>
  <c r="K1853" i="1" s="1"/>
  <c r="L1859" i="1" a="1"/>
  <c r="L1859" i="1" s="1"/>
  <c r="J1859" i="1" a="1"/>
  <c r="J1859" i="1" s="1"/>
  <c r="K1859" i="1" a="1"/>
  <c r="K1859" i="1" s="1"/>
  <c r="L1855" i="1" a="1"/>
  <c r="L1855" i="1" s="1"/>
  <c r="K1857" i="1" a="1"/>
  <c r="K1857" i="1" s="1"/>
  <c r="J1855" i="1" a="1"/>
  <c r="J1855" i="1" s="1"/>
  <c r="L1853" i="1" a="1"/>
  <c r="L1853" i="1" s="1"/>
  <c r="J1853" i="1" a="1"/>
  <c r="J1853" i="1" s="1"/>
  <c r="K1851" i="1" a="1"/>
  <c r="K1851" i="1" s="1"/>
  <c r="J1850" i="1" a="1"/>
  <c r="J1850" i="1" s="1"/>
  <c r="J1848" i="1" a="1"/>
  <c r="J1848" i="1" s="1"/>
  <c r="L1848" i="1" a="1"/>
  <c r="L1848" i="1" s="1"/>
  <c r="K1846" i="1" a="1"/>
  <c r="K1846" i="1" s="1"/>
  <c r="L1851" i="1" a="1"/>
  <c r="L1851" i="1" s="1"/>
  <c r="J1851" i="1" a="1"/>
  <c r="J1851" i="1" s="1"/>
  <c r="K1845" i="1" a="1"/>
  <c r="K1845" i="1" s="1"/>
  <c r="L1850" i="1" a="1"/>
  <c r="L1850" i="1" s="1"/>
  <c r="K1850" i="1" a="1"/>
  <c r="K1850" i="1" s="1"/>
  <c r="L1845" i="1" a="1"/>
  <c r="L1845" i="1" s="1"/>
  <c r="J1846" i="1" a="1"/>
  <c r="J1846" i="1" s="1"/>
  <c r="J1845" i="1" a="1"/>
  <c r="J1845" i="1" s="1"/>
  <c r="L1846" i="1" a="1"/>
  <c r="L1846" i="1" s="1"/>
  <c r="K1848" i="1" a="1"/>
  <c r="K1848" i="1" s="1"/>
  <c r="K1842" i="1" a="1"/>
  <c r="K1842" i="1" s="1"/>
  <c r="J1834" i="1" a="1"/>
  <c r="J1834" i="1" s="1"/>
  <c r="J1842" i="1" a="1"/>
  <c r="J1842" i="1" s="1"/>
  <c r="J1831" i="1" a="1"/>
  <c r="J1831" i="1" s="1"/>
  <c r="J1836" i="1" a="1"/>
  <c r="J1836" i="1" s="1"/>
  <c r="K1840" i="1" a="1"/>
  <c r="K1840" i="1" s="1"/>
  <c r="J1838" i="1" a="1"/>
  <c r="J1838" i="1" s="1"/>
  <c r="K1834" i="1" a="1"/>
  <c r="K1834" i="1" s="1"/>
  <c r="K1831" i="1" a="1"/>
  <c r="K1831" i="1" s="1"/>
  <c r="L1840" i="1" a="1"/>
  <c r="L1840" i="1" s="1"/>
  <c r="L1836" i="1" a="1"/>
  <c r="L1836" i="1" s="1"/>
  <c r="L1832" i="1" a="1"/>
  <c r="L1832" i="1" s="1"/>
  <c r="J1840" i="1" a="1"/>
  <c r="J1840" i="1" s="1"/>
  <c r="L1831" i="1" a="1"/>
  <c r="L1831" i="1" s="1"/>
  <c r="K1838" i="1" a="1"/>
  <c r="K1838" i="1" s="1"/>
  <c r="J1832" i="1" a="1"/>
  <c r="J1832" i="1" s="1"/>
  <c r="L1834" i="1" a="1"/>
  <c r="L1834" i="1" s="1"/>
  <c r="L1842" i="1" a="1"/>
  <c r="L1842" i="1" s="1"/>
  <c r="K1836" i="1" a="1"/>
  <c r="K1836" i="1" s="1"/>
  <c r="L1838" i="1" a="1"/>
  <c r="L1838" i="1" s="1"/>
  <c r="K1832" i="1" a="1"/>
  <c r="K1832" i="1" s="1"/>
  <c r="L1826" i="1" a="1"/>
  <c r="L1826" i="1" s="1"/>
  <c r="J1826" i="1" a="1"/>
  <c r="J1826" i="1" s="1"/>
  <c r="L1827" i="1" a="1"/>
  <c r="L1827" i="1" s="1"/>
  <c r="J1827" i="1" a="1"/>
  <c r="J1827" i="1" s="1"/>
  <c r="J1829" i="1" a="1"/>
  <c r="J1829" i="1" s="1"/>
  <c r="L1829" i="1" a="1"/>
  <c r="L1829" i="1" s="1"/>
  <c r="K1829" i="1" a="1"/>
  <c r="K1829" i="1" s="1"/>
  <c r="K1827" i="1" a="1"/>
  <c r="K1827" i="1" s="1"/>
  <c r="K1826" i="1" a="1"/>
  <c r="K1826" i="1" s="1"/>
  <c r="K1039" i="1" a="1"/>
  <c r="K1039" i="1" s="1"/>
  <c r="L1029" i="1" a="1"/>
  <c r="L1029" i="1" s="1"/>
  <c r="K1029" i="1" a="1"/>
  <c r="K1029" i="1" s="1"/>
  <c r="L1039" i="1" a="1"/>
  <c r="L1039" i="1" s="1"/>
  <c r="J1029" i="1" a="1"/>
  <c r="J1029" i="1" s="1"/>
  <c r="L1032" i="1" a="1"/>
  <c r="L1032" i="1" s="1"/>
  <c r="J1039" i="1" a="1"/>
  <c r="J1039" i="1" s="1"/>
  <c r="K1032" i="1" a="1"/>
  <c r="K1032" i="1" s="1"/>
  <c r="J1032" i="1" a="1"/>
  <c r="J1032" i="1" s="1"/>
  <c r="K1041" i="1" a="1"/>
  <c r="K1041" i="1" s="1"/>
  <c r="J1041" i="1" a="1"/>
  <c r="J1041" i="1" s="1"/>
  <c r="L1041" i="1" a="1"/>
  <c r="L1041" i="1" s="1"/>
  <c r="L1027" i="1" a="1"/>
  <c r="L1027" i="1" s="1"/>
  <c r="K1027" i="1" a="1"/>
  <c r="K1027" i="1" s="1"/>
  <c r="J1027" i="1" a="1"/>
  <c r="J1027" i="1" s="1"/>
  <c r="L1024" i="1" a="1"/>
  <c r="L1024" i="1" s="1"/>
  <c r="K1024" i="1" a="1"/>
  <c r="K1024" i="1" s="1"/>
  <c r="J1008" i="1" a="1"/>
  <c r="J1008" i="1" s="1"/>
  <c r="J1054" i="1" s="1" a="1"/>
  <c r="J1054" i="1" s="1"/>
  <c r="J1024" i="1" a="1"/>
  <c r="J1024" i="1" s="1"/>
  <c r="K1008" i="1" a="1"/>
  <c r="K1008" i="1" s="1"/>
  <c r="K1054" i="1" s="1" a="1"/>
  <c r="K1054" i="1" s="1"/>
  <c r="L1008" i="1" a="1"/>
  <c r="L1008" i="1" s="1"/>
  <c r="L1054" i="1" s="1" a="1"/>
  <c r="L1054" i="1" s="1"/>
  <c r="L999" i="1" a="1"/>
  <c r="L999" i="1" s="1"/>
  <c r="L1051" i="1" s="1" a="1"/>
  <c r="L1051" i="1" s="1"/>
  <c r="L998" i="1" a="1"/>
  <c r="L998" i="1" s="1"/>
  <c r="J998" i="1" a="1"/>
  <c r="J998" i="1" s="1"/>
  <c r="L985" i="1" a="1"/>
  <c r="L985" i="1" s="1"/>
  <c r="L991" i="1" a="1"/>
  <c r="L991" i="1" s="1"/>
  <c r="K991" i="1" a="1"/>
  <c r="K991" i="1" s="1"/>
  <c r="K979" i="1" a="1"/>
  <c r="K979" i="1" s="1"/>
  <c r="K1053" i="1" s="1" a="1"/>
  <c r="K1053" i="1" s="1"/>
  <c r="L978" i="1" a="1"/>
  <c r="L978" i="1" s="1"/>
  <c r="J991" i="1" a="1"/>
  <c r="J991" i="1" s="1"/>
  <c r="K978" i="1" a="1"/>
  <c r="K978" i="1" s="1"/>
  <c r="J985" i="1" a="1"/>
  <c r="J985" i="1" s="1"/>
  <c r="L979" i="1" a="1"/>
  <c r="L979" i="1" s="1"/>
  <c r="L1053" i="1" s="1" a="1"/>
  <c r="L1053" i="1" s="1"/>
  <c r="J978" i="1" a="1"/>
  <c r="J978" i="1" s="1"/>
  <c r="J979" i="1" a="1"/>
  <c r="J979" i="1" s="1"/>
  <c r="J1053" i="1" s="1" a="1"/>
  <c r="J1053" i="1" s="1"/>
  <c r="K985" i="1" a="1"/>
  <c r="K985" i="1" s="1"/>
  <c r="J999" i="1" a="1"/>
  <c r="J999" i="1" s="1"/>
  <c r="J1051" i="1" s="1" a="1"/>
  <c r="J1051" i="1" s="1"/>
  <c r="K999" i="1" a="1"/>
  <c r="K999" i="1" s="1"/>
  <c r="K1051" i="1" s="1" a="1"/>
  <c r="K1051" i="1" s="1"/>
  <c r="K998" i="1" a="1"/>
  <c r="K998" i="1" s="1"/>
  <c r="L975" i="1" a="1"/>
  <c r="L975" i="1" s="1"/>
  <c r="K975" i="1" a="1"/>
  <c r="K975" i="1" s="1"/>
  <c r="K976" i="1" a="1"/>
  <c r="K976" i="1" s="1"/>
  <c r="J976" i="1" a="1"/>
  <c r="J976" i="1" s="1"/>
  <c r="J975" i="1" a="1"/>
  <c r="J975" i="1" s="1"/>
  <c r="L976" i="1" a="1"/>
  <c r="L976" i="1" s="1"/>
  <c r="K916" i="1" a="1"/>
  <c r="K916" i="1" s="1"/>
  <c r="J914" i="1" a="1"/>
  <c r="J914" i="1" s="1"/>
  <c r="L916" i="1" a="1"/>
  <c r="L916" i="1" s="1"/>
  <c r="K914" i="1" a="1"/>
  <c r="K914" i="1" s="1"/>
  <c r="L928" i="1" a="1"/>
  <c r="L928" i="1" s="1"/>
  <c r="K928" i="1" a="1"/>
  <c r="K928" i="1" s="1"/>
  <c r="J928" i="1" a="1"/>
  <c r="J928" i="1" s="1"/>
  <c r="J916" i="1" a="1"/>
  <c r="J916" i="1" s="1"/>
  <c r="L914" i="1" a="1"/>
  <c r="L914" i="1" s="1"/>
  <c r="J896" i="1" a="1"/>
  <c r="J896" i="1" s="1"/>
  <c r="L884" i="1" a="1"/>
  <c r="L884" i="1" s="1"/>
  <c r="J884" i="1" a="1"/>
  <c r="J884" i="1" s="1"/>
  <c r="L896" i="1" a="1"/>
  <c r="L896" i="1" s="1"/>
  <c r="K896" i="1" a="1"/>
  <c r="K896" i="1" s="1"/>
  <c r="K925" i="1" s="1"/>
  <c r="K924" i="1" s="1"/>
  <c r="L885" i="1" a="1"/>
  <c r="L885" i="1" s="1"/>
  <c r="K885" i="1" a="1"/>
  <c r="K885" i="1" s="1"/>
  <c r="K884" i="1" a="1"/>
  <c r="K884" i="1" s="1"/>
  <c r="J885" i="1" a="1"/>
  <c r="J885" i="1" s="1"/>
  <c r="J2310" i="1" a="1"/>
  <c r="J2310" i="1" s="1"/>
  <c r="L2312" i="1" a="1"/>
  <c r="L2312" i="1" s="1"/>
  <c r="J2308" i="1" a="1"/>
  <c r="J2308" i="1" s="1"/>
  <c r="K2310" i="1" a="1"/>
  <c r="K2310" i="1" s="1"/>
  <c r="K2308" i="1" a="1"/>
  <c r="K2308" i="1" s="1"/>
  <c r="J2312" i="1" a="1"/>
  <c r="J2312" i="1" s="1"/>
  <c r="K2312" i="1" a="1"/>
  <c r="K2312" i="1" s="1"/>
  <c r="L2308" i="1" a="1"/>
  <c r="L2308" i="1" s="1"/>
  <c r="L2310" i="1" a="1"/>
  <c r="L2310" i="1" s="1"/>
  <c r="L2306" i="1" a="1"/>
  <c r="L2306" i="1" s="1"/>
  <c r="K2306" i="1" a="1"/>
  <c r="K2306" i="1" s="1"/>
  <c r="J2306" i="1" a="1"/>
  <c r="J2306" i="1" s="1"/>
  <c r="J2300" i="1" a="1"/>
  <c r="J2300" i="1" s="1"/>
  <c r="K2304" i="1" a="1"/>
  <c r="K2304" i="1" s="1"/>
  <c r="K2300" i="1" a="1"/>
  <c r="K2300" i="1" s="1"/>
  <c r="L2302" i="1" a="1"/>
  <c r="L2302" i="1" s="1"/>
  <c r="L2304" i="1" a="1"/>
  <c r="L2304" i="1" s="1"/>
  <c r="K2298" i="1" a="1"/>
  <c r="K2298" i="1" s="1"/>
  <c r="J2304" i="1" a="1"/>
  <c r="J2304" i="1" s="1"/>
  <c r="L2300" i="1" a="1"/>
  <c r="L2300" i="1" s="1"/>
  <c r="J2297" i="1" a="1"/>
  <c r="J2297" i="1" s="1"/>
  <c r="L2298" i="1" a="1"/>
  <c r="L2298" i="1" s="1"/>
  <c r="L2303" i="1" a="1"/>
  <c r="L2303" i="1" s="1"/>
  <c r="K2303" i="1" a="1"/>
  <c r="K2303" i="1" s="1"/>
  <c r="J2298" i="1" a="1"/>
  <c r="J2298" i="1" s="1"/>
  <c r="J2302" i="1" a="1"/>
  <c r="J2302" i="1" s="1"/>
  <c r="K2302" i="1" a="1"/>
  <c r="K2302" i="1" s="1"/>
  <c r="L2297" i="1" a="1"/>
  <c r="L2297" i="1" s="1"/>
  <c r="J2303" i="1" a="1"/>
  <c r="J2303" i="1" s="1"/>
  <c r="K2297" i="1" a="1"/>
  <c r="K2297" i="1" s="1"/>
  <c r="K2294" i="1" a="1"/>
  <c r="K2294" i="1" s="1"/>
  <c r="L2286" i="1" a="1"/>
  <c r="L2286" i="1" s="1"/>
  <c r="J2292" i="1" a="1"/>
  <c r="J2292" i="1" s="1"/>
  <c r="J2294" i="1" a="1"/>
  <c r="J2294" i="1" s="1"/>
  <c r="L2280" i="1" a="1"/>
  <c r="L2280" i="1" s="1"/>
  <c r="K2292" i="1" a="1"/>
  <c r="K2292" i="1" s="1"/>
  <c r="J2281" i="1" a="1"/>
  <c r="J2281" i="1" s="1"/>
  <c r="L2292" i="1" a="1"/>
  <c r="L2292" i="1" s="1"/>
  <c r="K2284" i="1" a="1"/>
  <c r="K2284" i="1" s="1"/>
  <c r="K2282" i="1" a="1"/>
  <c r="K2282" i="1" s="1"/>
  <c r="K2281" i="1" a="1"/>
  <c r="K2281" i="1" s="1"/>
  <c r="L2282" i="1" a="1"/>
  <c r="L2282" i="1" s="1"/>
  <c r="K2290" i="1" a="1"/>
  <c r="K2290" i="1" s="1"/>
  <c r="K2286" i="1" a="1"/>
  <c r="K2286" i="1" s="1"/>
  <c r="L2288" i="1" a="1"/>
  <c r="L2288" i="1" s="1"/>
  <c r="L2290" i="1" a="1"/>
  <c r="L2290" i="1" s="1"/>
  <c r="J2290" i="1" a="1"/>
  <c r="J2290" i="1" s="1"/>
  <c r="J2286" i="1" a="1"/>
  <c r="J2286" i="1" s="1"/>
  <c r="J2284" i="1" a="1"/>
  <c r="J2284" i="1" s="1"/>
  <c r="J2288" i="1" a="1"/>
  <c r="J2288" i="1" s="1"/>
  <c r="L2281" i="1" a="1"/>
  <c r="L2281" i="1" s="1"/>
  <c r="K2288" i="1" a="1"/>
  <c r="K2288" i="1" s="1"/>
  <c r="L2284" i="1" a="1"/>
  <c r="L2284" i="1" s="1"/>
  <c r="K2280" i="1" a="1"/>
  <c r="K2280" i="1" s="1"/>
  <c r="J2282" i="1" a="1"/>
  <c r="J2282" i="1" s="1"/>
  <c r="L2294" i="1" a="1"/>
  <c r="L2294" i="1" s="1"/>
  <c r="J2274" i="1" a="1"/>
  <c r="J2274" i="1" s="1"/>
  <c r="J2269" i="1" a="1"/>
  <c r="J2269" i="1" s="1"/>
  <c r="J2280" i="1" a="1"/>
  <c r="J2280" i="1" s="1"/>
  <c r="K2275" i="1" a="1"/>
  <c r="K2275" i="1" s="1"/>
  <c r="L2278" i="1" a="1"/>
  <c r="L2278" i="1" s="1"/>
  <c r="K2277" i="1" a="1"/>
  <c r="K2277" i="1" s="1"/>
  <c r="K2267" i="1" a="1"/>
  <c r="K2267" i="1" s="1"/>
  <c r="J2271" i="1" a="1"/>
  <c r="J2271" i="1" s="1"/>
  <c r="J2278" i="1" a="1"/>
  <c r="J2278" i="1" s="1"/>
  <c r="L2275" i="1" a="1"/>
  <c r="L2275" i="1" s="1"/>
  <c r="K2269" i="1" a="1"/>
  <c r="K2269" i="1" s="1"/>
  <c r="L2274" i="1" a="1"/>
  <c r="L2274" i="1" s="1"/>
  <c r="L2269" i="1" a="1"/>
  <c r="L2269" i="1" s="1"/>
  <c r="L2267" i="1" a="1"/>
  <c r="L2267" i="1" s="1"/>
  <c r="K2278" i="1" a="1"/>
  <c r="K2278" i="1" s="1"/>
  <c r="K2274" i="1" a="1"/>
  <c r="K2274" i="1" s="1"/>
  <c r="L2277" i="1" a="1"/>
  <c r="L2277" i="1" s="1"/>
  <c r="J2277" i="1" a="1"/>
  <c r="J2277" i="1" s="1"/>
  <c r="L2271" i="1" a="1"/>
  <c r="L2271" i="1" s="1"/>
  <c r="J2267" i="1" a="1"/>
  <c r="J2267" i="1" s="1"/>
  <c r="K2271" i="1" a="1"/>
  <c r="K2271" i="1" s="1"/>
  <c r="J2275" i="1" a="1"/>
  <c r="J2275" i="1" s="1"/>
  <c r="J2258" i="1" a="1"/>
  <c r="J2258" i="1" s="1"/>
  <c r="L2263" i="1" a="1"/>
  <c r="L2263" i="1" s="1"/>
  <c r="K2265" i="1" a="1"/>
  <c r="K2265" i="1" s="1"/>
  <c r="K2263" i="1" a="1"/>
  <c r="K2263" i="1" s="1"/>
  <c r="J2256" i="1" a="1"/>
  <c r="J2256" i="1" s="1"/>
  <c r="J2261" i="1" a="1"/>
  <c r="J2261" i="1" s="1"/>
  <c r="L2252" i="1" a="1"/>
  <c r="L2252" i="1" s="1"/>
  <c r="L2260" i="1" a="1"/>
  <c r="L2260" i="1" s="1"/>
  <c r="J2265" i="1" a="1"/>
  <c r="J2265" i="1" s="1"/>
  <c r="L2261" i="1" a="1"/>
  <c r="L2261" i="1" s="1"/>
  <c r="K2252" i="1" a="1"/>
  <c r="K2252" i="1" s="1"/>
  <c r="K2258" i="1" a="1"/>
  <c r="K2258" i="1" s="1"/>
  <c r="L2255" i="1" a="1"/>
  <c r="L2255" i="1" s="1"/>
  <c r="K2261" i="1" a="1"/>
  <c r="K2261" i="1" s="1"/>
  <c r="L2256" i="1" a="1"/>
  <c r="L2256" i="1" s="1"/>
  <c r="K2260" i="1" a="1"/>
  <c r="K2260" i="1" s="1"/>
  <c r="L2265" i="1" a="1"/>
  <c r="L2265" i="1" s="1"/>
  <c r="J2260" i="1" a="1"/>
  <c r="J2260" i="1" s="1"/>
  <c r="J2255" i="1" a="1"/>
  <c r="J2255" i="1" s="1"/>
  <c r="J2263" i="1" a="1"/>
  <c r="J2263" i="1" s="1"/>
  <c r="K2256" i="1" a="1"/>
  <c r="K2256" i="1" s="1"/>
  <c r="L2258" i="1" a="1"/>
  <c r="L2258" i="1" s="1"/>
  <c r="K2255" i="1" a="1"/>
  <c r="K2255" i="1" s="1"/>
  <c r="K2242" i="1" a="1"/>
  <c r="K2242" i="1" s="1"/>
  <c r="J2252" i="1" a="1"/>
  <c r="J2252" i="1" s="1"/>
  <c r="L2250" i="1" a="1"/>
  <c r="L2250" i="1" s="1"/>
  <c r="K2250" i="1" a="1"/>
  <c r="K2250" i="1" s="1"/>
  <c r="J2250" i="1" a="1"/>
  <c r="J2250" i="1" s="1"/>
  <c r="K2248" i="1" a="1"/>
  <c r="K2248" i="1" s="1"/>
  <c r="L2246" i="1" a="1"/>
  <c r="L2246" i="1" s="1"/>
  <c r="K2239" i="1" a="1"/>
  <c r="K2239" i="1" s="1"/>
  <c r="J2241" i="1" a="1"/>
  <c r="J2241" i="1" s="1"/>
  <c r="L2248" i="1" a="1"/>
  <c r="L2248" i="1" s="1"/>
  <c r="L2237" i="1" a="1"/>
  <c r="L2237" i="1" s="1"/>
  <c r="L2242" i="1" a="1"/>
  <c r="L2242" i="1" s="1"/>
  <c r="J2246" i="1" a="1"/>
  <c r="J2246" i="1" s="1"/>
  <c r="J2248" i="1" a="1"/>
  <c r="J2248" i="1" s="1"/>
  <c r="J2242" i="1" a="1"/>
  <c r="J2242" i="1" s="1"/>
  <c r="L2239" i="1" a="1"/>
  <c r="L2239" i="1" s="1"/>
  <c r="L2244" i="1" a="1"/>
  <c r="L2244" i="1" s="1"/>
  <c r="K2241" i="1" a="1"/>
  <c r="K2241" i="1" s="1"/>
  <c r="K2244" i="1" a="1"/>
  <c r="K2244" i="1" s="1"/>
  <c r="J2244" i="1" a="1"/>
  <c r="J2244" i="1" s="1"/>
  <c r="L2241" i="1" a="1"/>
  <c r="L2241" i="1" s="1"/>
  <c r="J2239" i="1" a="1"/>
  <c r="J2239" i="1" s="1"/>
  <c r="K2246" i="1" a="1"/>
  <c r="K2246" i="1" s="1"/>
  <c r="K2236" i="1" a="1"/>
  <c r="K2236" i="1" s="1"/>
  <c r="L2236" i="1" a="1"/>
  <c r="L2236" i="1" s="1"/>
  <c r="K2237" i="1" a="1"/>
  <c r="K2237" i="1" s="1"/>
  <c r="J2237" i="1" a="1"/>
  <c r="J2237" i="1" s="1"/>
  <c r="J2236" i="1" a="1"/>
  <c r="J2236" i="1" s="1"/>
  <c r="K804" i="1" a="1"/>
  <c r="K804" i="1" s="1"/>
  <c r="J804" i="1" a="1"/>
  <c r="J804" i="1" s="1"/>
  <c r="J802" i="1" a="1"/>
  <c r="J802" i="1" s="1"/>
  <c r="L802" i="1" a="1"/>
  <c r="L802" i="1" s="1"/>
  <c r="K806" i="1" a="1"/>
  <c r="K806" i="1" s="1"/>
  <c r="L804" i="1" a="1"/>
  <c r="L804" i="1" s="1"/>
  <c r="K802" i="1" a="1"/>
  <c r="K802" i="1" s="1"/>
  <c r="L806" i="1" a="1"/>
  <c r="L806" i="1" s="1"/>
  <c r="J806" i="1" a="1"/>
  <c r="J806" i="1" s="1"/>
  <c r="L780" i="1" a="1"/>
  <c r="L780" i="1" s="1"/>
  <c r="L779" i="1" s="1"/>
  <c r="L786" i="1" s="1"/>
  <c r="L787" i="1" s="1"/>
  <c r="K780" i="1" a="1"/>
  <c r="K780" i="1" s="1"/>
  <c r="K779" i="1" s="1"/>
  <c r="L766" i="1" a="1"/>
  <c r="L766" i="1" s="1"/>
  <c r="L816" i="1" s="1" a="1"/>
  <c r="L816" i="1" s="1"/>
  <c r="K766" i="1" a="1"/>
  <c r="K766" i="1" s="1"/>
  <c r="K816" i="1" s="1" a="1"/>
  <c r="K816" i="1" s="1"/>
  <c r="J780" i="1" a="1"/>
  <c r="J780" i="1" s="1"/>
  <c r="J779" i="1" s="1"/>
  <c r="J783" i="1" s="1"/>
  <c r="J766" i="1" a="1"/>
  <c r="J766" i="1" s="1"/>
  <c r="J816" i="1" s="1" a="1"/>
  <c r="J81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J96" i="1"/>
  <c r="L95" i="1"/>
  <c r="K95" i="1"/>
  <c r="J95" i="1"/>
  <c r="L94" i="1"/>
  <c r="L126" i="1" s="1"/>
  <c r="K94" i="1"/>
  <c r="J94" i="1"/>
  <c r="J126" i="1" s="1"/>
  <c r="L93" i="1"/>
  <c r="L125" i="1" s="1"/>
  <c r="K93" i="1"/>
  <c r="K125" i="1" s="1"/>
  <c r="J93" i="1"/>
  <c r="L92" i="1"/>
  <c r="K92" i="1"/>
  <c r="J92" i="1"/>
  <c r="J124" i="1" s="1"/>
  <c r="L91" i="1"/>
  <c r="L123" i="1" s="1"/>
  <c r="K91" i="1"/>
  <c r="J91" i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L88" i="1"/>
  <c r="L120" i="1" s="1"/>
  <c r="K88" i="1"/>
  <c r="J88" i="1"/>
  <c r="J120" i="1" s="1"/>
  <c r="L87" i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L1644" i="1" a="1"/>
  <c r="L1644" i="1" s="1"/>
  <c r="K1644" i="1" a="1"/>
  <c r="K1644" i="1" s="1"/>
  <c r="J1648" i="1" a="1"/>
  <c r="J1648" i="1" s="1"/>
  <c r="L1648" i="1" a="1"/>
  <c r="L1648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1709" i="1" a="1"/>
  <c r="J1709" i="1" s="1"/>
  <c r="L1708" i="1" a="1"/>
  <c r="L1708" i="1" s="1"/>
  <c r="K1708" i="1" a="1"/>
  <c r="K1708" i="1" s="1"/>
  <c r="J1708" i="1" a="1"/>
  <c r="J1708" i="1" s="1"/>
  <c r="K1709" i="1" a="1"/>
  <c r="K1709" i="1" s="1"/>
  <c r="L1709" i="1" a="1"/>
  <c r="L1709" i="1" s="1"/>
  <c r="J2340" i="1" a="1"/>
  <c r="J2340" i="1" s="1"/>
  <c r="L2340" i="1" a="1"/>
  <c r="L2340" i="1" s="1"/>
  <c r="K2340" i="1" a="1"/>
  <c r="K2340" i="1" s="1"/>
  <c r="L2329" i="1" a="1"/>
  <c r="L2329" i="1" s="1"/>
  <c r="K2328" i="1" a="1"/>
  <c r="K2328" i="1" s="1"/>
  <c r="J2329" i="1" a="1"/>
  <c r="J2329" i="1" s="1"/>
  <c r="L2323" i="1" a="1"/>
  <c r="L2323" i="1" s="1"/>
  <c r="L2322" i="1" s="1" a="1"/>
  <c r="L2322" i="1" s="1"/>
  <c r="J2323" i="1" a="1"/>
  <c r="J2323" i="1" s="1"/>
  <c r="J2322" i="1" s="1" a="1"/>
  <c r="J2322" i="1" s="1"/>
  <c r="K2327" i="1" a="1"/>
  <c r="K2327" i="1" s="1"/>
  <c r="J2327" i="1" a="1"/>
  <c r="J2327" i="1" s="1"/>
  <c r="K2325" i="1" a="1"/>
  <c r="K2325" i="1" s="1"/>
  <c r="K2330" i="1" a="1"/>
  <c r="K2330" i="1" s="1"/>
  <c r="J2330" i="1" a="1"/>
  <c r="J2330" i="1" s="1"/>
  <c r="K2329" i="1" a="1"/>
  <c r="K2329" i="1" s="1"/>
  <c r="J2326" i="1" a="1"/>
  <c r="J2326" i="1" s="1"/>
  <c r="L2328" i="1" a="1"/>
  <c r="L2328" i="1" s="1"/>
  <c r="L2325" i="1" a="1"/>
  <c r="L2325" i="1" s="1"/>
  <c r="K2323" i="1" a="1"/>
  <c r="K2323" i="1" s="1"/>
  <c r="K2322" i="1" s="1" a="1"/>
  <c r="K2322" i="1" s="1"/>
  <c r="J2328" i="1" a="1"/>
  <c r="J2328" i="1" s="1"/>
  <c r="L2327" i="1" a="1"/>
  <c r="L2327" i="1" s="1"/>
  <c r="K2326" i="1" a="1"/>
  <c r="K2326" i="1" s="1"/>
  <c r="L2320" i="1" a="1"/>
  <c r="L2320" i="1" s="1"/>
  <c r="L2319" i="1" s="1" a="1"/>
  <c r="L2319" i="1" s="1"/>
  <c r="L2326" i="1" a="1"/>
  <c r="L2326" i="1" s="1"/>
  <c r="J2325" i="1" a="1"/>
  <c r="J2325" i="1" s="1"/>
  <c r="L2316" i="1" a="1"/>
  <c r="L2316" i="1" s="1"/>
  <c r="K2317" i="1" a="1"/>
  <c r="K2317" i="1" s="1"/>
  <c r="J2314" i="1" a="1"/>
  <c r="J2314" i="1" s="1"/>
  <c r="L2317" i="1" a="1"/>
  <c r="L2317" i="1" s="1"/>
  <c r="L2314" i="1" a="1"/>
  <c r="L2314" i="1" s="1"/>
  <c r="J2317" i="1" a="1"/>
  <c r="J2317" i="1" s="1"/>
  <c r="K2316" i="1" a="1"/>
  <c r="K2316" i="1" s="1"/>
  <c r="J2316" i="1" a="1"/>
  <c r="J2316" i="1" s="1"/>
  <c r="K2314" i="1" a="1"/>
  <c r="K2314" i="1" s="1"/>
  <c r="K2320" i="1" a="1"/>
  <c r="K2320" i="1" s="1"/>
  <c r="K2319" i="1" s="1" a="1"/>
  <c r="K2319" i="1" s="1"/>
  <c r="J2320" i="1" a="1"/>
  <c r="J2320" i="1" s="1"/>
  <c r="J2319" i="1" s="1" a="1"/>
  <c r="J2319" i="1" s="1"/>
  <c r="K2048" i="1" a="1"/>
  <c r="K2048" i="1" s="1"/>
  <c r="J2047" i="1" a="1"/>
  <c r="J2047" i="1" s="1"/>
  <c r="L2049" i="1" a="1"/>
  <c r="L2049" i="1" s="1"/>
  <c r="L2046" i="1" a="1"/>
  <c r="L2046" i="1" s="1"/>
  <c r="J2048" i="1" a="1"/>
  <c r="J2048" i="1" s="1"/>
  <c r="J2049" i="1" a="1"/>
  <c r="J2049" i="1" s="1"/>
  <c r="L2047" i="1" a="1"/>
  <c r="L2047" i="1" s="1"/>
  <c r="L2048" i="1" a="1"/>
  <c r="L2048" i="1" s="1"/>
  <c r="K2046" i="1" a="1"/>
  <c r="K2046" i="1" s="1"/>
  <c r="J2046" i="1" a="1"/>
  <c r="J2046" i="1" s="1"/>
  <c r="K2047" i="1" a="1"/>
  <c r="K2047" i="1" s="1"/>
  <c r="K2049" i="1" a="1"/>
  <c r="K2049" i="1" s="1"/>
  <c r="K2042" i="1" a="1"/>
  <c r="K2042" i="1" s="1"/>
  <c r="J2043" i="1" a="1"/>
  <c r="J2043" i="1" s="1"/>
  <c r="J2044" i="1" a="1"/>
  <c r="J2044" i="1" s="1"/>
  <c r="J2042" i="1" a="1"/>
  <c r="J2042" i="1" s="1"/>
  <c r="J2038" i="1" a="1"/>
  <c r="J2038" i="1" s="1"/>
  <c r="J2041" i="1" a="1"/>
  <c r="J2041" i="1" s="1"/>
  <c r="L2041" i="1" a="1"/>
  <c r="L2041" i="1" s="1"/>
  <c r="K2040" i="1" a="1"/>
  <c r="K2040" i="1" s="1"/>
  <c r="K2037" i="1" a="1"/>
  <c r="K2037" i="1" s="1"/>
  <c r="L2042" i="1" a="1"/>
  <c r="L2042" i="1" s="1"/>
  <c r="K2043" i="1" a="1"/>
  <c r="K2043" i="1" s="1"/>
  <c r="L2043" i="1" a="1"/>
  <c r="L2043" i="1" s="1"/>
  <c r="K2038" i="1" a="1"/>
  <c r="K2038" i="1" s="1"/>
  <c r="L2045" i="1" a="1"/>
  <c r="L2045" i="1" s="1"/>
  <c r="K2041" i="1" a="1"/>
  <c r="K2041" i="1" s="1"/>
  <c r="K2045" i="1" a="1"/>
  <c r="K2045" i="1" s="1"/>
  <c r="J2045" i="1" a="1"/>
  <c r="J2045" i="1" s="1"/>
  <c r="J2037" i="1" a="1"/>
  <c r="J2037" i="1" s="1"/>
  <c r="L2036" i="1" a="1"/>
  <c r="L2036" i="1" s="1"/>
  <c r="L2038" i="1" a="1"/>
  <c r="L2038" i="1" s="1"/>
  <c r="K2039" i="1" a="1"/>
  <c r="K2039" i="1" s="1"/>
  <c r="L2044" i="1" a="1"/>
  <c r="L2044" i="1" s="1"/>
  <c r="L2040" i="1" a="1"/>
  <c r="L2040" i="1" s="1"/>
  <c r="L2037" i="1" a="1"/>
  <c r="L2037" i="1" s="1"/>
  <c r="K2044" i="1" a="1"/>
  <c r="K2044" i="1" s="1"/>
  <c r="J2039" i="1" a="1"/>
  <c r="J2039" i="1" s="1"/>
  <c r="J2040" i="1" a="1"/>
  <c r="J2040" i="1" s="1"/>
  <c r="L2039" i="1" a="1"/>
  <c r="L2039" i="1" s="1"/>
  <c r="L2026" i="1" a="1"/>
  <c r="L2026" i="1" s="1"/>
  <c r="J2036" i="1" a="1"/>
  <c r="J2036" i="1" s="1"/>
  <c r="L2035" i="1" a="1"/>
  <c r="L2035" i="1" s="1"/>
  <c r="J2034" i="1" a="1"/>
  <c r="J2034" i="1" s="1"/>
  <c r="K2035" i="1" a="1"/>
  <c r="K2035" i="1" s="1"/>
  <c r="K2034" i="1" a="1"/>
  <c r="K2034" i="1" s="1"/>
  <c r="J2029" i="1" a="1"/>
  <c r="J2029" i="1" s="1"/>
  <c r="J2028" i="1" s="1" a="1"/>
  <c r="J2028" i="1" s="1"/>
  <c r="J2032" i="1" a="1"/>
  <c r="J2032" i="1" s="1"/>
  <c r="J2031" i="1" s="1" a="1"/>
  <c r="J2031" i="1" s="1"/>
  <c r="L2029" i="1" a="1"/>
  <c r="L2029" i="1" s="1"/>
  <c r="L2028" i="1" s="1" a="1"/>
  <c r="L2028" i="1" s="1"/>
  <c r="K2026" i="1" a="1"/>
  <c r="K2026" i="1" s="1"/>
  <c r="L2032" i="1" a="1"/>
  <c r="L2032" i="1" s="1"/>
  <c r="L2031" i="1" s="1" a="1"/>
  <c r="L2031" i="1" s="1"/>
  <c r="K2036" i="1" a="1"/>
  <c r="K2036" i="1" s="1"/>
  <c r="J2035" i="1" a="1"/>
  <c r="J2035" i="1" s="1"/>
  <c r="K2029" i="1" a="1"/>
  <c r="K2029" i="1" s="1"/>
  <c r="K2028" i="1" s="1" a="1"/>
  <c r="K2028" i="1" s="1"/>
  <c r="L2034" i="1" a="1"/>
  <c r="L2034" i="1" s="1"/>
  <c r="K2032" i="1" a="1"/>
  <c r="K2032" i="1" s="1"/>
  <c r="K2031" i="1" s="1" a="1"/>
  <c r="K2031" i="1" s="1"/>
  <c r="L2023" i="1" a="1"/>
  <c r="L2023" i="1" s="1"/>
  <c r="J2025" i="1" a="1"/>
  <c r="J2025" i="1" s="1"/>
  <c r="J2023" i="1" a="1"/>
  <c r="J2023" i="1" s="1"/>
  <c r="J2026" i="1" a="1"/>
  <c r="J2026" i="1" s="1"/>
  <c r="L2025" i="1" a="1"/>
  <c r="L2025" i="1" s="1"/>
  <c r="K2025" i="1" a="1"/>
  <c r="K2025" i="1" s="1"/>
  <c r="K2023" i="1" a="1"/>
  <c r="K2023" i="1" s="1"/>
  <c r="L2335" i="1" a="1"/>
  <c r="L2335" i="1" s="1"/>
  <c r="K2338" i="1" a="1"/>
  <c r="K2338" i="1" s="1"/>
  <c r="J2338" i="1" a="1"/>
  <c r="J2338" i="1" s="1"/>
  <c r="K2332" i="1" a="1"/>
  <c r="K2332" i="1" s="1"/>
  <c r="K2337" i="1" a="1"/>
  <c r="K2337" i="1" s="1"/>
  <c r="L2334" i="1" a="1"/>
  <c r="L2334" i="1" s="1"/>
  <c r="J2333" i="1" a="1"/>
  <c r="J2333" i="1" s="1"/>
  <c r="L2331" i="1" a="1"/>
  <c r="L2331" i="1" s="1"/>
  <c r="K2336" i="1" a="1"/>
  <c r="K2336" i="1" s="1"/>
  <c r="L2332" i="1" a="1"/>
  <c r="L2332" i="1" s="1"/>
  <c r="K2333" i="1" a="1"/>
  <c r="K2333" i="1" s="1"/>
  <c r="L2338" i="1" a="1"/>
  <c r="L2338" i="1" s="1"/>
  <c r="J2337" i="1" a="1"/>
  <c r="J2337" i="1" s="1"/>
  <c r="L2336" i="1" a="1"/>
  <c r="L2336" i="1" s="1"/>
  <c r="L2330" i="1" a="1"/>
  <c r="L2330" i="1" s="1"/>
  <c r="L2337" i="1" a="1"/>
  <c r="L2337" i="1" s="1"/>
  <c r="J2334" i="1" a="1"/>
  <c r="J2334" i="1" s="1"/>
  <c r="L2333" i="1" a="1"/>
  <c r="L2333" i="1" s="1"/>
  <c r="J2332" i="1" a="1"/>
  <c r="J2332" i="1" s="1"/>
  <c r="K2335" i="1" a="1"/>
  <c r="K2335" i="1" s="1"/>
  <c r="J2331" i="1" a="1"/>
  <c r="J2331" i="1" s="1"/>
  <c r="L2339" i="1" a="1"/>
  <c r="L2339" i="1" s="1"/>
  <c r="J2336" i="1" a="1"/>
  <c r="J2336" i="1" s="1"/>
  <c r="K2334" i="1" a="1"/>
  <c r="K2334" i="1" s="1"/>
  <c r="K2339" i="1" a="1"/>
  <c r="K2339" i="1" s="1"/>
  <c r="K2331" i="1" a="1"/>
  <c r="K2331" i="1" s="1"/>
  <c r="J2339" i="1" a="1"/>
  <c r="J2339" i="1" s="1"/>
  <c r="J2335" i="1" a="1"/>
  <c r="J2335" i="1" s="1"/>
  <c r="K31" i="1" a="1"/>
  <c r="K31" i="1" s="1"/>
  <c r="J31" i="1" a="1"/>
  <c r="J31" i="1" s="1"/>
  <c r="L31" i="1" a="1"/>
  <c r="L31" i="1" s="1"/>
  <c r="K740" i="1" a="1"/>
  <c r="K740" i="1" s="1"/>
  <c r="J743" i="1" a="1"/>
  <c r="J743" i="1" s="1"/>
  <c r="L740" i="1" a="1"/>
  <c r="L740" i="1" s="1"/>
  <c r="J740" i="1" a="1"/>
  <c r="J740" i="1" s="1"/>
  <c r="L743" i="1" a="1"/>
  <c r="L743" i="1" s="1"/>
  <c r="K743" i="1" a="1"/>
  <c r="K743" i="1" s="1"/>
  <c r="L724" i="1" a="1"/>
  <c r="L724" i="1" s="1"/>
  <c r="K727" i="1" a="1"/>
  <c r="K727" i="1" s="1"/>
  <c r="J724" i="1" a="1"/>
  <c r="J724" i="1" s="1"/>
  <c r="J727" i="1" a="1"/>
  <c r="J727" i="1" s="1"/>
  <c r="L727" i="1" a="1"/>
  <c r="L727" i="1" s="1"/>
  <c r="K724" i="1" a="1"/>
  <c r="K724" i="1" s="1"/>
  <c r="L711" i="1" a="1"/>
  <c r="L711" i="1" s="1"/>
  <c r="K709" i="1" a="1"/>
  <c r="K709" i="1" s="1"/>
  <c r="L720" i="1" a="1"/>
  <c r="L720" i="1" s="1"/>
  <c r="J716" i="1" a="1"/>
  <c r="J716" i="1"/>
  <c r="K720" i="1" a="1"/>
  <c r="K720" i="1" s="1"/>
  <c r="K718" i="1" a="1"/>
  <c r="K718" i="1" s="1"/>
  <c r="J711" i="1" a="1"/>
  <c r="J711" i="1" s="1"/>
  <c r="J720" i="1" a="1"/>
  <c r="J720" i="1" s="1"/>
  <c r="L709" i="1" a="1"/>
  <c r="L709" i="1" s="1"/>
  <c r="L716" i="1" a="1"/>
  <c r="L716" i="1" s="1"/>
  <c r="L718" i="1" a="1"/>
  <c r="L718" i="1" s="1"/>
  <c r="J718" i="1" a="1"/>
  <c r="J718" i="1" s="1"/>
  <c r="J719" i="1" a="1"/>
  <c r="J719" i="1" s="1"/>
  <c r="L719" i="1" a="1"/>
  <c r="L719" i="1" s="1"/>
  <c r="K719" i="1" a="1"/>
  <c r="K719" i="1" s="1"/>
  <c r="K711" i="1" a="1"/>
  <c r="K711" i="1" s="1"/>
  <c r="J709" i="1" a="1"/>
  <c r="J709" i="1" s="1"/>
  <c r="K716" i="1" a="1"/>
  <c r="K716" i="1" s="1"/>
  <c r="K687" i="1" a="1"/>
  <c r="K687" i="1" s="1"/>
  <c r="L696" i="1" a="1"/>
  <c r="L696" i="1" s="1"/>
  <c r="K696" i="1" a="1"/>
  <c r="K696" i="1" s="1"/>
  <c r="K685" i="1" a="1"/>
  <c r="K685" i="1" s="1"/>
  <c r="L687" i="1" a="1"/>
  <c r="L687" i="1" s="1"/>
  <c r="J687" i="1" a="1"/>
  <c r="J687" i="1" s="1"/>
  <c r="J697" i="1" a="1"/>
  <c r="J697" i="1" s="1"/>
  <c r="J688" i="1" a="1"/>
  <c r="J688" i="1" s="1"/>
  <c r="J685" i="1" a="1"/>
  <c r="J685" i="1" s="1"/>
  <c r="L688" i="1" a="1"/>
  <c r="L688" i="1" s="1"/>
  <c r="K688" i="1" a="1"/>
  <c r="K688" i="1" s="1"/>
  <c r="K697" i="1" a="1"/>
  <c r="K697" i="1" s="1"/>
  <c r="J696" i="1" a="1"/>
  <c r="J696" i="1" s="1"/>
  <c r="L683" i="1" a="1"/>
  <c r="L683" i="1" s="1"/>
  <c r="L685" i="1" a="1"/>
  <c r="L685" i="1" s="1"/>
  <c r="L697" i="1" a="1"/>
  <c r="L697" i="1" s="1"/>
  <c r="K666" i="1" a="1"/>
  <c r="K666" i="1" s="1"/>
  <c r="L666" i="1" a="1"/>
  <c r="L666" i="1" s="1"/>
  <c r="J666" i="1" a="1"/>
  <c r="J666" i="1" s="1"/>
  <c r="L682" i="1" a="1"/>
  <c r="L682" i="1" s="1"/>
  <c r="L665" i="1" a="1"/>
  <c r="L665" i="1" s="1"/>
  <c r="K665" i="1" a="1"/>
  <c r="K665" i="1" s="1"/>
  <c r="K683" i="1" a="1"/>
  <c r="K683" i="1" s="1"/>
  <c r="J683" i="1" a="1"/>
  <c r="J683" i="1" s="1"/>
  <c r="K681" i="1" a="1"/>
  <c r="K681" i="1" s="1"/>
  <c r="K682" i="1" a="1"/>
  <c r="K682" i="1" s="1"/>
  <c r="J682" i="1" a="1"/>
  <c r="J682" i="1" s="1"/>
  <c r="L681" i="1" a="1"/>
  <c r="L681" i="1" s="1"/>
  <c r="J665" i="1" a="1"/>
  <c r="J665" i="1" s="1"/>
  <c r="J681" i="1" a="1"/>
  <c r="J681" i="1" s="1"/>
  <c r="L653" i="1" a="1"/>
  <c r="L653" i="1" s="1"/>
  <c r="L664" i="1" a="1"/>
  <c r="L664" i="1" s="1"/>
  <c r="K664" i="1" a="1"/>
  <c r="K664" i="1" s="1"/>
  <c r="K653" i="1" a="1"/>
  <c r="K653" i="1" s="1"/>
  <c r="K652" i="1" a="1"/>
  <c r="K652" i="1" s="1"/>
  <c r="L652" i="1" a="1"/>
  <c r="L652" i="1" s="1"/>
  <c r="K650" i="1" a="1"/>
  <c r="K650" i="1" s="1"/>
  <c r="J650" i="1" a="1"/>
  <c r="J650" i="1" s="1"/>
  <c r="J653" i="1" a="1"/>
  <c r="J653" i="1" s="1"/>
  <c r="J652" i="1" a="1"/>
  <c r="J652" i="1" s="1"/>
  <c r="L650" i="1" a="1"/>
  <c r="L650" i="1" s="1"/>
  <c r="J664" i="1" a="1"/>
  <c r="J664" i="1" s="1"/>
  <c r="L649" i="1" a="1"/>
  <c r="L649" i="1" s="1"/>
  <c r="K649" i="1" a="1"/>
  <c r="K649" i="1" s="1"/>
  <c r="J647" i="1" a="1"/>
  <c r="J647" i="1" s="1"/>
  <c r="L645" i="1" a="1"/>
  <c r="L645" i="1" s="1"/>
  <c r="J649" i="1" a="1"/>
  <c r="J649" i="1" s="1"/>
  <c r="J648" i="1" a="1"/>
  <c r="J648" i="1" s="1"/>
  <c r="L642" i="1" a="1"/>
  <c r="L642" i="1" s="1"/>
  <c r="K645" i="1" a="1"/>
  <c r="K645" i="1" s="1"/>
  <c r="K640" i="1" a="1"/>
  <c r="K640" i="1" s="1"/>
  <c r="K648" i="1" a="1"/>
  <c r="K648" i="1" s="1"/>
  <c r="L640" i="1" a="1"/>
  <c r="L640" i="1" s="1"/>
  <c r="L643" i="1" a="1"/>
  <c r="L643" i="1" s="1"/>
  <c r="L639" i="1" a="1"/>
  <c r="L639" i="1" s="1"/>
  <c r="L648" i="1" a="1"/>
  <c r="L648" i="1" s="1"/>
  <c r="K643" i="1" a="1"/>
  <c r="K643" i="1" s="1"/>
  <c r="J640" i="1" a="1"/>
  <c r="J640" i="1" s="1"/>
  <c r="L647" i="1" a="1"/>
  <c r="L647" i="1" s="1"/>
  <c r="K647" i="1" a="1"/>
  <c r="K647" i="1" s="1"/>
  <c r="K642" i="1" a="1"/>
  <c r="K642" i="1" s="1"/>
  <c r="J643" i="1" a="1"/>
  <c r="J643" i="1" s="1"/>
  <c r="J645" i="1" a="1"/>
  <c r="J645" i="1" s="1"/>
  <c r="J642" i="1" a="1"/>
  <c r="J642" i="1" s="1"/>
  <c r="J635" i="1" a="1"/>
  <c r="J635" i="1" s="1"/>
  <c r="L635" i="1" a="1"/>
  <c r="L635" i="1" s="1"/>
  <c r="J630" i="1" a="1"/>
  <c r="J630" i="1" s="1"/>
  <c r="L638" i="1" a="1"/>
  <c r="L638" i="1" s="1"/>
  <c r="K633" i="1" a="1"/>
  <c r="K633" i="1" s="1"/>
  <c r="J638" i="1" a="1"/>
  <c r="J638" i="1" s="1"/>
  <c r="K637" i="1" a="1"/>
  <c r="K637" i="1" s="1"/>
  <c r="J637" i="1" a="1"/>
  <c r="J637" i="1" s="1"/>
  <c r="J633" i="1" a="1"/>
  <c r="J633" i="1" s="1"/>
  <c r="L630" i="1" a="1"/>
  <c r="L630" i="1" s="1"/>
  <c r="K630" i="1" a="1"/>
  <c r="K630" i="1" s="1"/>
  <c r="L629" i="1" a="1"/>
  <c r="L629" i="1" s="1"/>
  <c r="J629" i="1" a="1"/>
  <c r="J629" i="1" s="1"/>
  <c r="L633" i="1" a="1"/>
  <c r="L633" i="1" s="1"/>
  <c r="J639" i="1" a="1"/>
  <c r="J639" i="1" s="1"/>
  <c r="L632" i="1" a="1"/>
  <c r="L632" i="1" s="1"/>
  <c r="J632" i="1" a="1"/>
  <c r="J632" i="1" s="1"/>
  <c r="K635" i="1" a="1"/>
  <c r="K635" i="1" s="1"/>
  <c r="K639" i="1" a="1"/>
  <c r="K639" i="1" s="1"/>
  <c r="K632" i="1" a="1"/>
  <c r="K632" i="1" s="1"/>
  <c r="L637" i="1" a="1"/>
  <c r="L637" i="1"/>
  <c r="K638" i="1" a="1"/>
  <c r="K638" i="1" s="1"/>
  <c r="K629" i="1" a="1"/>
  <c r="K629" i="1" s="1"/>
  <c r="L618" i="1" a="1"/>
  <c r="L618" i="1" s="1"/>
  <c r="K619" i="1" a="1"/>
  <c r="K619" i="1" s="1"/>
  <c r="K620" i="1" a="1"/>
  <c r="K620" i="1" s="1"/>
  <c r="L620" i="1" a="1"/>
  <c r="L620" i="1" s="1"/>
  <c r="L623" i="1" a="1"/>
  <c r="L623" i="1" s="1"/>
  <c r="K623" i="1" a="1"/>
  <c r="K623" i="1" s="1"/>
  <c r="L628" i="1" a="1"/>
  <c r="L628" i="1" s="1"/>
  <c r="K628" i="1" a="1"/>
  <c r="K628" i="1" s="1"/>
  <c r="J628" i="1" a="1"/>
  <c r="J628" i="1" s="1"/>
  <c r="L627" i="1" a="1"/>
  <c r="L627" i="1" s="1"/>
  <c r="K627" i="1" a="1"/>
  <c r="K627" i="1" s="1"/>
  <c r="J627" i="1" a="1"/>
  <c r="J627" i="1" s="1"/>
  <c r="J618" i="1" a="1"/>
  <c r="J618" i="1" s="1"/>
  <c r="L619" i="1" a="1"/>
  <c r="L619" i="1" s="1"/>
  <c r="J620" i="1" a="1"/>
  <c r="J620" i="1" s="1"/>
  <c r="J625" i="1" a="1"/>
  <c r="J625" i="1" s="1"/>
  <c r="J619" i="1" a="1"/>
  <c r="J619" i="1" s="1"/>
  <c r="L625" i="1" a="1"/>
  <c r="L625" i="1" s="1"/>
  <c r="K622" i="1" a="1"/>
  <c r="K622" i="1" s="1"/>
  <c r="K625" i="1" a="1"/>
  <c r="K625" i="1" s="1"/>
  <c r="J622" i="1" a="1"/>
  <c r="J622" i="1" s="1"/>
  <c r="L622" i="1" a="1"/>
  <c r="L622" i="1" s="1"/>
  <c r="K618" i="1" a="1"/>
  <c r="K618" i="1" s="1"/>
  <c r="J623" i="1" a="1"/>
  <c r="J623" i="1" s="1"/>
  <c r="L610" i="1" a="1"/>
  <c r="L610" i="1" s="1"/>
  <c r="K603" i="1" a="1"/>
  <c r="K603" i="1" s="1"/>
  <c r="L602" i="1" a="1"/>
  <c r="L602" i="1" s="1"/>
  <c r="L603" i="1" a="1"/>
  <c r="L603" i="1" s="1"/>
  <c r="K617" i="1" a="1"/>
  <c r="K617" i="1" s="1"/>
  <c r="J607" i="1" a="1"/>
  <c r="J607" i="1" s="1"/>
  <c r="L609" i="1" a="1"/>
  <c r="L609" i="1" s="1"/>
  <c r="K606" i="1" a="1"/>
  <c r="K606" i="1" s="1"/>
  <c r="L617" i="1" a="1"/>
  <c r="L617" i="1" s="1"/>
  <c r="K607" i="1" a="1"/>
  <c r="K607" i="1" s="1"/>
  <c r="J603" i="1" a="1"/>
  <c r="J603" i="1" s="1"/>
  <c r="L606" i="1" a="1"/>
  <c r="L606" i="1" s="1"/>
  <c r="J610" i="1" a="1"/>
  <c r="J610" i="1" s="1"/>
  <c r="K610" i="1" a="1"/>
  <c r="K610" i="1" s="1"/>
  <c r="L607" i="1" a="1"/>
  <c r="L607" i="1" s="1"/>
  <c r="J617" i="1" a="1"/>
  <c r="J617" i="1" s="1"/>
  <c r="K609" i="1" a="1"/>
  <c r="K609" i="1" s="1"/>
  <c r="J609" i="1" a="1"/>
  <c r="J609" i="1" s="1"/>
  <c r="J606" i="1" a="1"/>
  <c r="J606" i="1" s="1"/>
  <c r="J595" i="1" a="1"/>
  <c r="J595" i="1" s="1"/>
  <c r="K592" i="1" a="1"/>
  <c r="K592" i="1" s="1"/>
  <c r="K589" i="1" a="1"/>
  <c r="K589" i="1" s="1"/>
  <c r="J588" i="1" a="1"/>
  <c r="J588" i="1" s="1"/>
  <c r="K593" i="1" a="1"/>
  <c r="K593" i="1" s="1"/>
  <c r="K588" i="1" a="1"/>
  <c r="K588" i="1" s="1"/>
  <c r="L589" i="1" a="1"/>
  <c r="L589" i="1" s="1"/>
  <c r="L595" i="1" a="1"/>
  <c r="L595" i="1" s="1"/>
  <c r="K595" i="1" a="1"/>
  <c r="K595" i="1" s="1"/>
  <c r="K596" i="1" a="1"/>
  <c r="K596" i="1" s="1"/>
  <c r="J592" i="1" a="1"/>
  <c r="J592" i="1" s="1"/>
  <c r="L596" i="1" a="1"/>
  <c r="L596" i="1" s="1"/>
  <c r="J596" i="1" a="1"/>
  <c r="J596" i="1" s="1"/>
  <c r="L593" i="1" a="1"/>
  <c r="L593" i="1" s="1"/>
  <c r="K602" i="1" a="1"/>
  <c r="K602" i="1" s="1"/>
  <c r="J602" i="1" a="1"/>
  <c r="J602" i="1" s="1"/>
  <c r="J589" i="1" a="1"/>
  <c r="J589" i="1" s="1"/>
  <c r="L592" i="1" a="1"/>
  <c r="L592" i="1" s="1"/>
  <c r="L588" i="1" a="1"/>
  <c r="L588" i="1" s="1"/>
  <c r="J593" i="1" a="1"/>
  <c r="J593" i="1" s="1"/>
  <c r="K585" i="1" a="1"/>
  <c r="K585" i="1" s="1"/>
  <c r="L584" i="1" a="1"/>
  <c r="L584" i="1" s="1"/>
  <c r="J584" i="1" a="1"/>
  <c r="J584" i="1" s="1"/>
  <c r="K584" i="1" a="1"/>
  <c r="K584" i="1" s="1"/>
  <c r="J585" i="1" a="1"/>
  <c r="J585" i="1" s="1"/>
  <c r="L585" i="1" a="1"/>
  <c r="L585" i="1" s="1"/>
  <c r="L19" i="1"/>
  <c r="L18" i="1" s="1"/>
  <c r="K19" i="1"/>
  <c r="K18" i="1" s="1"/>
  <c r="J19" i="1"/>
  <c r="J18" i="1" s="1"/>
  <c r="L284" i="1" a="1"/>
  <c r="L284" i="1" s="1"/>
  <c r="J275" i="1" a="1"/>
  <c r="J275" i="1" s="1"/>
  <c r="J274" i="1" s="1"/>
  <c r="K284" i="1" a="1"/>
  <c r="K284" i="1" s="1"/>
  <c r="J284" i="1" a="1"/>
  <c r="J284" i="1" s="1"/>
  <c r="J283" i="1" s="1"/>
  <c r="K275" i="1" a="1"/>
  <c r="K275" i="1" s="1"/>
  <c r="K274" i="1" s="1"/>
  <c r="L275" i="1" a="1"/>
  <c r="L275" i="1" s="1"/>
  <c r="J199" i="1" a="1"/>
  <c r="J199" i="1" s="1"/>
  <c r="J198" i="1" s="1"/>
  <c r="L199" i="1" a="1"/>
  <c r="L199" i="1" s="1"/>
  <c r="L198" i="1" s="1"/>
  <c r="L242" i="1" a="1"/>
  <c r="L242" i="1" s="1"/>
  <c r="K242" i="1" a="1"/>
  <c r="K242" i="1" s="1"/>
  <c r="K241" i="1" s="1"/>
  <c r="K199" i="1" a="1"/>
  <c r="K199" i="1" s="1"/>
  <c r="K198" i="1" s="1"/>
  <c r="J242" i="1" a="1"/>
  <c r="J242" i="1" s="1"/>
  <c r="J241" i="1" s="1"/>
  <c r="K59" i="1" a="1"/>
  <c r="K59" i="1" s="1"/>
  <c r="L62" i="1" a="1"/>
  <c r="L62" i="1" s="1"/>
  <c r="L59" i="1" a="1"/>
  <c r="L59" i="1" s="1"/>
  <c r="K60" i="1" a="1"/>
  <c r="K60" i="1" s="1"/>
  <c r="L61" i="1" a="1"/>
  <c r="L61" i="1" s="1"/>
  <c r="J61" i="1" a="1"/>
  <c r="J61" i="1" s="1"/>
  <c r="J60" i="1" a="1"/>
  <c r="J60" i="1" s="1"/>
  <c r="J62" i="1" a="1"/>
  <c r="J62" i="1" s="1"/>
  <c r="K61" i="1" a="1"/>
  <c r="K61" i="1" s="1"/>
  <c r="J59" i="1" a="1"/>
  <c r="J59" i="1" s="1"/>
  <c r="K62" i="1" a="1"/>
  <c r="K62" i="1" s="1"/>
  <c r="L60" i="1" a="1"/>
  <c r="L60" i="1" s="1"/>
  <c r="L55" i="1" a="1"/>
  <c r="L55" i="1" s="1"/>
  <c r="J55" i="1" a="1"/>
  <c r="J55" i="1" s="1"/>
  <c r="L54" i="1" a="1"/>
  <c r="L54" i="1" s="1"/>
  <c r="K54" i="1" a="1"/>
  <c r="K54" i="1" s="1"/>
  <c r="J52" i="1" a="1"/>
  <c r="J52" i="1" s="1"/>
  <c r="J54" i="1" a="1"/>
  <c r="J54" i="1" s="1"/>
  <c r="K53" i="1" a="1"/>
  <c r="K53" i="1" s="1"/>
  <c r="J53" i="1" a="1"/>
  <c r="J53" i="1" s="1"/>
  <c r="K52" i="1" a="1"/>
  <c r="K52" i="1" s="1"/>
  <c r="L53" i="1" a="1"/>
  <c r="L53" i="1" s="1"/>
  <c r="L52" i="1" a="1"/>
  <c r="L52" i="1" s="1"/>
  <c r="K55" i="1" a="1"/>
  <c r="K55" i="1" s="1"/>
  <c r="L15" i="1" a="1"/>
  <c r="L15" i="1" s="1"/>
  <c r="K15" i="1" a="1"/>
  <c r="K15" i="1" s="1"/>
  <c r="J14" i="1" a="1"/>
  <c r="J14" i="1" s="1"/>
  <c r="J13" i="1" a="1"/>
  <c r="J13" i="1" s="1"/>
  <c r="L14" i="1" a="1"/>
  <c r="L14" i="1" s="1"/>
  <c r="K13" i="1" a="1"/>
  <c r="K13" i="1" s="1"/>
  <c r="K14" i="1" a="1"/>
  <c r="K14" i="1" s="1"/>
  <c r="J15" i="1" a="1"/>
  <c r="J15" i="1" s="1"/>
  <c r="L13" i="1" a="1"/>
  <c r="L13" i="1" s="1"/>
  <c r="J5" i="1" a="1"/>
  <c r="J5" i="1" s="1"/>
  <c r="L5" i="1" a="1"/>
  <c r="L5" i="1" s="1"/>
  <c r="K5" i="1" a="1"/>
  <c r="K5" i="1" s="1"/>
  <c r="L4" i="1" a="1"/>
  <c r="L4" i="1" s="1"/>
  <c r="K4" i="1" a="1"/>
  <c r="K4" i="1" s="1"/>
  <c r="J4" i="1" a="1"/>
  <c r="J4" i="1" s="1"/>
  <c r="K50" i="1" a="1"/>
  <c r="K50" i="1" s="1"/>
  <c r="L50" i="1" a="1"/>
  <c r="L50" i="1" s="1"/>
  <c r="J50" i="1" a="1"/>
  <c r="J50" i="1" s="1"/>
  <c r="J56" i="1" a="1"/>
  <c r="J56" i="1" s="1"/>
  <c r="L56" i="1" a="1"/>
  <c r="L56" i="1" s="1"/>
  <c r="K56" i="1" a="1"/>
  <c r="K56" i="1" s="1"/>
  <c r="L45" i="1" a="1"/>
  <c r="L45" i="1" s="1"/>
  <c r="K45" i="1" a="1"/>
  <c r="K45" i="1" s="1"/>
  <c r="J44" i="1" a="1"/>
  <c r="J44" i="1" s="1"/>
  <c r="K43" i="1" a="1"/>
  <c r="K43" i="1" s="1"/>
  <c r="K44" i="1" a="1"/>
  <c r="K44" i="1" s="1"/>
  <c r="L43" i="1" a="1"/>
  <c r="L43" i="1" s="1"/>
  <c r="J45" i="1" a="1"/>
  <c r="J45" i="1" s="1"/>
  <c r="J43" i="1" a="1"/>
  <c r="J43" i="1" s="1"/>
  <c r="L44" i="1" a="1"/>
  <c r="L44" i="1" s="1"/>
  <c r="L28" i="1" a="1"/>
  <c r="L28" i="1" s="1"/>
  <c r="K28" i="1" a="1"/>
  <c r="K28" i="1" s="1"/>
  <c r="J26" i="1" a="1"/>
  <c r="J26" i="1" s="1"/>
  <c r="J28" i="1" a="1"/>
  <c r="J28" i="1" s="1"/>
  <c r="K27" i="1" a="1"/>
  <c r="K27" i="1" s="1"/>
  <c r="L25" i="1" a="1"/>
  <c r="L25" i="1" s="1"/>
  <c r="L26" i="1" a="1"/>
  <c r="L26" i="1" s="1"/>
  <c r="L27" i="1" a="1"/>
  <c r="L27" i="1" s="1"/>
  <c r="J27" i="1" a="1"/>
  <c r="J27" i="1" s="1"/>
  <c r="K26" i="1" a="1"/>
  <c r="K26" i="1" s="1"/>
  <c r="K17" i="1" a="1"/>
  <c r="K17" i="1" s="1"/>
  <c r="J24" i="1" a="1"/>
  <c r="J24" i="1" s="1"/>
  <c r="L17" i="1" a="1"/>
  <c r="L17" i="1" s="1"/>
  <c r="J16" i="1" a="1"/>
  <c r="J16" i="1" s="1"/>
  <c r="J17" i="1" a="1"/>
  <c r="J17" i="1" s="1"/>
  <c r="L16" i="1" a="1"/>
  <c r="L16" i="1" s="1"/>
  <c r="K25" i="1" a="1"/>
  <c r="K25" i="1" s="1"/>
  <c r="J25" i="1" a="1"/>
  <c r="J25" i="1" s="1"/>
  <c r="K16" i="1" a="1"/>
  <c r="K16" i="1" s="1"/>
  <c r="K21" i="1" a="1"/>
  <c r="K21" i="1" s="1"/>
  <c r="J21" i="1" a="1"/>
  <c r="J21" i="1" s="1"/>
  <c r="K24" i="1" a="1"/>
  <c r="K24" i="1" s="1"/>
  <c r="L21" i="1" a="1"/>
  <c r="L21" i="1" s="1"/>
  <c r="L24" i="1" a="1"/>
  <c r="L24" i="1" s="1"/>
  <c r="J10" i="1" a="1"/>
  <c r="J10" i="1" s="1"/>
  <c r="J11" i="1" a="1"/>
  <c r="J11" i="1" s="1"/>
  <c r="K7" i="1" a="1"/>
  <c r="K7" i="1" s="1"/>
  <c r="J9" i="1" a="1"/>
  <c r="J9" i="1" s="1"/>
  <c r="K11" i="1" a="1"/>
  <c r="K11" i="1" s="1"/>
  <c r="L11" i="1" a="1"/>
  <c r="L11" i="1" s="1"/>
  <c r="K9" i="1" a="1"/>
  <c r="K9" i="1" s="1"/>
  <c r="L7" i="1" a="1"/>
  <c r="L7" i="1" s="1"/>
  <c r="L10" i="1" a="1"/>
  <c r="L10" i="1" s="1"/>
  <c r="L9" i="1" a="1"/>
  <c r="L9" i="1" s="1"/>
  <c r="J6" i="1" a="1"/>
  <c r="J6" i="1" s="1"/>
  <c r="K10" i="1" a="1"/>
  <c r="K10" i="1" s="1"/>
  <c r="J7" i="1" a="1"/>
  <c r="J7" i="1" s="1"/>
  <c r="L6" i="1" a="1"/>
  <c r="L6" i="1" s="1"/>
  <c r="K6" i="1" a="1"/>
  <c r="K6" i="1" s="1"/>
  <c r="L400" i="1" l="1"/>
  <c r="L520" i="1" s="1"/>
  <c r="K400" i="1"/>
  <c r="K520" i="1" s="1"/>
  <c r="K380" i="1"/>
  <c r="K437" i="1" s="1"/>
  <c r="L386" i="1"/>
  <c r="L517" i="1" s="1"/>
  <c r="L742" i="1" a="1"/>
  <c r="L742" i="1" s="1"/>
  <c r="L744" i="1" s="1" a="1"/>
  <c r="L744" i="1" s="1"/>
  <c r="J324" i="1"/>
  <c r="J479" i="1" s="1"/>
  <c r="J128" i="1"/>
  <c r="K324" i="1"/>
  <c r="K479" i="1" s="1"/>
  <c r="L319" i="1"/>
  <c r="L474" i="1" s="1"/>
  <c r="L380" i="1"/>
  <c r="L437" i="1" s="1"/>
  <c r="L301" i="1"/>
  <c r="L465" i="1" s="1"/>
  <c r="J726" i="1" a="1"/>
  <c r="J726" i="1" s="1"/>
  <c r="J728" i="1" s="1" a="1"/>
  <c r="J728" i="1" s="1"/>
  <c r="K315" i="1"/>
  <c r="K420" i="1" s="1"/>
  <c r="L300" i="1"/>
  <c r="L413" i="1" s="1"/>
  <c r="J363" i="1"/>
  <c r="J504" i="1" s="1"/>
  <c r="L321" i="1"/>
  <c r="L476" i="1" s="1"/>
  <c r="J384" i="1"/>
  <c r="J515" i="1" s="1"/>
  <c r="J318" i="1"/>
  <c r="J473" i="1" s="1"/>
  <c r="K318" i="1"/>
  <c r="K473" i="1" s="1"/>
  <c r="L398" i="1"/>
  <c r="L439" i="1" s="1"/>
  <c r="K320" i="1"/>
  <c r="K475" i="1" s="1"/>
  <c r="K301" i="1"/>
  <c r="K465" i="1" s="1"/>
  <c r="L322" i="1"/>
  <c r="L477" i="1" s="1"/>
  <c r="J786" i="1"/>
  <c r="J787" i="1" s="1"/>
  <c r="J323" i="1"/>
  <c r="J478" i="1" s="1"/>
  <c r="K384" i="1"/>
  <c r="K515" i="1" s="1"/>
  <c r="L384" i="1"/>
  <c r="L515" i="1" s="1"/>
  <c r="J386" i="1"/>
  <c r="J517" i="1" s="1"/>
  <c r="L320" i="1"/>
  <c r="L475" i="1" s="1"/>
  <c r="K323" i="1"/>
  <c r="K478" i="1" s="1"/>
  <c r="J398" i="1"/>
  <c r="J439" i="1" s="1"/>
  <c r="J399" i="1"/>
  <c r="J519" i="1" s="1"/>
  <c r="L324" i="1"/>
  <c r="L479" i="1" s="1"/>
  <c r="J316" i="1"/>
  <c r="J471" i="1" s="1"/>
  <c r="K398" i="1"/>
  <c r="K439" i="1" s="1"/>
  <c r="K399" i="1"/>
  <c r="K519" i="1" s="1"/>
  <c r="K325" i="1"/>
  <c r="K480" i="1" s="1"/>
  <c r="K386" i="1"/>
  <c r="K517" i="1" s="1"/>
  <c r="L318" i="1"/>
  <c r="L473" i="1" s="1"/>
  <c r="K321" i="1"/>
  <c r="K476" i="1" s="1"/>
  <c r="K124" i="1"/>
  <c r="J300" i="1"/>
  <c r="J413" i="1" s="1"/>
  <c r="L385" i="1"/>
  <c r="L516" i="1" s="1"/>
  <c r="L399" i="1"/>
  <c r="L519" i="1" s="1"/>
  <c r="J361" i="1"/>
  <c r="J428" i="1" s="1"/>
  <c r="J123" i="1"/>
  <c r="J319" i="1"/>
  <c r="J474" i="1" s="1"/>
  <c r="J301" i="1"/>
  <c r="J465" i="1" s="1"/>
  <c r="J400" i="1"/>
  <c r="J520" i="1" s="1"/>
  <c r="J322" i="1"/>
  <c r="J477" i="1" s="1"/>
  <c r="K361" i="1"/>
  <c r="K428" i="1" s="1"/>
  <c r="J364" i="1"/>
  <c r="K364" i="1"/>
  <c r="K128" i="1"/>
  <c r="K314" i="1"/>
  <c r="K419" i="1" s="1"/>
  <c r="J385" i="1"/>
  <c r="J516" i="1" s="1"/>
  <c r="L383" i="1"/>
  <c r="L514" i="1" s="1"/>
  <c r="L283" i="1"/>
  <c r="L382" i="1" s="1"/>
  <c r="L513" i="1" s="1"/>
  <c r="L364" i="1"/>
  <c r="L274" i="1"/>
  <c r="L363" i="1" s="1"/>
  <c r="L504" i="1" s="1"/>
  <c r="L362" i="1"/>
  <c r="L429" i="1" s="1"/>
  <c r="J383" i="1"/>
  <c r="J514" i="1" s="1"/>
  <c r="K783" i="1"/>
  <c r="K786" i="1"/>
  <c r="K787" i="1" s="1"/>
  <c r="K283" i="1"/>
  <c r="K382" i="1" s="1"/>
  <c r="K513" i="1" s="1"/>
  <c r="K383" i="1"/>
  <c r="K514" i="1" s="1"/>
  <c r="K726" i="1" a="1"/>
  <c r="K726" i="1" s="1"/>
  <c r="K728" i="1" s="1" a="1"/>
  <c r="K728" i="1" s="1"/>
  <c r="K742" i="1" a="1"/>
  <c r="K742" i="1" s="1"/>
  <c r="K744" i="1" s="1" a="1"/>
  <c r="K744" i="1" s="1"/>
  <c r="L241" i="1"/>
  <c r="L316" i="1" s="1"/>
  <c r="L471" i="1" s="1"/>
  <c r="L317" i="1"/>
  <c r="L472" i="1" s="1"/>
  <c r="L361" i="1"/>
  <c r="L428" i="1" s="1"/>
  <c r="L726" i="1" a="1"/>
  <c r="L726" i="1" s="1"/>
  <c r="L728" i="1" s="1" a="1"/>
  <c r="L728" i="1" s="1"/>
  <c r="L315" i="1"/>
  <c r="L420" i="1" s="1"/>
  <c r="L119" i="1"/>
  <c r="J321" i="1"/>
  <c r="J476" i="1" s="1"/>
  <c r="L124" i="1"/>
  <c r="K363" i="1"/>
  <c r="K504" i="1" s="1"/>
  <c r="J325" i="1"/>
  <c r="J480" i="1" s="1"/>
  <c r="J314" i="1"/>
  <c r="J419" i="1" s="1"/>
  <c r="K120" i="1"/>
  <c r="K316" i="1"/>
  <c r="K471" i="1" s="1"/>
  <c r="L325" i="1"/>
  <c r="L480" i="1" s="1"/>
  <c r="L783" i="1"/>
  <c r="K123" i="1"/>
  <c r="K319" i="1"/>
  <c r="K474" i="1" s="1"/>
  <c r="J125" i="1"/>
  <c r="K126" i="1"/>
  <c r="K322" i="1"/>
  <c r="K477" i="1" s="1"/>
  <c r="J315" i="1"/>
  <c r="J420" i="1" s="1"/>
  <c r="J382" i="1"/>
  <c r="J513" i="1" s="1"/>
  <c r="J121" i="1"/>
  <c r="J317" i="1"/>
  <c r="J472" i="1" s="1"/>
  <c r="J742" i="1" a="1"/>
  <c r="J742" i="1" s="1"/>
  <c r="J744" i="1" s="1" a="1"/>
  <c r="J744" i="1" s="1"/>
  <c r="K362" i="1"/>
  <c r="K429" i="1" s="1"/>
  <c r="J380" i="1"/>
  <c r="J437" i="1" s="1"/>
  <c r="L323" i="1"/>
  <c r="L478" i="1" s="1"/>
  <c r="J362" i="1"/>
  <c r="J429" i="1" s="1"/>
  <c r="L903" i="1"/>
  <c r="L925" i="1"/>
  <c r="L924" i="1" s="1"/>
  <c r="K300" i="1"/>
  <c r="K413" i="1" s="1"/>
  <c r="L314" i="1"/>
  <c r="L419" i="1" s="1"/>
  <c r="K317" i="1"/>
  <c r="K472" i="1" s="1"/>
  <c r="J320" i="1"/>
  <c r="J475" i="1" s="1"/>
  <c r="K385" i="1"/>
  <c r="K516" i="1" s="1"/>
  <c r="K899" i="1"/>
  <c r="J902" i="1"/>
  <c r="J899" i="1"/>
  <c r="K902" i="1"/>
  <c r="L902" i="1"/>
  <c r="L899" i="1"/>
  <c r="J925" i="1"/>
  <c r="J924" i="1" s="1"/>
  <c r="J903" i="1"/>
  <c r="K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39" i="1" l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653" i="1" l="1"/>
  <c r="L1603" i="1"/>
  <c r="L1556" i="1"/>
  <c r="L1512" i="1"/>
  <c r="L1161" i="1"/>
  <c r="L1555" i="1"/>
  <c r="L1554" i="1" s="1"/>
  <c r="L1553" i="1" s="1"/>
  <c r="L1160" i="1"/>
  <c r="L1159" i="1" s="1"/>
  <c r="L1158" i="1" s="1"/>
  <c r="L1652" i="1"/>
  <c r="L1651" i="1" s="1"/>
  <c r="L1650" i="1" s="1"/>
  <c r="L1511" i="1"/>
  <c r="L1510" i="1" s="1"/>
  <c r="L1509" i="1" s="1"/>
  <c r="L1602" i="1"/>
  <c r="L1601" i="1" s="1"/>
  <c r="L1600" i="1" s="1"/>
  <c r="L1658" i="1"/>
  <c r="L1659" i="1" s="1"/>
  <c r="L1414" i="1"/>
  <c r="L1562" i="1"/>
  <c r="L1429" i="1"/>
  <c r="L1618" i="1"/>
  <c r="L1345" i="1"/>
  <c r="L1207" i="1"/>
  <c r="L1571" i="1"/>
  <c r="L1570" i="1"/>
  <c r="L1428" i="1"/>
  <c r="L1617" i="1"/>
  <c r="L1344" i="1"/>
  <c r="L1183" i="1"/>
  <c r="L1415" i="1"/>
  <c r="L1184" i="1"/>
  <c r="L1610" i="1"/>
  <c r="L1563" i="1"/>
  <c r="L1331" i="1"/>
  <c r="L1330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430" i="1" l="1"/>
  <c r="L1561" i="1"/>
  <c r="L1560" i="1" s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I1571" i="1"/>
  <c r="F1618" i="1"/>
  <c r="H1618" i="1"/>
  <c r="G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03" i="1" l="1"/>
  <c r="H1563" i="1"/>
  <c r="G1556" i="1"/>
  <c r="G1563" i="1"/>
  <c r="G1603" i="1"/>
  <c r="I1603" i="1"/>
  <c r="I1610" i="1"/>
  <c r="I1563" i="1"/>
  <c r="F1610" i="1"/>
  <c r="F1556" i="1"/>
  <c r="H1610" i="1"/>
  <c r="I1556" i="1"/>
  <c r="F1603" i="1"/>
  <c r="H1556" i="1"/>
  <c r="F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512" i="1" l="1"/>
  <c r="H1512" i="1"/>
  <c r="I1512" i="1"/>
  <c r="F1415" i="1"/>
  <c r="I1415" i="1"/>
  <c r="G1512" i="1"/>
  <c r="I1429" i="1"/>
  <c r="G1429" i="1"/>
  <c r="H1415" i="1"/>
  <c r="F1429" i="1"/>
  <c r="G1415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I1345" i="1"/>
  <c r="I1331" i="1"/>
  <c r="F1331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207" i="1" l="1"/>
  <c r="G1184" i="1"/>
  <c r="F1184" i="1"/>
  <c r="H1184" i="1"/>
  <c r="I1207" i="1"/>
  <c r="I1184" i="1"/>
  <c r="F1207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207" i="1"/>
  <c r="K1618" i="1"/>
  <c r="K1345" i="1"/>
  <c r="K1571" i="1"/>
  <c r="K1429" i="1"/>
  <c r="K1344" i="1"/>
  <c r="K1206" i="1"/>
  <c r="K1428" i="1"/>
  <c r="K1570" i="1"/>
  <c r="K1617" i="1"/>
  <c r="J1571" i="1"/>
  <c r="J1429" i="1"/>
  <c r="J1618" i="1"/>
  <c r="J1207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G1159" i="1" s="1"/>
  <c r="G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330" i="1"/>
  <c r="F1183" i="1"/>
  <c r="G1658" i="1"/>
  <c r="G1659" i="1" s="1"/>
  <c r="G1609" i="1"/>
  <c r="G1608" i="1" s="1"/>
  <c r="G1607" i="1" s="1"/>
  <c r="G1562" i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I1182" i="1" s="1"/>
  <c r="I1181" i="1" s="1"/>
  <c r="H1651" i="1"/>
  <c r="H1601" i="1"/>
  <c r="H1600" i="1" s="1"/>
  <c r="H1554" i="1"/>
  <c r="H1553" i="1" s="1"/>
  <c r="H1510" i="1"/>
  <c r="H1509" i="1" s="1"/>
  <c r="H1159" i="1"/>
  <c r="H1158" i="1" s="1"/>
  <c r="F1182" i="1"/>
  <c r="F1181" i="1" s="1"/>
  <c r="G1561" i="1"/>
  <c r="G1560" i="1" s="1"/>
  <c r="I1608" i="1"/>
  <c r="I1607" i="1" s="1"/>
  <c r="F1561" i="1"/>
  <c r="F1560" i="1" s="1"/>
  <c r="F1413" i="1"/>
  <c r="F1412" i="1" s="1"/>
  <c r="F1329" i="1"/>
  <c r="F1328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K1330" i="1"/>
  <c r="J1562" i="1"/>
  <c r="K1183" i="1"/>
  <c r="K1414" i="1"/>
  <c r="K1160" i="1"/>
  <c r="K1511" i="1"/>
  <c r="J1658" i="1"/>
  <c r="J1659" i="1" s="1"/>
  <c r="K1562" i="1"/>
  <c r="K1555" i="1"/>
  <c r="K1609" i="1"/>
  <c r="K1602" i="1"/>
  <c r="J1609" i="1"/>
  <c r="J1556" i="1"/>
  <c r="J1161" i="1"/>
  <c r="J1653" i="1"/>
  <c r="J1603" i="1"/>
  <c r="J1512" i="1"/>
  <c r="J1511" i="1"/>
  <c r="J1555" i="1"/>
  <c r="K1415" i="1"/>
  <c r="K1610" i="1"/>
  <c r="K1184" i="1"/>
  <c r="K1563" i="1"/>
  <c r="K1331" i="1"/>
  <c r="J1602" i="1"/>
  <c r="J1160" i="1"/>
  <c r="J1184" i="1"/>
  <c r="J1415" i="1"/>
  <c r="J1610" i="1"/>
  <c r="J1563" i="1"/>
  <c r="J1331" i="1"/>
  <c r="K1556" i="1"/>
  <c r="K1161" i="1"/>
  <c r="K1603" i="1"/>
  <c r="K165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<sst xmlns="http://schemas.openxmlformats.org/spreadsheetml/2006/main" count="5204" uniqueCount="2482">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</sst>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FIN_Mid_2035.xlsx" TargetMode="External"/><Relationship Id="rId2" Type="http://schemas.openxmlformats.org/officeDocument/2006/relationships/externalLinkPath" Target="file:///J:\WP07%20integrated%20modelling\STEM_Results\SPS3_USERS_BSM_FIN_Mid_2035.xlsx" TargetMode="External"/><Relationship Id="rId1" Type="http://schemas.openxmlformats.org/officeDocument/2006/relationships/externalLinkPath" Target="/WP07%20integrated%20modelling/STEM_Results/SPS3_USERS_BSM_FIN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1.3215048564757519E-3</v>
          </cell>
          <cell r="J4">
            <v>4.3841231441721481E-4</v>
          </cell>
          <cell r="K4">
            <v>0.89030222162944861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3.6478743750323697E-4</v>
          </cell>
          <cell r="J5">
            <v>1.0720993077963115E-4</v>
          </cell>
          <cell r="K5">
            <v>0.29831111535631588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1.6411627445336329E-4</v>
          </cell>
          <cell r="J6">
            <v>5.606891833049704E-5</v>
          </cell>
          <cell r="K6">
            <v>1.1770367567211707E-4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1.0451329825135607E-4</v>
          </cell>
          <cell r="J7">
            <v>4.5082393957327169E-5</v>
          </cell>
          <cell r="K7">
            <v>8.799119881977334E-5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1.6551815740976095E-4</v>
          </cell>
          <cell r="J8">
            <v>5.6267711124332517E-5</v>
          </cell>
          <cell r="K8">
            <v>1.1801819609144571E-4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1.6961828958710941E-4</v>
          </cell>
          <cell r="J9">
            <v>5.7326250110422437E-5</v>
          </cell>
          <cell r="K9">
            <v>0.1170657794040976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1.8887478816925489E-4</v>
          </cell>
          <cell r="J10">
            <v>6.0377863698875103E-5</v>
          </cell>
          <cell r="K10">
            <v>0.47448386074655846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1.6406800076297951E-4</v>
          </cell>
          <cell r="J11">
            <v>5.6060841303583157E-5</v>
          </cell>
          <cell r="K11">
            <v>1.1773397386833414E-4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1.5041765795707275E-2</v>
          </cell>
          <cell r="J12">
            <v>1.5083058698940227E-2</v>
          </cell>
          <cell r="K12">
            <v>2.7089768013235451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1.5041765795707275E-2</v>
          </cell>
          <cell r="J13">
            <v>1.5083058698940227E-2</v>
          </cell>
          <cell r="K13">
            <v>2.7089768013235451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2.5082798252557999E-7</v>
          </cell>
          <cell r="J14">
            <v>7.4865949436972697E-7</v>
          </cell>
          <cell r="K14">
            <v>1.5378489535681701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1.5214683293712501E-3</v>
          </cell>
          <cell r="J15">
            <v>1.5242661984885401E-3</v>
          </cell>
          <cell r="K15">
            <v>0.313923203444127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0.2312400952551672</v>
          </cell>
          <cell r="J16">
            <v>0.17174487452078921</v>
          </cell>
          <cell r="K16">
            <v>7.2104571018561242E-2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0.2312400952551672</v>
          </cell>
          <cell r="J17">
            <v>0.17174487452078921</v>
          </cell>
          <cell r="K17">
            <v>7.2104571018561242E-2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1.279655492771882E-2</v>
          </cell>
          <cell r="J18">
            <v>5.7565741124858622E-3</v>
          </cell>
          <cell r="K18">
            <v>3.8873739699770114E-3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2.0826283002288063E-2</v>
          </cell>
          <cell r="J19">
            <v>6.5199424504480772E-3</v>
          </cell>
          <cell r="K19">
            <v>4.2965712299746044E-3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2.0306782643558501</v>
          </cell>
          <cell r="J20">
            <v>0.90741724878793695</v>
          </cell>
          <cell r="K20">
            <v>0.61914603775365296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3.6004933765174725E-2</v>
          </cell>
          <cell r="J21">
            <v>1.6088958311842861E-2</v>
          </cell>
          <cell r="K21">
            <v>1.0977766626837818E-2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7.1063058389063795E-4</v>
          </cell>
          <cell r="J22">
            <v>4.3320699287029299E-7</v>
          </cell>
          <cell r="K22">
            <v>9.4157173701900601E-5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2.9104898511409169E-3</v>
          </cell>
          <cell r="J23">
            <v>1.3690039678993099E-3</v>
          </cell>
          <cell r="K23">
            <v>8.2544128389502695E-4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2.4474481196472123E-4</v>
          </cell>
          <cell r="J24">
            <v>2.1191491519571989E-4</v>
          </cell>
          <cell r="K24">
            <v>1.738462765112963E-4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2.4474481196472123E-4</v>
          </cell>
          <cell r="J25">
            <v>2.1191491519571989E-4</v>
          </cell>
          <cell r="K25">
            <v>1.738462765112963E-4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5.6593720302202901E-7</v>
          </cell>
          <cell r="J26">
            <v>8.5388731206526603E-7</v>
          </cell>
          <cell r="K26">
            <v>1.2934763453263199E-6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4.8368636299267465E-4</v>
          </cell>
          <cell r="J27">
            <v>4.8179051484220636E-4</v>
          </cell>
          <cell r="K27">
            <v>4.814674434134858E-4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0.20083732505512444</v>
          </cell>
          <cell r="J28">
            <v>0.10119662817761141</v>
          </cell>
          <cell r="K28">
            <v>0.14401071858362202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0.20083732505512422</v>
          </cell>
          <cell r="J29">
            <v>0.10119662817761123</v>
          </cell>
          <cell r="K29">
            <v>0.14401071858362191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0.22210067949502435</v>
          </cell>
          <cell r="J30">
            <v>0.11191042139437994</v>
          </cell>
          <cell r="K30">
            <v>0.1592570133067559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0.22210067949502435</v>
          </cell>
          <cell r="J31">
            <v>0.11191042139437994</v>
          </cell>
          <cell r="K31">
            <v>0.1592570133067559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7.2718080314211106E-2</v>
          </cell>
          <cell r="J32">
            <v>8.28592428854351E-2</v>
          </cell>
          <cell r="K32">
            <v>0.134988153371394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0.13689781430580919</v>
          </cell>
          <cell r="J33">
            <v>0.1557329252083415</v>
          </cell>
          <cell r="K33">
            <v>0.18930340373710017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4.7941154525291796E-2</v>
          </cell>
          <cell r="J34">
            <v>3.697932984372309E-2</v>
          </cell>
          <cell r="K34">
            <v>0.15719680351167198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4.7887886575819327E-2</v>
          </cell>
          <cell r="J35">
            <v>3.6979329843723117E-2</v>
          </cell>
          <cell r="K35">
            <v>0.15719680351167198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5.3263763536228588E-2</v>
          </cell>
          <cell r="J36">
            <v>3.9762290671898334E-2</v>
          </cell>
          <cell r="K36">
            <v>0.15878836198272894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5.3263763536228588E-2</v>
          </cell>
          <cell r="J37">
            <v>3.9762290671898334E-2</v>
          </cell>
          <cell r="K37">
            <v>0.15878836198272894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7.9646622921046697E-5</v>
          </cell>
          <cell r="J38">
            <v>1.5186003916707899E-3</v>
          </cell>
          <cell r="K38">
            <v>8.6449573475685607E-3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4.6631110870244408E-3</v>
          </cell>
          <cell r="J39">
            <v>2.3898468069829897E-3</v>
          </cell>
          <cell r="K39">
            <v>9.771017615099669E-3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7.3771145140724009E-4</v>
          </cell>
          <cell r="J40">
            <v>3.2170005366332174E-4</v>
          </cell>
          <cell r="K40">
            <v>2.8373017769219179E-4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2.0235101459234591E-4</v>
          </cell>
          <cell r="J41">
            <v>8.0967556982735242E-5</v>
          </cell>
          <cell r="K41">
            <v>6.8732310976665634E-5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8.6127190296638226E-5</v>
          </cell>
          <cell r="J42">
            <v>3.9251509756197994E-5</v>
          </cell>
          <cell r="K42">
            <v>3.2082220960172707E-5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6.2940355059146449E-5</v>
          </cell>
          <cell r="J43">
            <v>3.29085199984403E-5</v>
          </cell>
          <cell r="K43">
            <v>2.8513580521495742E-5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8.6672141712565334E-5</v>
          </cell>
          <cell r="J44">
            <v>3.9369220956606983E-5</v>
          </cell>
          <cell r="K44">
            <v>3.2132225580445657E-5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1.0355366648173057E-4</v>
          </cell>
          <cell r="J45">
            <v>4.4140137422981029E-5</v>
          </cell>
          <cell r="K45">
            <v>4.3256089863850519E-5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1.0995452576295952E-4</v>
          </cell>
          <cell r="J46">
            <v>4.5798391377702305E-5</v>
          </cell>
          <cell r="K46">
            <v>4.6912698080387903E-5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8.6103945769642397E-5</v>
          </cell>
          <cell r="J47">
            <v>3.9246367557476917E-5</v>
          </cell>
          <cell r="K47">
            <v>3.2082161026125982E-5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0.28145728234684075</v>
          </cell>
          <cell r="K48">
            <v>0.31597455474910718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0.28430028519882933</v>
          </cell>
          <cell r="K49">
            <v>0.31916621691829017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1.95821934473705E-6</v>
          </cell>
          <cell r="J50">
            <v>3.84469558554612E-2</v>
          </cell>
          <cell r="K50">
            <v>4.4790415078581203E-6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2.7349319725464699E-6</v>
          </cell>
          <cell r="J51">
            <v>3.84496907874338E-2</v>
          </cell>
          <cell r="K51">
            <v>3.8454169828941599E-2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0.50066978917867122</v>
          </cell>
          <cell r="J52">
            <v>0.42550872459145778</v>
          </cell>
          <cell r="K52">
            <v>0.59008560338278793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0.50066978917867089</v>
          </cell>
          <cell r="J53">
            <v>0.42550872459145739</v>
          </cell>
          <cell r="K53">
            <v>0.59008560338278704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0.55367484637565534</v>
          </cell>
          <cell r="J54">
            <v>0.47055575185278786</v>
          </cell>
          <cell r="K54">
            <v>0.65255553107893216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0.55367484637565534</v>
          </cell>
          <cell r="J55">
            <v>0.47055575185278786</v>
          </cell>
          <cell r="K55">
            <v>0.65255553107893216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0.23708414928162</v>
          </cell>
          <cell r="J56">
            <v>0.176725505815956</v>
          </cell>
          <cell r="K56">
            <v>0.63108218578698105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0.27349111543238636</v>
          </cell>
          <cell r="J57">
            <v>0.41400173520342448</v>
          </cell>
          <cell r="K57">
            <v>0.76131624084614746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8.6013421197284288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2208.1976612218314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-2208.19766122183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2338.0157025436902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25.194134725686268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0.32087870610527602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0.32087870610527602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0.27665596225069822</v>
          </cell>
          <cell r="J65">
            <v>0.3017833833675112</v>
          </cell>
          <cell r="K65">
            <v>0.33413521920391209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7.8684969942510623</v>
          </cell>
          <cell r="J66">
            <v>8.6405709897492944</v>
          </cell>
          <cell r="K66">
            <v>7.4850506424615455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3.6689574578747863</v>
          </cell>
          <cell r="J67">
            <v>4.0417329068222143</v>
          </cell>
          <cell r="K67">
            <v>3.6382169051260278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0.82731919076574223</v>
          </cell>
          <cell r="J68">
            <v>0.43849357244534276</v>
          </cell>
          <cell r="K68">
            <v>2.1133395879514212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0.44268227501254703</v>
          </cell>
          <cell r="J69">
            <v>0.5207403693745658</v>
          </cell>
          <cell r="K69">
            <v>0.61394229213914842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14.324415957660026</v>
          </cell>
          <cell r="J70">
            <v>15.209167111860001</v>
          </cell>
          <cell r="K70">
            <v>15.359918155641594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3.71747841086007E-2</v>
          </cell>
          <cell r="J71">
            <v>8.3582842565406601E-2</v>
          </cell>
          <cell r="K71">
            <v>1.7877050806329101E-7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0.81902987236222302</v>
          </cell>
          <cell r="J72">
            <v>0.90261271492762996</v>
          </cell>
          <cell r="K72">
            <v>0.90261289369813802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7.2785871832259496E-3</v>
          </cell>
          <cell r="J73">
            <v>7.4268340772139707E-3</v>
          </cell>
          <cell r="K73">
            <v>1.1573827221144676E-3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7.2719034484387927E-3</v>
          </cell>
          <cell r="J74">
            <v>7.426834077214008E-3</v>
          </cell>
          <cell r="K74">
            <v>1.1573827221144683E-3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8.818917554394172E-3</v>
          </cell>
          <cell r="J75">
            <v>8.7392580378706057E-3</v>
          </cell>
          <cell r="K75">
            <v>1.2877935604481592E-3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8.818917554394172E-3</v>
          </cell>
          <cell r="J76">
            <v>8.7392580378706057E-3</v>
          </cell>
          <cell r="K76">
            <v>1.2877935604481592E-3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1.6644822340972599E-3</v>
          </cell>
          <cell r="J77">
            <v>2.2736827099799399E-4</v>
          </cell>
          <cell r="K77">
            <v>2.8810172895132402E-4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2.2974181676521373E-3</v>
          </cell>
          <cell r="J78">
            <v>1.8943630767130769E-3</v>
          </cell>
          <cell r="K78">
            <v>1.1454651447154289E-3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4.1271344909874358E-3</v>
          </cell>
          <cell r="J79">
            <v>4.766131151601103E-3</v>
          </cell>
          <cell r="K79">
            <v>2.8969217435779286E-3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1.5610664804414124E-3</v>
          </cell>
          <cell r="J80">
            <v>1.841616201788007E-3</v>
          </cell>
          <cell r="K80">
            <v>1.1656148627866821E-3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0.23961825594363526</v>
          </cell>
          <cell r="J81">
            <v>0.50319121725554916</v>
          </cell>
          <cell r="K81">
            <v>0.60573325779698606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9.3977988481294604E-5</v>
          </cell>
          <cell r="J82">
            <v>3.8971301149550003E-5</v>
          </cell>
          <cell r="K82">
            <v>3.5536366640799697E-5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1.3887902947508671E-4</v>
          </cell>
          <cell r="J83">
            <v>1.635639389872475E-4</v>
          </cell>
          <cell r="K83">
            <v>1.0352101861101349E-4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7.4627057618381089E-4</v>
          </cell>
          <cell r="J84">
            <v>9.6441022854299576E-6</v>
          </cell>
          <cell r="K84">
            <v>1.992233560753844E-4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6.9179282412239196E-2</v>
          </cell>
          <cell r="J85">
            <v>8.9400828185935699E-4</v>
          </cell>
          <cell r="K85">
            <v>1.8468005108188201E-2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7.4627057618381089E-4</v>
          </cell>
          <cell r="J86">
            <v>9.6441022854299576E-6</v>
          </cell>
          <cell r="K86">
            <v>1.992233560753844E-4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4.5067619856127552E-3</v>
          </cell>
          <cell r="J87">
            <v>6.7186575774129384E-2</v>
          </cell>
          <cell r="K87">
            <v>4.1108768099904196E-3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4.5026235448546222E-3</v>
          </cell>
          <cell r="J88">
            <v>6.7186575774129592E-2</v>
          </cell>
          <cell r="K88">
            <v>4.1108768099904266E-3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5.4591294360772083E-3</v>
          </cell>
          <cell r="J89">
            <v>7.904483650486388E-2</v>
          </cell>
          <cell r="K89">
            <v>4.5694550519072173E-3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5.4591294360772083E-3</v>
          </cell>
          <cell r="J90">
            <v>7.904483650486388E-2</v>
          </cell>
          <cell r="K90">
            <v>4.5694550519072173E-3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3.0620919028178199E-3</v>
          </cell>
          <cell r="J91">
            <v>1.3169934485127599E-3</v>
          </cell>
          <cell r="K91">
            <v>2.4641583207305297E-4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3.7746903258510109E-3</v>
          </cell>
          <cell r="J92">
            <v>4.408337075914712E-3</v>
          </cell>
          <cell r="K92">
            <v>2.4767019895993859E-3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15.197131957456319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-15.1971319574563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0.16651570994901943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1.90278208812555E-3</v>
          </cell>
          <cell r="K96">
            <v>17.150061789906999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3.3737271066055939E-5</v>
          </cell>
          <cell r="K97">
            <v>0.30407910975012387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4.2038577996818201E-7</v>
          </cell>
          <cell r="K98">
            <v>7.5538151916866875E-3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8.7309528675305899E-7</v>
          </cell>
          <cell r="K99">
            <v>1.0207288805603501E-2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4.2038577996818201E-7</v>
          </cell>
          <cell r="K100">
            <v>7.5538151916866945E-3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1.3631680738000653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2084.9403250239793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-2084.9403250239802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12.077669133868572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2342.62957867863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25.243853218519707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7.4477686753667893E-2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7.4477686753667893E-2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5.72302651195125E-2</v>
          </cell>
          <cell r="J109">
            <v>5.7115382588681797E-2</v>
          </cell>
          <cell r="K109">
            <v>5.09219554369E-2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4.7559973867935309E-4</v>
          </cell>
          <cell r="J110">
            <v>4.7231585885392153E-4</v>
          </cell>
          <cell r="K110">
            <v>4.0629219763484089E-4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4.363300354856452E-4</v>
          </cell>
          <cell r="J111">
            <v>4.4558099891879425E-4</v>
          </cell>
          <cell r="K111">
            <v>4.0629219763484089E-4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1.0147210127573153E-3</v>
          </cell>
          <cell r="J112">
            <v>1.0126840884518047E-3</v>
          </cell>
          <cell r="K112">
            <v>9.0287155029964621E-4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2.5899539293636499E-5</v>
          </cell>
          <cell r="J113">
            <v>7.8904679196358203E-7</v>
          </cell>
          <cell r="K113">
            <v>1.1070765907822799E-5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3.8737953639173399E-5</v>
          </cell>
          <cell r="J114">
            <v>3.9504608353255162E-5</v>
          </cell>
          <cell r="K114">
            <v>3.5774567702057205E-5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296.34001214208001</v>
          </cell>
          <cell r="J115">
            <v>103.692982915222</v>
          </cell>
          <cell r="K115">
            <v>52.918723960805401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6.5236751411600142</v>
          </cell>
          <cell r="J116">
            <v>3.1185002106155641</v>
          </cell>
          <cell r="K116">
            <v>7.2345869974184591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9.6749270848074928E-2</v>
          </cell>
          <cell r="K117">
            <v>6.4690505121460185E-2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5.2542555344340425</v>
          </cell>
          <cell r="J118">
            <v>1.838528065872739</v>
          </cell>
          <cell r="K118">
            <v>0.93827524753200986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1.2902651624937926</v>
          </cell>
          <cell r="J119">
            <v>1.2902662066190538</v>
          </cell>
          <cell r="K119">
            <v>6.3196471519310728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9.674245759406247E-2</v>
          </cell>
          <cell r="K120">
            <v>6.4684023398653964E-2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1.1480363925611499E-6</v>
          </cell>
          <cell r="J121">
            <v>1.59972644679483E-6</v>
          </cell>
          <cell r="K121">
            <v>2.8961325547865101E-6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1.0275204599817473</v>
          </cell>
          <cell r="J122">
            <v>1.0275220597081942</v>
          </cell>
          <cell r="K122">
            <v>0.72468964261452895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289.21613756472999</v>
          </cell>
          <cell r="J123">
            <v>115.822845954391</v>
          </cell>
          <cell r="K123">
            <v>9.0001755835387098E-4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4.8888789894802382</v>
          </cell>
          <cell r="J124">
            <v>2.5754823970726894</v>
          </cell>
          <cell r="K124">
            <v>1.0301881009361389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3.9242352451116727</v>
          </cell>
          <cell r="J125">
            <v>1.5715447212264664</v>
          </cell>
          <cell r="K125">
            <v>1.2211907168980606E-5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1.0476805320957647</v>
          </cell>
          <cell r="J126">
            <v>1.0476818113752777</v>
          </cell>
          <cell r="K126">
            <v>1.0476820345756328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5.5565930558863705</v>
          </cell>
          <cell r="J127">
            <v>2.6631193725548372</v>
          </cell>
          <cell r="K127">
            <v>9.6842938854588682E-5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366.77396033336601</v>
          </cell>
          <cell r="J128">
            <v>175.78448327752099</v>
          </cell>
          <cell r="K128">
            <v>6.3923105141543597E-3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6.5030844030738741</v>
          </cell>
          <cell r="J129">
            <v>3.1167461574028548</v>
          </cell>
          <cell r="K129">
            <v>1.1333883890344613E-4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0.17180779013118799</v>
          </cell>
          <cell r="J130">
            <v>9.1875043832265102E-6</v>
          </cell>
          <cell r="K130">
            <v>1.9213419420805601E-6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0.70480699347629561</v>
          </cell>
          <cell r="J131">
            <v>0.33785957059021698</v>
          </cell>
          <cell r="K131">
            <v>1.2070365407660377E-3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4.7548246284894153</v>
          </cell>
          <cell r="J132">
            <v>5.1033823789711708</v>
          </cell>
          <cell r="K132">
            <v>5.7373570207222917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4.7548246284894153</v>
          </cell>
          <cell r="J133">
            <v>5.1033823789711708</v>
          </cell>
          <cell r="K133">
            <v>5.7373570207222917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5.2625793481514303E-3</v>
          </cell>
          <cell r="J134">
            <v>5.5105669727245499E-3</v>
          </cell>
          <cell r="K134">
            <v>5.5041656123469901E-3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0.81261887568786006</v>
          </cell>
          <cell r="J135">
            <v>0.81261890722833252</v>
          </cell>
          <cell r="K135">
            <v>0.82262167522963869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1.2798626591944484</v>
          </cell>
          <cell r="J136">
            <v>1.2826616956234473</v>
          </cell>
          <cell r="K136">
            <v>6.4399441379268046E-5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12.343001055696945</v>
          </cell>
          <cell r="J137">
            <v>12.034790857875006</v>
          </cell>
          <cell r="K137">
            <v>5.7057905062031478E-4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2535.94273894764</v>
          </cell>
          <cell r="J138">
            <v>2541.48879973563</v>
          </cell>
          <cell r="K138">
            <v>0.12760220370897399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27.326969169694387</v>
          </cell>
          <cell r="J139">
            <v>27.386732755771881</v>
          </cell>
          <cell r="K139">
            <v>1.3750237468639424E-3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5.6597810484862602E-3</v>
          </cell>
          <cell r="J140">
            <v>1.9607138459573899E-2</v>
          </cell>
          <cell r="K140">
            <v>3.0397634540040097E-8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6.9926301110578598E-2</v>
          </cell>
          <cell r="J141">
            <v>7.0079075565429139E-2</v>
          </cell>
          <cell r="K141">
            <v>2.416233031329873E-5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0.562139040330774</v>
          </cell>
          <cell r="J142">
            <v>0.27663856968591999</v>
          </cell>
          <cell r="K142">
            <v>0.192836675499789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2.6029212414770669E-3</v>
          </cell>
          <cell r="J143">
            <v>1.3263853461720095E-3</v>
          </cell>
          <cell r="K143">
            <v>9.5416996972581076E-4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5.8973453691610811E-3</v>
          </cell>
          <cell r="J144">
            <v>2.9785495492985503E-3</v>
          </cell>
          <cell r="K144">
            <v>2.0728520031974514E-3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9.9670042611839336E-3</v>
          </cell>
          <cell r="J145">
            <v>4.9049391788283684E-3</v>
          </cell>
          <cell r="K145">
            <v>3.4190899911310038E-3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2.3722020566443599E-5</v>
          </cell>
          <cell r="J146">
            <v>4.67812377564125E-7</v>
          </cell>
          <cell r="K146">
            <v>6.5186497923987803E-5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2.3134153527152972E-4</v>
          </cell>
          <cell r="J147">
            <v>1.194975552083051E-4</v>
          </cell>
          <cell r="K147">
            <v>8.4731611077535685E-5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4.8546582501349383E-3</v>
          </cell>
          <cell r="J148">
            <v>0.17453416197602564</v>
          </cell>
          <cell r="K148">
            <v>0.21131432660401991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1.291386923681216E-2</v>
          </cell>
          <cell r="J149">
            <v>0.46427806634016694</v>
          </cell>
          <cell r="K149">
            <v>0.56211692791217172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0.25162036822952738</v>
          </cell>
          <cell r="J150">
            <v>1.128714833520728</v>
          </cell>
          <cell r="K150">
            <v>1.3361747417802041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3.0048484848993001E-4</v>
          </cell>
          <cell r="J151">
            <v>1.2609544022269799E-2</v>
          </cell>
          <cell r="K151">
            <v>6.4019989619307997E-3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3.6061733678955944E-4</v>
          </cell>
          <cell r="J152">
            <v>1.2950999587283038E-2</v>
          </cell>
          <cell r="K152">
            <v>1.5680181533150091E-2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15.343161399557642</v>
          </cell>
          <cell r="J153">
            <v>10.206981876825285</v>
          </cell>
          <cell r="K153">
            <v>9.8103057291664921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15.343161399557642</v>
          </cell>
          <cell r="J154">
            <v>10.206981876825285</v>
          </cell>
          <cell r="K154">
            <v>9.8103057291664921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9.3085956344868597E-7</v>
          </cell>
          <cell r="J155">
            <v>1.3279500499426299E-6</v>
          </cell>
          <cell r="K155">
            <v>1.9068312827685601E-6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1.699995763889987</v>
          </cell>
          <cell r="J156">
            <v>1.1999996647341118</v>
          </cell>
          <cell r="K156">
            <v>1.1999997255662669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351.85276670956898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-351.85276670956898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0.98954623368087646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0.29170816508392566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485.34882317638102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5.2300519738834206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2.9139725766373501E-2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2.9139725766373501E-2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0.597048641857155</v>
          </cell>
          <cell r="J165">
            <v>39.848682599907903</v>
          </cell>
          <cell r="K165">
            <v>61.388507720389903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4.9616435893341925E-3</v>
          </cell>
          <cell r="J166">
            <v>0.32952882206732365</v>
          </cell>
          <cell r="K166">
            <v>0.48980192330098338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4.5519665957194488E-3</v>
          </cell>
          <cell r="J167">
            <v>0.31087624723332397</v>
          </cell>
          <cell r="K167">
            <v>0.48980192330098338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1.058596882725454E-2</v>
          </cell>
          <cell r="J168">
            <v>0.70653692553028224</v>
          </cell>
          <cell r="K168">
            <v>1.0884487184466298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3.4495059962432497E-4</v>
          </cell>
          <cell r="J169">
            <v>2.7229316142900001E-2</v>
          </cell>
          <cell r="K169">
            <v>1.6019368666743999E-2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4.0494196817038064E-4</v>
          </cell>
          <cell r="J170">
            <v>2.7634176700972492E-2</v>
          </cell>
          <cell r="K170">
            <v>4.3538951143340894E-2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5.1265025121705029E-3</v>
          </cell>
          <cell r="J171">
            <v>5.4526474368745926E-3</v>
          </cell>
          <cell r="K171">
            <v>5.6946042199232435E-3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5.1265025121705029E-3</v>
          </cell>
          <cell r="J172">
            <v>5.4526474368745926E-3</v>
          </cell>
          <cell r="K172">
            <v>5.6946042199232435E-3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2.1267674529150202E-8</v>
          </cell>
          <cell r="J173">
            <v>1.3405460198536901E-8</v>
          </cell>
          <cell r="K173">
            <v>2.0333625611633701E-8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4.7113288604706799E-4</v>
          </cell>
          <cell r="J174">
            <v>4.71146291507266E-4</v>
          </cell>
          <cell r="K174">
            <v>4.7116662513287799E-4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0.15482500749271902</v>
          </cell>
          <cell r="J175">
            <v>0.16816071625979442</v>
          </cell>
          <cell r="K175">
            <v>0.19689227055895372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7.7412503746359453</v>
          </cell>
          <cell r="J176">
            <v>8.4080358129897146</v>
          </cell>
          <cell r="K176">
            <v>9.8446135279476898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13.310527072731174</v>
          </cell>
          <cell r="J177">
            <v>14.457017006449169</v>
          </cell>
          <cell r="K177">
            <v>16.927109774625475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0.16909017020349801</v>
          </cell>
          <cell r="J178">
            <v>5.6599780598515101E-2</v>
          </cell>
          <cell r="K178">
            <v>0.160131248591944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0.29244764421172253</v>
          </cell>
          <cell r="J179">
            <v>0.31763723068997085</v>
          </cell>
          <cell r="K179">
            <v>0.37190772692808644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0.35605389565310591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-0.35605389565310602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2.2982202205674997E-3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2.5401381385219803E-3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2.2206134159728701E-3</v>
          </cell>
          <cell r="K184">
            <v>0.40712774417441699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3.9372578297391373E-5</v>
          </cell>
          <cell r="K185">
            <v>7.2185770243691017E-3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2.3552131227249601E-4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2.3552131227249601E-4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11.326453579602518</v>
          </cell>
          <cell r="J188">
            <v>12.578804193779792</v>
          </cell>
          <cell r="K188">
            <v>13.894873574029274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11.326453579602518</v>
          </cell>
          <cell r="J189">
            <v>12.578804193779792</v>
          </cell>
          <cell r="K189">
            <v>13.894873574029274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11.3264535796025</v>
          </cell>
          <cell r="J190">
            <v>12.578804193779799</v>
          </cell>
          <cell r="K190">
            <v>13.894873574029299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0.63654103184928101</v>
          </cell>
          <cell r="J191">
            <v>0.768466540394806</v>
          </cell>
          <cell r="K191">
            <v>2.7297864499339299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3.2650867937628592</v>
          </cell>
          <cell r="J192">
            <v>3.6261030318351888</v>
          </cell>
          <cell r="K192">
            <v>4.0054873463154701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10.45781781305352</v>
          </cell>
          <cell r="J193">
            <v>11.895240417211939</v>
          </cell>
          <cell r="K193">
            <v>10.980621627869324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11.346592506246923</v>
          </cell>
          <cell r="J194">
            <v>12.89771707509216</v>
          </cell>
          <cell r="K194">
            <v>11.890430507648919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1.5770557542968E-7</v>
          </cell>
          <cell r="J195">
            <v>1.5547349843658099E-7</v>
          </cell>
          <cell r="K195">
            <v>1.4287435571667601E-7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0.84970064738897599</v>
          </cell>
          <cell r="J196">
            <v>0.84970080286247396</v>
          </cell>
          <cell r="K196">
            <v>0.84970094573682997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0.46512502768020919</v>
          </cell>
          <cell r="J197">
            <v>1.5482813893541927</v>
          </cell>
          <cell r="K197">
            <v>7.0081537882478662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0.46512502768020919</v>
          </cell>
          <cell r="J198">
            <v>1.5482813893541927</v>
          </cell>
          <cell r="K198">
            <v>7.0081537882478662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2.44965827422764E-7</v>
          </cell>
          <cell r="J199">
            <v>6.3709090371793495E-2</v>
          </cell>
          <cell r="K199">
            <v>0.36843274919042102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2.7447122464256402E-2</v>
          </cell>
          <cell r="J200">
            <v>9.1156212836049896E-2</v>
          </cell>
          <cell r="K200">
            <v>0.45958896202647098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5.6622132887814799E-2</v>
          </cell>
          <cell r="J201">
            <v>6.3131012356025695E-2</v>
          </cell>
          <cell r="K201">
            <v>6.0362238867336514E-2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5.6622132887814799E-2</v>
          </cell>
          <cell r="J202">
            <v>6.3131012356025695E-2</v>
          </cell>
          <cell r="K202">
            <v>6.0362238867336514E-2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1.17610426189601E-8</v>
          </cell>
          <cell r="J203"/>
          <cell r="K203">
            <v>1.11936997742298E-8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5.02101502165209E-3</v>
          </cell>
          <cell r="J204">
            <v>5.02101502165209E-3</v>
          </cell>
          <cell r="K204">
            <v>5.0210262153518601E-3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8.1553363160703807</v>
          </cell>
          <cell r="J205">
            <v>8.8539465045254921</v>
          </cell>
          <cell r="K205">
            <v>6.9816505394095154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3.855249894869623</v>
          </cell>
          <cell r="J206">
            <v>4.1855019839574945</v>
          </cell>
          <cell r="K206">
            <v>3.3004166186299471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11.317184670212816</v>
          </cell>
          <cell r="J207">
            <v>12.26590889887814</v>
          </cell>
          <cell r="K207">
            <v>9.4613827034486082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3.9917300453719003E-2</v>
          </cell>
          <cell r="J208">
            <v>0.120838631901556</v>
          </cell>
          <cell r="K208">
            <v>3.6444714204031101E-2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0.15232564476438792</v>
          </cell>
          <cell r="J209">
            <v>0.20996507992668575</v>
          </cell>
          <cell r="K209">
            <v>0.14102585960392736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3.6442718123304934E-3</v>
          </cell>
          <cell r="J210">
            <v>3.7087350079167023E-3</v>
          </cell>
          <cell r="K210">
            <v>3.7139644265969381E-3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3.6442718123304934E-3</v>
          </cell>
          <cell r="J211">
            <v>3.7087350079167023E-3</v>
          </cell>
          <cell r="K211">
            <v>3.7139644265969381E-3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7.7680457472060906E-8</v>
          </cell>
          <cell r="J212">
            <v>1.13502294736345E-7</v>
          </cell>
          <cell r="K212">
            <v>2.1836535464968001E-7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2.63736509700972E-4</v>
          </cell>
          <cell r="J213">
            <v>2.6381820002722501E-4</v>
          </cell>
          <cell r="K213">
            <v>2.6405369043077401E-4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1.5110788180557722E-2</v>
          </cell>
          <cell r="J214">
            <v>2.5661705021403858E-2</v>
          </cell>
          <cell r="K214">
            <v>5.5821816971107018E-2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1.5127596621247987E-2</v>
          </cell>
          <cell r="J215">
            <v>2.5661705021403816E-2</v>
          </cell>
          <cell r="K215">
            <v>5.5821816971107004E-2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1.6799641417640343E-2</v>
          </cell>
          <cell r="J216">
            <v>2.7586240849173639E-2</v>
          </cell>
          <cell r="K216">
            <v>5.6386738950392902E-2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1.6799641417640343E-2</v>
          </cell>
          <cell r="J217">
            <v>2.7586240849173639E-2</v>
          </cell>
          <cell r="K217">
            <v>5.6386738950392902E-2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1.77473284069917E-3</v>
          </cell>
          <cell r="J218">
            <v>1.51583658626728E-4</v>
          </cell>
          <cell r="K218">
            <v>2.6183777304075498E-3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2.2102866041165212E-3</v>
          </cell>
          <cell r="J219">
            <v>1.9513960321555291E-3</v>
          </cell>
          <cell r="K219">
            <v>3.4675759793207973E-3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1.9661183929305768</v>
          </cell>
          <cell r="J220">
            <v>2.0664214087566686</v>
          </cell>
          <cell r="K220">
            <v>2.2826296756177644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1.9661183929305768</v>
          </cell>
          <cell r="J221">
            <v>2.0664214087566686</v>
          </cell>
          <cell r="K221">
            <v>2.2826296756177644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1.9661183929305801</v>
          </cell>
          <cell r="J222">
            <v>2.0664214087566699</v>
          </cell>
          <cell r="K222">
            <v>2.28262967561776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2.7512559904525301E-2</v>
          </cell>
          <cell r="J223">
            <v>2.8918088314495501E-2</v>
          </cell>
          <cell r="K223">
            <v>0.60717395720052503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0.56677511152406301</v>
          </cell>
          <cell r="J224">
            <v>0.59568966636927101</v>
          </cell>
          <cell r="K224">
            <v>0.65801582185624696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3.6008385023954849E-3</v>
          </cell>
          <cell r="J225">
            <v>1.3418939734617758E-4</v>
          </cell>
          <cell r="K225">
            <v>9.0116943110771425E-2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7.6598233520759618E-3</v>
          </cell>
          <cell r="J226">
            <v>2.8390916183721116E-4</v>
          </cell>
          <cell r="K226">
            <v>0.18863520636602554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0.83527796230249896</v>
          </cell>
          <cell r="J227">
            <v>3.6372318781296403E-2</v>
          </cell>
          <cell r="K227">
            <v>20.1786267845611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1.4809892948625863E-2</v>
          </cell>
          <cell r="J228">
            <v>6.4489926917192248E-4</v>
          </cell>
          <cell r="K228">
            <v>0.35777707064824582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3.7552235030840501E-6</v>
          </cell>
          <cell r="J229">
            <v>8.8124573828323504E-7</v>
          </cell>
          <cell r="K229">
            <v>1.2256314486703199E-2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4.0420623596521335E-4</v>
          </cell>
          <cell r="J230">
            <v>4.5171971965300012E-5</v>
          </cell>
          <cell r="K230">
            <v>1.2258693480500248E-2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12.745583149613404</v>
          </cell>
          <cell r="J231">
            <v>12.908320863537028</v>
          </cell>
          <cell r="K231">
            <v>13.231500743607427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12.745583149613404</v>
          </cell>
          <cell r="J232">
            <v>12.908320863537028</v>
          </cell>
          <cell r="K232">
            <v>13.231500743607427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15.931977684515308</v>
          </cell>
          <cell r="J233">
            <v>16.13539982026192</v>
          </cell>
          <cell r="K233">
            <v>16.539375037969787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15.931977684515308</v>
          </cell>
          <cell r="J234">
            <v>16.13539982026192</v>
          </cell>
          <cell r="K234">
            <v>16.539375037969787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6.1995087867383926E-3</v>
          </cell>
          <cell r="J236">
            <v>7.1095680254071236E-3</v>
          </cell>
          <cell r="K236">
            <v>1.1422837541493014E-3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6.193815941204211E-3</v>
          </cell>
          <cell r="J237">
            <v>7.1095680254071505E-3</v>
          </cell>
          <cell r="K237">
            <v>1.1422837541493018E-3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7.5109437404705694E-3</v>
          </cell>
          <cell r="J238">
            <v>8.3660038592730645E-3</v>
          </cell>
          <cell r="K238">
            <v>1.2710169288053525E-3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7.5109437404705694E-3</v>
          </cell>
          <cell r="J239">
            <v>8.3660038592730645E-3</v>
          </cell>
          <cell r="K239">
            <v>1.2710169288053525E-3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1.70815103862368E-3</v>
          </cell>
          <cell r="J240">
            <v>1.9310154687887001E-4</v>
          </cell>
          <cell r="K240">
            <v>2.9420012103506098E-4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2.280227752197599E-3</v>
          </cell>
          <cell r="J241">
            <v>1.9060789490684114E-3</v>
          </cell>
          <cell r="K241">
            <v>1.1451701600102167E-3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7.6040348956260605E-4</v>
          </cell>
          <cell r="J242">
            <v>4.4347569863485801E-4</v>
          </cell>
          <cell r="K242">
            <v>3.1391215253633038E-2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3.6101725307215491E-4</v>
          </cell>
          <cell r="J243">
            <v>1.9936063516612888E-4</v>
          </cell>
          <cell r="K243">
            <v>1.2666630716378236E-2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8.0538510443813993E-2</v>
          </cell>
          <cell r="J244">
            <v>4.58936319321211E-2</v>
          </cell>
          <cell r="K244">
            <v>3.1060781408858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1.4279877738264907E-3</v>
          </cell>
          <cell r="J245">
            <v>8.1371687822909722E-4</v>
          </cell>
          <cell r="K245">
            <v>5.5072307462514077E-2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1.05154688963239E-4</v>
          </cell>
          <cell r="J246">
            <v>1.5489784837019201E-7</v>
          </cell>
          <cell r="K246">
            <v>1.28345461773396E-3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1.05154688963239E-4</v>
          </cell>
          <cell r="J247">
            <v>1.0513840015402805E-4</v>
          </cell>
          <cell r="K247">
            <v>1.327894653927666E-3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4.8831158944333437E-2</v>
          </cell>
          <cell r="J248">
            <v>0.22627865885092299</v>
          </cell>
          <cell r="K248">
            <v>4.6356597078469369E-2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4.8776902101061996E-2</v>
          </cell>
          <cell r="J249">
            <v>0.22627865885092308</v>
          </cell>
          <cell r="K249">
            <v>4.6356597078469369E-2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5.426045563616138E-2</v>
          </cell>
          <cell r="J250">
            <v>0.24331392296825161</v>
          </cell>
          <cell r="K250">
            <v>4.6826660564191429E-2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5.426045563616138E-2</v>
          </cell>
          <cell r="J251">
            <v>0.24331392296825161</v>
          </cell>
          <cell r="K251">
            <v>4.6826660564191429E-2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1.26101714954624E-2</v>
          </cell>
          <cell r="J252">
            <v>3.9024674711369202E-2</v>
          </cell>
          <cell r="K252">
            <v>2.6265832956369599E-5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1.3498535024876234E-2</v>
          </cell>
          <cell r="J253">
            <v>5.1681685563525703E-2</v>
          </cell>
          <cell r="K253">
            <v>1.71367844878389E-2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0.66295971099395501</v>
          </cell>
          <cell r="J254">
            <v>4.1417531979842902E-2</v>
          </cell>
          <cell r="K254">
            <v>2.7453173981470801E-2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8.8451494058365016E-3</v>
          </cell>
          <cell r="J255">
            <v>5.5258902208925082E-4</v>
          </cell>
          <cell r="K255">
            <v>3.6627780165776483E-4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8.9953827814647884E-3</v>
          </cell>
          <cell r="J256">
            <v>5.6197465372921185E-4</v>
          </cell>
          <cell r="K256">
            <v>3.7249896854098854E-4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71.404466982569744</v>
          </cell>
          <cell r="J257">
            <v>71.390203659694677</v>
          </cell>
          <cell r="K257">
            <v>65.471048114074222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71.404466982569744</v>
          </cell>
          <cell r="J258">
            <v>71.390203659694677</v>
          </cell>
          <cell r="K258">
            <v>65.471048114074222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2.4035535542453494E-3</v>
          </cell>
          <cell r="J260">
            <v>4.3548796970872099E-3</v>
          </cell>
          <cell r="K260">
            <v>1.0559942720895219E-3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2.4057627027327037E-3</v>
          </cell>
          <cell r="J261">
            <v>4.3548796970871943E-3</v>
          </cell>
          <cell r="K261">
            <v>1.0559942720895206E-3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2.9124636386536553E-3</v>
          </cell>
          <cell r="J262">
            <v>5.1251940612605257E-3</v>
          </cell>
          <cell r="K262">
            <v>1.1751398504951836E-3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2.9124636386536553E-3</v>
          </cell>
          <cell r="J263">
            <v>5.1251940612605257E-3</v>
          </cell>
          <cell r="K263">
            <v>1.1751398504951836E-3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1.7744002978341601E-3</v>
          </cell>
          <cell r="J264">
            <v>1.4416980625558799E-4</v>
          </cell>
          <cell r="K264">
            <v>3.0107649446892197E-4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2.2254948129281239E-3</v>
          </cell>
          <cell r="J265">
            <v>1.9345034531355332E-3</v>
          </cell>
          <cell r="K265">
            <v>1.1445854872316266E-3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2.1590385236789382E-3</v>
          </cell>
          <cell r="J266">
            <v>1.1066971340867981E-3</v>
          </cell>
          <cell r="K266">
            <v>7.9922569748117826E-4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49.699914653765653</v>
          </cell>
          <cell r="J267">
            <v>41.046707808731959</v>
          </cell>
          <cell r="K267">
            <v>41.631142090139384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1.449822754200552E-3</v>
          </cell>
          <cell r="J268">
            <v>7.5378374133844002E-4</v>
          </cell>
          <cell r="K268">
            <v>6.1984218783621295E-4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49.699348549357723</v>
          </cell>
          <cell r="J269">
            <v>18.644141523098369</v>
          </cell>
          <cell r="K269">
            <v>18.787665780054272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4.1621777312686962E-3</v>
          </cell>
          <cell r="J270">
            <v>22.404426766509012</v>
          </cell>
          <cell r="K270">
            <v>22.844867383090538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4.3405790596177799E-7</v>
          </cell>
          <cell r="J271">
            <v>5.4173482357175501E-7</v>
          </cell>
          <cell r="K271">
            <v>1.0470336716449601E-6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4.4927388062490099</v>
          </cell>
          <cell r="J272">
            <v>4.492739396617373</v>
          </cell>
          <cell r="K272">
            <v>4.4927404522800529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2.5114750751417927</v>
          </cell>
          <cell r="J273">
            <v>4.8093223965180147</v>
          </cell>
          <cell r="K273">
            <v>5.1242905000776311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2.5114750751417927</v>
          </cell>
          <cell r="J274">
            <v>4.8093223965180147</v>
          </cell>
          <cell r="K274">
            <v>5.1242905000776311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9.3960496528758194E-2</v>
          </cell>
          <cell r="J275">
            <v>0.15630491236663499</v>
          </cell>
          <cell r="K275">
            <v>0.12701570586313099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9.3960881782075095E-2</v>
          </cell>
          <cell r="J276">
            <v>0.17294737622237399</v>
          </cell>
          <cell r="K276">
            <v>0.18055345931921599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I277"/>
          <cell r="J277">
            <v>1.1294937906679221E-7</v>
          </cell>
          <cell r="K277">
            <v>2.9300581130148502E-7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I278"/>
          <cell r="J278">
            <v>1.1294937906679221E-7</v>
          </cell>
          <cell r="K278">
            <v>2.9300581130148502E-7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I279"/>
          <cell r="J279">
            <v>1.12949379066792E-7</v>
          </cell>
          <cell r="K279">
            <v>2.9300581130148502E-7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I280">
            <v>3.9552908336756398E-8</v>
          </cell>
          <cell r="J280">
            <v>5.0697017174069297E-8</v>
          </cell>
          <cell r="K280">
            <v>6.2450933888958103E-8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I281">
            <v>7.0313815248280505E-8</v>
          </cell>
          <cell r="J281">
            <v>1.2101083242235E-7</v>
          </cell>
          <cell r="K281">
            <v>1.8346176631130801E-7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I282">
            <v>7.4918911399183594</v>
          </cell>
          <cell r="J282">
            <v>7.6680257532953302</v>
          </cell>
          <cell r="K282">
            <v>1.3858422463497368E-3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I283">
            <v>1944.9824390628501</v>
          </cell>
          <cell r="J283">
            <v>1990.7090418032401</v>
          </cell>
          <cell r="K283">
            <v>0.359780832652492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I284">
            <v>20.958862489901403</v>
          </cell>
          <cell r="J284">
            <v>21.451606053914269</v>
          </cell>
          <cell r="K284">
            <v>3.8769486277208092E-3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I285">
            <v>8.9445109061604799E-2</v>
          </cell>
          <cell r="J285">
            <v>3.9373328484422099E-2</v>
          </cell>
          <cell r="K285">
            <v>3.0158614031496598E-8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I286">
            <v>0.2794903429060358</v>
          </cell>
          <cell r="J286">
            <v>0.28606074383848074</v>
          </cell>
          <cell r="K286">
            <v>8.5374745498717486E-5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I287">
            <v>0.80826578576095198</v>
          </cell>
          <cell r="J287">
            <v>0.80826404374885608</v>
          </cell>
          <cell r="K287">
            <v>0.80826275177689277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I288">
            <v>0.80826578576095198</v>
          </cell>
          <cell r="J288">
            <v>0.80826404374885608</v>
          </cell>
          <cell r="K288">
            <v>0.80826275177689277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I289">
            <v>6.1397772288223962</v>
          </cell>
          <cell r="J289">
            <v>7.4287053764191047</v>
          </cell>
          <cell r="K289">
            <v>12.032103591596101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I290">
            <v>6.1397772288223962</v>
          </cell>
          <cell r="J290">
            <v>7.4287053764191047</v>
          </cell>
          <cell r="K290">
            <v>12.032103591596101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I291">
            <v>4.0551383844031514</v>
          </cell>
          <cell r="J291">
            <v>4.4998235281778882</v>
          </cell>
          <cell r="K291">
            <v>5.4091057460526262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I292">
            <v>5.7930548348616515</v>
          </cell>
          <cell r="J292">
            <v>6.4283193259684079</v>
          </cell>
          <cell r="K292">
            <v>7.727293922932315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I293">
            <v>5.6974994465379597E-2</v>
          </cell>
          <cell r="J293">
            <v>0.23597030459523899</v>
          </cell>
          <cell r="K293">
            <v>0.35760841035164798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I294">
            <v>0.51435644927236901</v>
          </cell>
          <cell r="J294">
            <v>0.57075850355301205</v>
          </cell>
          <cell r="K294">
            <v>0.686085445475211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I295"/>
          <cell r="J295">
            <v>2.6503304966562672E-4</v>
          </cell>
          <cell r="K295">
            <v>3.1957881690844414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I296"/>
          <cell r="J296">
            <v>2.87480451717207E-2</v>
          </cell>
          <cell r="K296">
            <v>287.50164749591102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I297"/>
          <cell r="J297">
            <v>5.097171129737711E-4</v>
          </cell>
          <cell r="K297">
            <v>5.097546941416855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I298"/>
          <cell r="J298">
            <v>6.7367432171498194E-5</v>
          </cell>
          <cell r="K298">
            <v>0.18290917808986715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I299"/>
          <cell r="J299">
            <v>1.3991478854028601E-4</v>
          </cell>
          <cell r="K299">
            <v>0.24699795178950201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I300"/>
          <cell r="J300">
            <v>6.7367432171498194E-5</v>
          </cell>
          <cell r="K300">
            <v>0.18290917808986687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I301">
            <v>619.96345583852406</v>
          </cell>
          <cell r="J301">
            <v>360.33600156373097</v>
          </cell>
          <cell r="K301">
            <v>197.00925039866999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I302">
            <v>11.394272098778037</v>
          </cell>
          <cell r="J302">
            <v>6.3687019938139411</v>
          </cell>
          <cell r="K302">
            <v>3.481899751953601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I303">
            <v>1.5497873254566043E-3</v>
          </cell>
          <cell r="J303">
            <v>4.914580724732099E-4</v>
          </cell>
          <cell r="K303">
            <v>7.0895695746825155E-3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I304">
            <v>10.992259855292984</v>
          </cell>
          <cell r="J304">
            <v>6.3889361979384898</v>
          </cell>
          <cell r="K304">
            <v>3.4930718155792571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I305">
            <v>0.43845119897773044</v>
          </cell>
          <cell r="J305">
            <v>1.6301098299559356E-4</v>
          </cell>
          <cell r="K305">
            <v>5.1593127658932216E-4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I306">
            <v>1.5466456448039829E-3</v>
          </cell>
          <cell r="J306">
            <v>4.8720029983275208E-4</v>
          </cell>
          <cell r="K306">
            <v>7.0880871367838411E-3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I307">
            <v>3.8009882106447099E-7</v>
          </cell>
          <cell r="J307">
            <v>3.6064519569109601E-7</v>
          </cell>
          <cell r="K307">
            <v>9.4644589902572397E-7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I308">
            <v>2.2350539990193177</v>
          </cell>
          <cell r="J308">
            <v>2.2350543596645132</v>
          </cell>
          <cell r="K308">
            <v>1.1208936069741322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I309">
            <v>8.7754088565394667E-4</v>
          </cell>
          <cell r="J309">
            <v>8.7705018987260352E-4</v>
          </cell>
          <cell r="K309">
            <v>5.0377249669572143E-4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I310">
            <v>2.320035246295195E-3</v>
          </cell>
          <cell r="J310">
            <v>2.2698194267681982E-3</v>
          </cell>
          <cell r="K310">
            <v>1.2520340518010849E-3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I311">
            <v>0.23696139674028829</v>
          </cell>
          <cell r="J311">
            <v>0.4992356779046126</v>
          </cell>
          <cell r="K311">
            <v>0.60293804005225948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I312">
            <v>4.6300925358953397E-5</v>
          </cell>
          <cell r="J312">
            <v>9.8333645770298802E-6</v>
          </cell>
          <cell r="K312">
            <v>1.79619818066382E-5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I313">
            <v>7.8017421961556579E-5</v>
          </cell>
          <cell r="J313">
            <v>7.775964989650075E-5</v>
          </cell>
          <cell r="K313">
            <v>4.4648151504350844E-5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I314">
            <v>13.417503457315249</v>
          </cell>
          <cell r="J314">
            <v>12.571201505058427</v>
          </cell>
          <cell r="K314">
            <v>10.762920948542078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I315">
            <v>1.2700281602653369E-3</v>
          </cell>
          <cell r="J315">
            <v>8.0586679018537712E-4</v>
          </cell>
          <cell r="K315">
            <v>4.1130745555970375E-3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I316">
            <v>16.311772204250399</v>
          </cell>
          <cell r="J316">
            <v>15.60270925162526</v>
          </cell>
          <cell r="K316">
            <v>12.459643950634746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I317">
            <v>12.172767811830512</v>
          </cell>
          <cell r="J317">
            <v>11.152217068877226</v>
          </cell>
          <cell r="K317">
            <v>9.4926305013576133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I318">
            <v>14.942312747279487</v>
          </cell>
          <cell r="J318">
            <v>14.321857572463092</v>
          </cell>
          <cell r="K318">
            <v>12.050819755574533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I319">
            <v>56.845626248835927</v>
          </cell>
          <cell r="J319">
            <v>53.648762593355997</v>
          </cell>
          <cell r="K319">
            <v>44.770100240631827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I320">
            <v>6.5535460373093898E-8</v>
          </cell>
          <cell r="J320">
            <v>9.6976652524215804E-8</v>
          </cell>
          <cell r="K320">
            <v>1.8117522279945301E-7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I321">
            <v>4.3300927059710332</v>
          </cell>
          <cell r="J321">
            <v>4.3300928024175747</v>
          </cell>
          <cell r="K321">
            <v>4.3300929867641766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I322">
            <v>0.58119338750378202</v>
          </cell>
          <cell r="J322">
            <v>0.248147272193491</v>
          </cell>
          <cell r="K322">
            <v>4.3529028670041901E-2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I323">
            <v>3.3915701373527095E-3</v>
          </cell>
          <cell r="J323">
            <v>1.4800746477819104E-3</v>
          </cell>
          <cell r="K323">
            <v>2.2563206232736397E-4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I324">
            <v>4.8034577554561106E-3</v>
          </cell>
          <cell r="J324">
            <v>2.2201119716728657E-3</v>
          </cell>
          <cell r="K324">
            <v>3.3844809349104551E-4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I325">
            <v>1.0304847296166351E-2</v>
          </cell>
          <cell r="J325">
            <v>4.3997743296718198E-3</v>
          </cell>
          <cell r="K325">
            <v>7.7179128847592053E-4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I326">
            <v>2.7391591478782302E-7</v>
          </cell>
          <cell r="J326">
            <v>3.54790066620824E-7</v>
          </cell>
          <cell r="K326">
            <v>3.6208655170048398E-5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I327">
            <v>5.4861431352054221E-4</v>
          </cell>
          <cell r="J327">
            <v>2.4138763655629988E-4</v>
          </cell>
          <cell r="K327">
            <v>3.659361874163692E-5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I328">
            <v>0.7326847878913868</v>
          </cell>
          <cell r="J328">
            <v>0.73063734725669582</v>
          </cell>
          <cell r="K328">
            <v>0.72658481370663119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I329">
            <v>0.7326847878913868</v>
          </cell>
          <cell r="J329">
            <v>0.73063734725669582</v>
          </cell>
          <cell r="K329">
            <v>0.72658481370663119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I330">
            <v>7.2009872691244817E-4</v>
          </cell>
          <cell r="J330">
            <v>1.2441950037702783E-4</v>
          </cell>
          <cell r="K330">
            <v>1.7500415477414891E-2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I331">
            <v>7.2076058235997717E-4</v>
          </cell>
          <cell r="J331">
            <v>1.2441950037702735E-4</v>
          </cell>
          <cell r="K331">
            <v>1.7500415477414866E-2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I332">
            <v>8.7565987123785756E-4</v>
          </cell>
          <cell r="J332">
            <v>1.4818206512833357E-4</v>
          </cell>
          <cell r="K332">
            <v>1.9445845677585685E-2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I333">
            <v>8.7565987123785756E-4</v>
          </cell>
          <cell r="J333">
            <v>1.4818206512833357E-4</v>
          </cell>
          <cell r="K333">
            <v>1.9445845677585685E-2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I334">
            <v>7.6357425150409901E-5</v>
          </cell>
          <cell r="J334">
            <v>3.5400408242386402E-5</v>
          </cell>
          <cell r="K334">
            <v>4.5876715337609002E-2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I335">
            <v>2.4184443264240783E-4</v>
          </cell>
          <cell r="J335">
            <v>1.64059466090773E-4</v>
          </cell>
          <cell r="K335">
            <v>4.5971550177605902E-2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I336">
            <v>0.84265795644073183</v>
          </cell>
          <cell r="J336">
            <v>2.3278119069411251E-4</v>
          </cell>
          <cell r="K336">
            <v>0.38010688554405614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I337">
            <v>0.16995943690622367</v>
          </cell>
          <cell r="J337">
            <v>1.0501154613882876E-4</v>
          </cell>
          <cell r="K337">
            <v>0.17147266765830541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I338">
            <v>47.674304295347099</v>
          </cell>
          <cell r="J338">
            <v>4.2769294280884898E-2</v>
          </cell>
          <cell r="K338">
            <v>47.997924046173303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I339">
            <v>0.6468698004796074</v>
          </cell>
          <cell r="J339">
            <v>5.803160689400931E-4</v>
          </cell>
          <cell r="K339">
            <v>0.6512608418748066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I340">
            <v>9.5313655565666695E-3</v>
          </cell>
          <cell r="J340">
            <v>4.1961069421552299E-7</v>
          </cell>
          <cell r="K340">
            <v>1.0693605190547E-2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I341">
            <v>2.8178798639507802E-2</v>
          </cell>
          <cell r="J341">
            <v>2.5985048481039913E-4</v>
          </cell>
          <cell r="K341">
            <v>1.080147816322247E-2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I342">
            <v>22.557750365043844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I343">
            <v>68.005285531129616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I344">
            <v>0.76674378197300896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I345">
            <v>1646.6165604628</v>
          </cell>
          <cell r="J345">
            <v>1190.1174742675801</v>
          </cell>
          <cell r="K345">
            <v>630.130653129282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I346">
            <v>29.815711192874531</v>
          </cell>
          <cell r="J346">
            <v>21.034278774477837</v>
          </cell>
          <cell r="K346">
            <v>11.137027473667505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I347">
            <v>2.5538679172660834E-3</v>
          </cell>
          <cell r="J347">
            <v>7.4140796830786122E-4</v>
          </cell>
          <cell r="K347">
            <v>2.3678190627489153E-2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I348">
            <v>29.195329086219942</v>
          </cell>
          <cell r="J348">
            <v>21.101373657226585</v>
          </cell>
          <cell r="K348">
            <v>11.172529310802869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I349">
            <v>0.71568212627107053</v>
          </cell>
          <cell r="J349">
            <v>1.6392110379762133E-4</v>
          </cell>
          <cell r="K349">
            <v>5.2228125987390742E-4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I350">
            <v>2.5525322170463424E-3</v>
          </cell>
          <cell r="J350">
            <v>7.4052670580774496E-4</v>
          </cell>
          <cell r="K350">
            <v>2.3678190627488289E-2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I351">
            <v>1.19149738300175E-7</v>
          </cell>
          <cell r="J351">
            <v>1.6665757148531E-7</v>
          </cell>
          <cell r="K351">
            <v>3.1148432155457998E-7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I352">
            <v>3.0972407754263149</v>
          </cell>
          <cell r="J352">
            <v>3.0972409420838867</v>
          </cell>
          <cell r="K352">
            <v>1.5532834942085081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I353">
            <v>5.7103472155264998E-2</v>
          </cell>
          <cell r="J353">
            <v>5.72376275200202E-2</v>
          </cell>
          <cell r="K353">
            <v>5.1972964361262398E-2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I354">
            <v>4.3536335153836848E-4</v>
          </cell>
          <cell r="J354">
            <v>4.4653468278029991E-4</v>
          </cell>
          <cell r="K354">
            <v>4.1467790713773202E-4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I355">
            <v>4.7454605317682135E-4</v>
          </cell>
          <cell r="J355">
            <v>4.7332676374711838E-4</v>
          </cell>
          <cell r="K355">
            <v>4.1467790713773202E-4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I356">
            <v>1.0124729105543452E-3</v>
          </cell>
          <cell r="J356">
            <v>1.0148515517734084E-3</v>
          </cell>
          <cell r="K356">
            <v>9.2150646030607006E-4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I357">
            <v>2.5838223279203E-5</v>
          </cell>
          <cell r="J357">
            <v>9.5591767227300102E-7</v>
          </cell>
          <cell r="K357">
            <v>1.1702745612412101E-5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I358">
            <v>3.8651457990040701E-5</v>
          </cell>
          <cell r="J358">
            <v>3.9585089201520012E-5</v>
          </cell>
          <cell r="K358">
            <v>3.6518009318211565E-5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I359">
            <v>2.7052582294095494E-3</v>
          </cell>
          <cell r="J359">
            <v>9.4400719745865583E-4</v>
          </cell>
          <cell r="K359">
            <v>9.3289019640585419E-2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I360">
            <v>4.0153008202630444E-3</v>
          </cell>
          <cell r="J360">
            <v>1.57334532909776E-3</v>
          </cell>
          <cell r="K360">
            <v>0.18657803928117084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I361">
            <v>7.6847862588766414E-3</v>
          </cell>
          <cell r="J361">
            <v>2.8606278710868356E-3</v>
          </cell>
          <cell r="K361">
            <v>0.31096339880195145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I362">
            <v>3.18747888113329E-4</v>
          </cell>
          <cell r="J362">
            <v>5.0128920098084496E-7</v>
          </cell>
          <cell r="K362">
            <v>2.2107524428213302E-2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I363">
            <v>3.18747888113329E-4</v>
          </cell>
          <cell r="J363">
            <v>3.1910126551500356E-4</v>
          </cell>
          <cell r="K363">
            <v>2.2242529374456942E-2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I364">
            <v>29.866883833674379</v>
          </cell>
          <cell r="J364">
            <v>38.620721539593859</v>
          </cell>
          <cell r="K364">
            <v>35.303664503025978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I365">
            <v>29.86247116745945</v>
          </cell>
          <cell r="J365">
            <v>20.162288450817378</v>
          </cell>
          <cell r="K365">
            <v>16.199466306768265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I366">
            <v>4.4126662149144465E-3</v>
          </cell>
          <cell r="J366">
            <v>18.458433088776474</v>
          </cell>
          <cell r="K366">
            <v>19.104198196257734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I367">
            <v>0.41148118378110199</v>
          </cell>
          <cell r="J367">
            <v>5.15910823214001E-6</v>
          </cell>
          <cell r="K367">
            <v>6.3667179739911E-6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I368">
            <v>0.96261898157409087</v>
          </cell>
          <cell r="J368">
            <v>1.275010624753391</v>
          </cell>
          <cell r="K368">
            <v>1.2750180109497931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I369">
            <v>10.472634840331979</v>
          </cell>
          <cell r="J369">
            <v>13.364292706781262</v>
          </cell>
          <cell r="K369">
            <v>99.583812352465856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I370">
            <v>10.484284044826218</v>
          </cell>
          <cell r="J370">
            <v>13.364292706781244</v>
          </cell>
          <cell r="K370">
            <v>99.583812352465841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I371">
            <v>11.649195876672826</v>
          </cell>
          <cell r="J371">
            <v>14.370202239726376</v>
          </cell>
          <cell r="K371">
            <v>100.58971045041861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I372">
            <v>11.649195876672826</v>
          </cell>
          <cell r="J372">
            <v>14.370202239726376</v>
          </cell>
          <cell r="K372">
            <v>100.58971045041861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I373">
            <v>0.102507747769211</v>
          </cell>
          <cell r="J373">
            <v>0.60006427810474405</v>
          </cell>
          <cell r="K373">
            <v>5.7091400277451303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I374">
            <v>0.65541904008902407</v>
          </cell>
          <cell r="J374">
            <v>0.8338857618692519</v>
          </cell>
          <cell r="K374">
            <v>6.1879753714580605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I375">
            <v>1.4186722879598247E-2</v>
          </cell>
          <cell r="J375">
            <v>6.9146310674945959E-3</v>
          </cell>
          <cell r="K375">
            <v>0.99533000492831325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I376">
            <v>1.4202503438974874E-2</v>
          </cell>
          <cell r="J376">
            <v>6.9146310674945881E-3</v>
          </cell>
          <cell r="K376">
            <v>0.99533000492831325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I377">
            <v>1.57679811292173E-2</v>
          </cell>
          <cell r="J377">
            <v>7.4271841477409539E-3</v>
          </cell>
          <cell r="K377">
            <v>1.0053844368009548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I378">
            <v>1.57679811292173E-2</v>
          </cell>
          <cell r="J378">
            <v>7.4271841477409539E-3</v>
          </cell>
          <cell r="K378">
            <v>1.0053844368009548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I379">
            <v>1.7630627211426199E-3</v>
          </cell>
          <cell r="J379">
            <v>1.4055853775037E-4</v>
          </cell>
          <cell r="K379">
            <v>6.1015329382433099E-2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I380">
            <v>2.1996550799159562E-3</v>
          </cell>
          <cell r="J380">
            <v>1.9290788175742384E-3</v>
          </cell>
          <cell r="K380">
            <v>6.1851581258791644E-2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I381">
            <v>7.1174422154875502E-2</v>
          </cell>
          <cell r="J381">
            <v>7.9719134240595498E-4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I382">
            <v>9.0890553712394872E-4</v>
          </cell>
          <cell r="J382">
            <v>1.0180224908371997E-5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I383">
            <v>9.2434314486851269E-4</v>
          </cell>
          <cell r="J383">
            <v>1.0353134316960454E-5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I384">
            <v>167.63971970719601</v>
          </cell>
          <cell r="J384">
            <v>164.48693771953899</v>
          </cell>
          <cell r="K384">
            <v>42.092896870444399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I385">
            <v>0.89701352867437878</v>
          </cell>
          <cell r="J385">
            <v>0.88945521656745197</v>
          </cell>
          <cell r="K385">
            <v>0.23124245227636778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I386">
            <v>1.8312800782117382</v>
          </cell>
          <cell r="J386">
            <v>1.7934916661933888</v>
          </cell>
          <cell r="K386">
            <v>0.45502547060833592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I387">
            <v>2.9723354558013519</v>
          </cell>
          <cell r="J387">
            <v>2.9164350659492846</v>
          </cell>
          <cell r="K387">
            <v>0.74632795869582247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I388">
            <v>3.4771861610144199E-7</v>
          </cell>
          <cell r="J388">
            <v>1.9813853849654701E-7</v>
          </cell>
          <cell r="K388">
            <v>6.1015539507531497E-6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I389">
            <v>6.6561973655164267E-2</v>
          </cell>
          <cell r="J389">
            <v>6.6129992164887255E-2</v>
          </cell>
          <cell r="K389">
            <v>1.7159123644577355E-2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I390">
            <v>1.7114464878324935E-3</v>
          </cell>
          <cell r="J390">
            <v>1.8134710717337861E-3</v>
          </cell>
          <cell r="K390">
            <v>8.5639319052347969E-4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I391">
            <v>1.7114464878324935E-3</v>
          </cell>
          <cell r="J391">
            <v>1.8134710717337861E-3</v>
          </cell>
          <cell r="K391">
            <v>8.5639319052347969E-4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I392">
            <v>3.1112172802090997E-4</v>
          </cell>
          <cell r="J392">
            <v>5.8841237358643599E-5</v>
          </cell>
          <cell r="K392">
            <v>5.1896537377951097E-5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I393">
            <v>9.1965480609523809E-4</v>
          </cell>
          <cell r="J393">
            <v>9.2510278966706494E-4</v>
          </cell>
          <cell r="K393">
            <v>8.2918517293606442E-4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I394">
            <v>3.5267017828776608E-2</v>
          </cell>
          <cell r="J394">
            <v>3.5292002563373968E-2</v>
          </cell>
          <cell r="K394">
            <v>0.38276421697951557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I395">
            <v>3.5267017828776503E-2</v>
          </cell>
          <cell r="J395">
            <v>3.5292002563373871E-2</v>
          </cell>
          <cell r="K395">
            <v>0.38276421697951479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I396">
            <v>4.0678219906700744E-2</v>
          </cell>
          <cell r="J396">
            <v>4.0705934352197229E-2</v>
          </cell>
          <cell r="K396">
            <v>0.44146146149530535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I397">
            <v>4.0678219906700744E-2</v>
          </cell>
          <cell r="J397">
            <v>4.0705934352197229E-2</v>
          </cell>
          <cell r="K397">
            <v>0.44146146149530535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I398">
            <v>1.29712571893484E-2</v>
          </cell>
          <cell r="J398">
            <v>3.01994204213588E-2</v>
          </cell>
          <cell r="K398">
            <v>0.76441093057332199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I399">
            <v>2.139463862701765E-2</v>
          </cell>
          <cell r="J399">
            <v>4.4140008631883401E-2</v>
          </cell>
          <cell r="K399">
            <v>0.78183174863970528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I400">
            <v>0.82964787183577304</v>
          </cell>
          <cell r="J400">
            <v>1.4212434539077829</v>
          </cell>
          <cell r="K400">
            <v>1.5929354389614312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I401">
            <v>0.82964787183577304</v>
          </cell>
          <cell r="J401">
            <v>1.4212434539077829</v>
          </cell>
          <cell r="K401">
            <v>1.5929354389614312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I402">
            <v>0.82964787183577304</v>
          </cell>
          <cell r="J402">
            <v>1.4212434539077801</v>
          </cell>
          <cell r="K402">
            <v>1.5929354389614301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I403">
            <v>0.19423699185215301</v>
          </cell>
          <cell r="J403">
            <v>0.170539758807391</v>
          </cell>
          <cell r="K403">
            <v>0.13387750229895201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I404">
            <v>0.23916327647546201</v>
          </cell>
          <cell r="J404">
            <v>0.40970303528285201</v>
          </cell>
          <cell r="K404">
            <v>0.45919725805785799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I405">
            <v>0.11244433484111446</v>
          </cell>
          <cell r="J405">
            <v>0.20061769842790689</v>
          </cell>
          <cell r="K405">
            <v>6.3876059441955405E-3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I406">
            <v>0.11234108017183901</v>
          </cell>
          <cell r="J406">
            <v>0.20061769842790761</v>
          </cell>
          <cell r="K406">
            <v>6.3876059441955492E-3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I407">
            <v>0.13629255107910981</v>
          </cell>
          <cell r="J407">
            <v>0.23602262786223741</v>
          </cell>
          <cell r="K407">
            <v>7.0991542376815783E-3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I408">
            <v>0.13629255107910981</v>
          </cell>
          <cell r="J408">
            <v>0.23602262786223741</v>
          </cell>
          <cell r="K408">
            <v>7.0991542376815783E-3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I409">
            <v>5.11250750954149E-4</v>
          </cell>
          <cell r="J409">
            <v>4.7856685271507396E-3</v>
          </cell>
          <cell r="K409">
            <v>5.45366305673526E-5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I410">
            <v>1.233729922013746E-2</v>
          </cell>
          <cell r="J410">
            <v>1.292846514354549E-2</v>
          </cell>
          <cell r="K410">
            <v>3.7029156416962848E-3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I411">
            <v>1.7243681565811677E-3</v>
          </cell>
          <cell r="J411">
            <v>1.8235880480774536E-3</v>
          </cell>
          <cell r="K411">
            <v>2.0313889454800864E-3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I412">
            <v>1.7243681565811677E-3</v>
          </cell>
          <cell r="J412">
            <v>1.8235880480774536E-3</v>
          </cell>
          <cell r="K412">
            <v>2.0313889454800864E-3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I413">
            <v>1.7243681565811699E-3</v>
          </cell>
          <cell r="J413">
            <v>1.8235880480774499E-3</v>
          </cell>
          <cell r="K413">
            <v>2.0313889454800899E-3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I414">
            <v>4.5989015889856301E-5</v>
          </cell>
          <cell r="J414">
            <v>3.1915716831925302E-5</v>
          </cell>
          <cell r="K414">
            <v>5.1718466920295299E-4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I415">
            <v>4.9735228259468404E-4</v>
          </cell>
          <cell r="J415">
            <v>5.2603979425889396E-4</v>
          </cell>
          <cell r="K415">
            <v>5.8582276775834405E-4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I416">
            <v>1.8509286983814257</v>
          </cell>
          <cell r="J416">
            <v>3.5314886125184497</v>
          </cell>
          <cell r="K416">
            <v>4.5914889757134481E-2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I417">
            <v>1.8526299196115548</v>
          </cell>
          <cell r="J417">
            <v>3.5314886125184386</v>
          </cell>
          <cell r="K417">
            <v>4.5914889757134432E-2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I418">
            <v>2.2456084114068995</v>
          </cell>
          <cell r="J418">
            <v>4.1546942914981537</v>
          </cell>
          <cell r="K418">
            <v>5.1018358795759833E-2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I419">
            <v>2.2456084114068995</v>
          </cell>
          <cell r="J419">
            <v>4.1546942914981537</v>
          </cell>
          <cell r="K419">
            <v>5.1018358795759833E-2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I420">
            <v>1.7752434550722201E-3</v>
          </cell>
          <cell r="J420">
            <v>0.142977340170867</v>
          </cell>
          <cell r="K420">
            <v>2.73550917569817E-5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I421">
            <v>0.11839380810128437</v>
          </cell>
          <cell r="J421">
            <v>0.22399198118321326</v>
          </cell>
          <cell r="K421">
            <v>3.99614960612618E-2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I422">
            <v>1.2699042533802691E-3</v>
          </cell>
          <cell r="J422">
            <v>8.2022305890786808E-4</v>
          </cell>
          <cell r="K422">
            <v>5.4184142208513423E-3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I423">
            <v>44.372258606999623</v>
          </cell>
          <cell r="J423">
            <v>40.362828869042325</v>
          </cell>
          <cell r="K423">
            <v>32.233714041982267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I424">
            <v>44.37352851125295</v>
          </cell>
          <cell r="J424">
            <v>40.363639127663816</v>
          </cell>
          <cell r="K424">
            <v>32.239119523576562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I425">
            <v>1.01668011996422E-7</v>
          </cell>
          <cell r="J425">
            <v>1.4293110066811499E-7</v>
          </cell>
          <cell r="K425">
            <v>2.4676478858525199E-7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I426">
            <v>4.3683891364780907</v>
          </cell>
          <cell r="J426">
            <v>4.3683892824823811</v>
          </cell>
          <cell r="K426">
            <v>4.3683895391907868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I427">
            <v>1.5554964232639473E-3</v>
          </cell>
          <cell r="J427">
            <v>3.9779926268712421E-3</v>
          </cell>
          <cell r="K427">
            <v>1.2199997992664614E-3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I428">
            <v>4.0679105022110897E-3</v>
          </cell>
          <cell r="J428">
            <v>1.0403185595639212E-2</v>
          </cell>
          <cell r="K428">
            <v>3.190524852328337E-3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I429">
            <v>0.34672239396074761</v>
          </cell>
          <cell r="J429">
            <v>0.50632579384687304</v>
          </cell>
          <cell r="K429">
            <v>0.60444820992281045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I430">
            <v>9.7471720187080601E-5</v>
          </cell>
          <cell r="J430">
            <v>5.8380085475416702E-5</v>
          </cell>
          <cell r="K430">
            <v>1.7039434788365999E-6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I431">
            <v>2.5088612124040191E-4</v>
          </cell>
          <cell r="J431">
            <v>2.6185189249936089E-4</v>
          </cell>
          <cell r="K431">
            <v>1.3673590994347362E-4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J432">
            <v>4.6381904164148977E-3</v>
          </cell>
          <cell r="K432">
            <v>2.1818748442669657E-3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J433">
            <v>4.6381904164148977E-3</v>
          </cell>
          <cell r="K433">
            <v>2.1818748442669657E-3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I434">
            <v>9.6779389074613305E-7</v>
          </cell>
          <cell r="J434">
            <v>7.1424963894245095E-4</v>
          </cell>
          <cell r="K434">
            <v>2.5212751413555999E-5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I435">
            <v>9.6779389074613305E-7</v>
          </cell>
          <cell r="J435">
            <v>7.1442105645770095E-4</v>
          </cell>
          <cell r="K435">
            <v>2.6985842823082102E-4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I436">
            <v>122.33594408828949</v>
          </cell>
          <cell r="J436">
            <v>116.24581255820387</v>
          </cell>
          <cell r="K436">
            <v>80.516325817584871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I437">
            <v>124.33475278956536</v>
          </cell>
          <cell r="J437">
            <v>117.72226354837504</v>
          </cell>
          <cell r="K437">
            <v>80.959449009102059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I438">
            <v>2.11641344541284E-7</v>
          </cell>
          <cell r="J438">
            <v>3.1897032736616099E-7</v>
          </cell>
          <cell r="K438">
            <v>1.0073389903648199E-6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I439">
            <v>15.305609561655849</v>
          </cell>
          <cell r="J439">
            <v>15.305609671334359</v>
          </cell>
          <cell r="K439">
            <v>15.30561029732247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I440">
            <v>12.259354536816028</v>
          </cell>
          <cell r="J440">
            <v>12.267206540120812</v>
          </cell>
          <cell r="K440">
            <v>12.283316656045477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I441">
            <v>12.259354536816028</v>
          </cell>
          <cell r="J441">
            <v>12.267206540120812</v>
          </cell>
          <cell r="K441">
            <v>12.283316656045477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I443">
            <v>4.0170134296911497E-3</v>
          </cell>
          <cell r="J443">
            <v>9.0905402481162457E-3</v>
          </cell>
          <cell r="K443">
            <v>1.1824425982181047E-3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I444">
            <v>4.0207055376228424E-3</v>
          </cell>
          <cell r="J444">
            <v>9.0905402481162162E-3</v>
          </cell>
          <cell r="K444">
            <v>1.1824425982181039E-3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I445">
            <v>4.8699701051845177E-3</v>
          </cell>
          <cell r="J445">
            <v>1.0696559415429258E-2</v>
          </cell>
          <cell r="K445">
            <v>1.3156362193509758E-3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I446">
            <v>4.8699701051845177E-3</v>
          </cell>
          <cell r="J446">
            <v>1.0696559415429258E-2</v>
          </cell>
          <cell r="K446">
            <v>1.3156362193509758E-3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I447">
            <v>1.77524368598238E-3</v>
          </cell>
          <cell r="J447">
            <v>1.4464066594742399E-4</v>
          </cell>
          <cell r="K447">
            <v>3.0095762042218398E-4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I448">
            <v>2.2263105948558863E-3</v>
          </cell>
          <cell r="J448">
            <v>1.9358174995616471E-3</v>
          </cell>
          <cell r="K448">
            <v>1.1451647192795146E-3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I449">
            <v>1.6655395464231044E-4</v>
          </cell>
          <cell r="J449">
            <v>1.3313197324266394E-5</v>
          </cell>
          <cell r="K449">
            <v>7.1828926321172893E-6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I450">
            <v>1.43659131230012E-2</v>
          </cell>
          <cell r="J450">
            <v>1.1483139896649201E-3</v>
          </cell>
          <cell r="K450">
            <v>6.19551854811549E-4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I451">
            <v>1.9492419434194246E-4</v>
          </cell>
          <cell r="J451">
            <v>1.5580922519198442E-5</v>
          </cell>
          <cell r="K451">
            <v>8.4064023719341832E-6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I452">
            <v>3.7455681781939701E-4</v>
          </cell>
          <cell r="J452">
            <v>2.9711107925701098E-5</v>
          </cell>
          <cell r="K452">
            <v>9.3281274099735707E-6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I453">
            <v>4.019914285428983E-4</v>
          </cell>
          <cell r="J453">
            <v>4.1747466484557658E-4</v>
          </cell>
          <cell r="K453">
            <v>3.3325030579624054E-4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I454">
            <v>9.6400215759899127E-2</v>
          </cell>
          <cell r="J454">
            <v>0.33419946932371997</v>
          </cell>
          <cell r="K454">
            <v>0.80928345476469732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I455">
            <v>2.8292863046877627E-3</v>
          </cell>
          <cell r="J455">
            <v>3.3538248803723016E-3</v>
          </cell>
          <cell r="K455">
            <v>8.9881778011391747E-4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I456">
            <v>2.1040153063493798E-3</v>
          </cell>
          <cell r="J456">
            <v>4.5282115066885989E-3</v>
          </cell>
          <cell r="K456">
            <v>1.1090480323099556E-3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I457">
            <v>1.4478301188875951E-4</v>
          </cell>
          <cell r="J457">
            <v>1.7358808127163124E-3</v>
          </cell>
          <cell r="K457">
            <v>6.8151161715415611E-4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I458">
            <v>1.7048707921221839E-4</v>
          </cell>
          <cell r="J458">
            <v>2.1381662828604973E-4</v>
          </cell>
          <cell r="K458">
            <v>2.2806517905091191E-4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I459">
            <v>1.6953570141396014E-2</v>
          </cell>
          <cell r="J459">
            <v>1.0663356082964112E-2</v>
          </cell>
          <cell r="K459">
            <v>0.24133283308547057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I460">
            <v>9.4179068942941667E-3</v>
          </cell>
          <cell r="J460">
            <v>5.1354113907387339E-2</v>
          </cell>
          <cell r="K460">
            <v>0.17401065582416611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I461">
            <v>9.2913166839437081E-3</v>
          </cell>
          <cell r="J461">
            <v>5.0720032997712543E-2</v>
          </cell>
          <cell r="K461">
            <v>0.17335451180897435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I462">
            <v>9.3233610005213716E-3</v>
          </cell>
          <cell r="J462">
            <v>5.0066928041746422E-2</v>
          </cell>
          <cell r="K462">
            <v>0.16979846869235093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I463">
            <v>1.1839596059479232E-3</v>
          </cell>
          <cell r="J463">
            <v>1.3598921941337641E-3</v>
          </cell>
          <cell r="K463">
            <v>6.1890821416306222E-4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I464">
            <v>1.9040060014605578E-4</v>
          </cell>
          <cell r="J464">
            <v>2.03473811059354E-4</v>
          </cell>
          <cell r="K464">
            <v>1.1442492746201977E-2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I465">
            <v>2.4791319570800868E-2</v>
          </cell>
          <cell r="J465">
            <v>0.14096355927195112</v>
          </cell>
          <cell r="K465">
            <v>1.5111533416229562E-3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I466">
            <v>2.5277730706172144E-3</v>
          </cell>
          <cell r="J466">
            <v>8.4010492005360529E-4</v>
          </cell>
          <cell r="K466">
            <v>4.9887680343931788E-4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I467">
            <v>1.1448576754906179E-3</v>
          </cell>
          <cell r="J467">
            <v>1.7804618958106092E-3</v>
          </cell>
          <cell r="K467">
            <v>1.1026001644861194E-3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I468">
            <v>3.7889492796622229E-3</v>
          </cell>
          <cell r="J468">
            <v>3.2526685713722405E-3</v>
          </cell>
          <cell r="K468">
            <v>2.2823052133315899E-3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I469">
            <v>5.3843273633543253E-3</v>
          </cell>
          <cell r="J469">
            <v>5.3062682748727984E-3</v>
          </cell>
          <cell r="K469">
            <v>3.4835265489303689E-3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I470">
            <v>5.4021455301225488E-3</v>
          </cell>
          <cell r="J470">
            <v>5.9882626720795841E-3</v>
          </cell>
          <cell r="K470">
            <v>5.1484808383771849E-3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I471">
            <v>2.2613287301003583E-4</v>
          </cell>
          <cell r="J471">
            <v>1.5828130202670724E-4</v>
          </cell>
          <cell r="K471">
            <v>1.2264981252084622E-4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I472">
            <v>1.9172478791031205E-4</v>
          </cell>
          <cell r="J472">
            <v>1.5003264839126695E-4</v>
          </cell>
          <cell r="K472">
            <v>1.0905779532672983E-4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I473">
            <v>8.2295762965749739E-5</v>
          </cell>
          <cell r="J473">
            <v>7.2478710951921161E-5</v>
          </cell>
          <cell r="K473">
            <v>5.7843916494018774E-5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I474">
            <v>1.894808061562986E-4</v>
          </cell>
          <cell r="J474">
            <v>2.1768288767382655E-4</v>
          </cell>
          <cell r="K474">
            <v>1.5671583541972063E-4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I475">
            <v>4.7775545362546158E-4</v>
          </cell>
          <cell r="J475">
            <v>3.6715793476436331E-4</v>
          </cell>
          <cell r="K475">
            <v>2.255820699924463E-4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I476">
            <v>6.5772004213359944E-4</v>
          </cell>
          <cell r="J476">
            <v>9.7282519418779862E-4</v>
          </cell>
          <cell r="K476">
            <v>2.1171028167996413E-2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I477">
            <v>0.48505597569249898</v>
          </cell>
          <cell r="J477">
            <v>1.2175825152872499</v>
          </cell>
          <cell r="K477">
            <v>2.2775893712978101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I478">
            <v>0.48803029982700052</v>
          </cell>
          <cell r="J478">
            <v>1.7046605541616686</v>
          </cell>
          <cell r="K478">
            <v>3.3663994773661803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I479">
            <v>6.9022873126815227</v>
          </cell>
          <cell r="J479">
            <v>8.7697149202196893</v>
          </cell>
          <cell r="K479">
            <v>8.7697084957655758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I480">
            <v>6.9022873126815227</v>
          </cell>
          <cell r="J480">
            <v>8.7697149202196893</v>
          </cell>
          <cell r="K480">
            <v>8.7697084957655758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I481">
            <v>88.446472039292019</v>
          </cell>
          <cell r="J481">
            <v>123.0914399439306</v>
          </cell>
          <cell r="K481">
            <v>94.432968244074388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I482">
            <v>79.561819716817197</v>
          </cell>
          <cell r="J482">
            <v>38.806429973915755</v>
          </cell>
          <cell r="K482">
            <v>34.987132086822498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I483">
            <v>3.2609132196284494E-3</v>
          </cell>
          <cell r="J483">
            <v>2.6134809627021742E-2</v>
          </cell>
          <cell r="K483">
            <v>1.3239172121950762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I484">
            <v>173.45156364688657</v>
          </cell>
          <cell r="J484">
            <v>166.26620835102844</v>
          </cell>
          <cell r="K484">
            <v>132.81886436370263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I485">
            <v>2.7345737362736503E-7</v>
          </cell>
          <cell r="J485">
            <v>4.0568888616471499E-7</v>
          </cell>
          <cell r="K485">
            <v>1.26245860912591E-6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I486">
            <v>13.91419067191857</v>
          </cell>
          <cell r="J486">
            <v>13.914190819498394</v>
          </cell>
          <cell r="K486">
            <v>13.91419161614307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I487">
            <v>5.2572366086648161</v>
          </cell>
          <cell r="J487">
            <v>6.6795924651565297</v>
          </cell>
          <cell r="K487">
            <v>6.6795875718691606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I488">
            <v>6.9022873126815227</v>
          </cell>
          <cell r="J488">
            <v>8.7697149202196893</v>
          </cell>
          <cell r="K488">
            <v>8.7697084957655758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I489">
            <v>0.23185958097032699</v>
          </cell>
          <cell r="J489">
            <v>0.18043660837046399</v>
          </cell>
          <cell r="K489">
            <v>0.36894909033776702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I490">
            <v>0.66682558198622444</v>
          </cell>
          <cell r="J490">
            <v>0.84723700895501186</v>
          </cell>
          <cell r="K490">
            <v>0.84723296025330863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6.0787559072305526E-5</v>
          </cell>
          <cell r="K491">
            <v>0.56650121858950186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7.7504137817189527E-5</v>
          </cell>
          <cell r="K492">
            <v>0.75061411463109085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8.57104582919508E-3</v>
          </cell>
          <cell r="K493">
            <v>79.8766718211198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1.5196889768076386E-4</v>
          </cell>
          <cell r="K494">
            <v>1.4162530464737548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2.05032445080949E-5</v>
          </cell>
          <cell r="K495">
            <v>4.2567845424791098E-2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2.05032445080949E-5</v>
          </cell>
          <cell r="K496">
            <v>4.258827201161456E-2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I497">
            <v>101.02061312244409</v>
          </cell>
          <cell r="J497">
            <v>132.44164781773077</v>
          </cell>
          <cell r="K497">
            <v>114.44438774036693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I498">
            <v>2.2661151662920951E-3</v>
          </cell>
          <cell r="J498">
            <v>1.1071689814583546E-3</v>
          </cell>
          <cell r="K498">
            <v>0.32892972451440156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I499">
            <v>104.81249086883214</v>
          </cell>
          <cell r="J499">
            <v>136.91919441735962</v>
          </cell>
          <cell r="K499">
            <v>117.80924499342188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I500">
            <v>8.4977144416157605E-7</v>
          </cell>
          <cell r="J500">
            <v>1.12284689152378E-6</v>
          </cell>
          <cell r="K500">
            <v>3.09784777446562E-6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I501">
            <v>12.649266061026278</v>
          </cell>
          <cell r="J501">
            <v>12.649266734744534</v>
          </cell>
          <cell r="K501">
            <v>12.649268952059858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I502">
            <v>745.982788614068</v>
          </cell>
          <cell r="J502">
            <v>358.50248153085698</v>
          </cell>
          <cell r="K502">
            <v>8.0406701371332496E-4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I503">
            <v>9.9534912024930513</v>
          </cell>
          <cell r="J503">
            <v>4.7835473505345023</v>
          </cell>
          <cell r="K503">
            <v>0.18057310002021013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I504">
            <v>10.12188315622887</v>
          </cell>
          <cell r="J504">
            <v>4.8643484603915361</v>
          </cell>
          <cell r="K504">
            <v>1.0910000186069539E-5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I505">
            <v>6.6697083341017444E-4</v>
          </cell>
          <cell r="J505">
            <v>4.4732167290205134E-4</v>
          </cell>
          <cell r="K505">
            <v>0.18363120180360365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I509">
            <v>51.056624855243363</v>
          </cell>
          <cell r="J509">
            <v>49.957067743719115</v>
          </cell>
          <cell r="K509">
            <v>47.773732777239871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I510">
            <v>51.056624855243363</v>
          </cell>
          <cell r="J510">
            <v>49.957067743719115</v>
          </cell>
          <cell r="K510">
            <v>47.773732777239871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I512">
            <v>4.8015446551571639</v>
          </cell>
          <cell r="J512">
            <v>9.0124377306496104</v>
          </cell>
          <cell r="K512">
            <v>9.9553376614715443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I513">
            <v>1.65570505350247</v>
          </cell>
          <cell r="J513">
            <v>3.1077371484998642</v>
          </cell>
          <cell r="K513">
            <v>3.4328750556798409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I514">
            <v>9.6030893103143402</v>
          </cell>
          <cell r="J514">
            <v>18.024875461299199</v>
          </cell>
          <cell r="K514">
            <v>19.910675322943099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I515">
            <v>1.43774417404577E-2</v>
          </cell>
          <cell r="J515">
            <v>0.33255170532115003</v>
          </cell>
          <cell r="K515">
            <v>0.23661234827108399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I516">
            <v>0.29565945268339994</v>
          </cell>
          <cell r="J516">
            <v>0.5549375589471397</v>
          </cell>
          <cell r="K516">
            <v>0.61299212387676494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I517">
            <v>6.476754987490648</v>
          </cell>
          <cell r="J517">
            <v>6.4767545745903812</v>
          </cell>
          <cell r="K517">
            <v>7.4069243774902489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I518">
            <v>7.0271925672800464</v>
          </cell>
          <cell r="J518">
            <v>7.0225859367250161</v>
          </cell>
          <cell r="K518">
            <v>8.020631487968684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I519">
            <v>5.7864709467529899E-8</v>
          </cell>
          <cell r="J519">
            <v>7.3509509183781195E-8</v>
          </cell>
          <cell r="K519">
            <v>1.1944434599679899E-7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I520">
            <v>0.79547270894343003</v>
          </cell>
          <cell r="J520">
            <v>0.79547278245293995</v>
          </cell>
          <cell r="K520">
            <v>0.79547290189728603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0.58345709161969184</v>
          </cell>
          <cell r="J521">
            <v>0.83688485467185159</v>
          </cell>
          <cell r="K521">
            <v>0.87501703981916601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0.58790209413570982</v>
          </cell>
          <cell r="J522">
            <v>0.84326056822142414</v>
          </cell>
          <cell r="K522">
            <v>0.88168325915117862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I523">
            <v>2.0816468825914199E-2</v>
          </cell>
          <cell r="J523">
            <v>1.66574054836694E-2</v>
          </cell>
          <cell r="K523">
            <v>3.88215226368666E-3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I524">
            <v>2.08171460537914E-2</v>
          </cell>
          <cell r="J524">
            <v>3.74745515374608E-2</v>
          </cell>
          <cell r="K524">
            <v>4.1356703801147497E-2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I525">
            <v>2.0500399950267112</v>
          </cell>
          <cell r="J525">
            <v>2.15462385063603</v>
          </cell>
          <cell r="K525">
            <v>2.3800600973294448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I526">
            <v>2.0500399950267112</v>
          </cell>
          <cell r="J526">
            <v>2.15462385063603</v>
          </cell>
          <cell r="K526">
            <v>2.3800600973294448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I527">
            <v>2.0500399950267099</v>
          </cell>
          <cell r="J527">
            <v>2.15462385063603</v>
          </cell>
          <cell r="K527">
            <v>2.3800600973294399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I528">
            <v>0.117134034161936</v>
          </cell>
          <cell r="J528">
            <v>0.25513700168040598</v>
          </cell>
          <cell r="K528">
            <v>0.33762559458994101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I529">
            <v>0.59096726261353694</v>
          </cell>
          <cell r="J529">
            <v>0.62111585246116296</v>
          </cell>
          <cell r="K529">
            <v>0.68610216499334198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I530">
            <v>0.65004264273725076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I531">
            <v>0.65004264273725076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383.67143402692807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-383.67143402692801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2.8441715256240259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1.3445174484768094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0.26096130409595908</v>
          </cell>
          <cell r="K537">
            <v>4.4372255921067598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8.5485715543316895E-2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8.5485715543316895E-2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I540">
            <v>1204.8588144202699</v>
          </cell>
          <cell r="J540">
            <v>511.34811320379299</v>
          </cell>
          <cell r="K540">
            <v>1.0652655416555901E-3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I541">
            <v>16.075775472747715</v>
          </cell>
          <cell r="J541">
            <v>6.8228055212711043</v>
          </cell>
          <cell r="K541">
            <v>0.43278157694597474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I542">
            <v>16.348152163097311</v>
          </cell>
          <cell r="J542">
            <v>6.938237628273991</v>
          </cell>
          <cell r="K542">
            <v>1.4454077905774604E-5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I543">
            <v>6.6777886280996763E-4</v>
          </cell>
          <cell r="J543">
            <v>4.5219699618894371E-4</v>
          </cell>
          <cell r="K543">
            <v>0.44012406543208565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I544">
            <v>44.850267575989015</v>
          </cell>
          <cell r="J544">
            <v>22.45932987075674</v>
          </cell>
          <cell r="K544">
            <v>15.723498752898145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I545">
            <v>44.850267575989015</v>
          </cell>
          <cell r="J545">
            <v>22.45932987075674</v>
          </cell>
          <cell r="K545">
            <v>15.723498752898145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I546">
            <v>9.0491566168068602E-7</v>
          </cell>
          <cell r="J546">
            <v>1.3161301419694101E-6</v>
          </cell>
          <cell r="K546">
            <v>1.9252534860809501E-6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I547">
            <v>3.7499966378726337</v>
          </cell>
          <cell r="J547">
            <v>2.4000001004680325</v>
          </cell>
          <cell r="K547">
            <v>2.4000001513418683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368.23726281234167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-368.23726281234099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0.81614020035421941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0.49406025660382213</v>
          </cell>
          <cell r="K551">
            <v>3.7004262860604262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5.1402460599742002E-7</v>
          </cell>
          <cell r="K552">
            <v>4.2550809081889997E-2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2.4749719554514098E-7</v>
          </cell>
          <cell r="K553">
            <v>3.1486564569032802E-2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I554">
            <v>1.0236351512173867E-3</v>
          </cell>
          <cell r="J554">
            <v>5.8521252966881598E-5</v>
          </cell>
          <cell r="K554">
            <v>6.7022731584234256E-5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I555">
            <v>0.25026958609157002</v>
          </cell>
          <cell r="J555">
            <v>2.0490638309967099E-2</v>
          </cell>
          <cell r="K555">
            <v>1.5881452255074799E-2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I556">
            <v>3.395788142355092E-3</v>
          </cell>
          <cell r="J556">
            <v>2.7802765685165719E-4</v>
          </cell>
          <cell r="K556">
            <v>2.1548781892910093E-4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I557">
            <v>1.0592316057808999E-3</v>
          </cell>
          <cell r="J557">
            <v>2.4554474595670002E-6</v>
          </cell>
          <cell r="K557">
            <v>3.1022485036861899E-6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I558">
            <v>8.0964891626943043E-3</v>
          </cell>
          <cell r="J558">
            <v>7.1292575374111841E-3</v>
          </cell>
          <cell r="K558">
            <v>1.070355279701211E-3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I559">
            <v>7.09691188235968</v>
          </cell>
          <cell r="J559">
            <v>5.5492986871202508</v>
          </cell>
          <cell r="K559">
            <v>2.5948663099802167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I560">
            <v>7.09691188235968</v>
          </cell>
          <cell r="J560">
            <v>5.5492986871202508</v>
          </cell>
          <cell r="K560">
            <v>2.5948663099802167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I561">
            <v>1.0692702717979075E-3</v>
          </cell>
          <cell r="J561">
            <v>1.2584045740353454E-3</v>
          </cell>
          <cell r="K561">
            <v>3.8462578493601683E-4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I562">
            <v>1.6720447963923697E-3</v>
          </cell>
          <cell r="J562">
            <v>1.9245358277698182E-3</v>
          </cell>
          <cell r="K562">
            <v>5.6492197928588797E-4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I563">
            <v>0.35257335241120402</v>
          </cell>
          <cell r="J563">
            <v>0.75252088726765953</v>
          </cell>
          <cell r="K563">
            <v>0.69877818685402293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I564">
            <v>6.7391129359881198E-5</v>
          </cell>
          <cell r="J564">
            <v>2.6669622547099899E-6</v>
          </cell>
          <cell r="K564">
            <v>1.77706752382525E-5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I565">
            <v>1.3342223133875356E-4</v>
          </cell>
          <cell r="J565">
            <v>1.1480971452332541E-4</v>
          </cell>
          <cell r="K565">
            <v>4.8089665461426001E-5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I566">
            <v>32.820797296311611</v>
          </cell>
          <cell r="J566">
            <v>32.820799841800131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I567">
            <v>98.945491255801443</v>
          </cell>
          <cell r="J567">
            <v>98.945498929734953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I568">
            <v>1.2199999451016939</v>
          </cell>
          <cell r="J568">
            <v>1.22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I569">
            <v>1.8922069762899896E-4</v>
          </cell>
          <cell r="J569">
            <v>1.3933716198907473E-4</v>
          </cell>
          <cell r="K569">
            <v>1.0034170819504248E-4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I570">
            <v>1.8922069762899896E-4</v>
          </cell>
          <cell r="J570">
            <v>1.3933716198907473E-4</v>
          </cell>
          <cell r="K570">
            <v>1.0034170819504248E-4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I571">
            <v>4.4553474348702602E-5</v>
          </cell>
          <cell r="J571">
            <v>5.8318467502532298E-5</v>
          </cell>
          <cell r="K571">
            <v>2.39928766320079E-5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I572">
            <v>8.3937373919672399E-5</v>
          </cell>
          <cell r="J572">
            <v>6.6209864567137299E-5</v>
          </cell>
          <cell r="K572">
            <v>4.3968190829194802E-5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I573">
            <v>2.1894117060939542E-3</v>
          </cell>
          <cell r="J573">
            <v>1.4026755191719054E-4</v>
          </cell>
          <cell r="K573">
            <v>2.4933832953858214E-2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I574">
            <v>0.325523403320646</v>
          </cell>
          <cell r="J574">
            <v>2.3624229652974602E-2</v>
          </cell>
          <cell r="K574">
            <v>3.3268348345557199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I575">
            <v>5.7716915482384041E-3</v>
          </cell>
          <cell r="J575">
            <v>4.1886932008820257E-4</v>
          </cell>
          <cell r="K575">
            <v>5.8986433236803575E-2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I576">
            <v>1.5617806677894626E-2</v>
          </cell>
          <cell r="J576">
            <v>1.5619783911262283E-2</v>
          </cell>
          <cell r="K576">
            <v>1.9572334107150938E-2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I577">
            <v>2.9876179212294198E-6</v>
          </cell>
          <cell r="J577">
            <v>3.9003346096637598E-6</v>
          </cell>
          <cell r="K577">
            <v>8.1640564278742406E-3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I578">
            <v>1.5617806677894617E-2</v>
          </cell>
          <cell r="J578">
            <v>1.5619783911262288E-2</v>
          </cell>
          <cell r="K578">
            <v>1.9572334107150882E-2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I579">
            <v>1.7760201470929128E-4</v>
          </cell>
          <cell r="J579">
            <v>1.347251459910199E-4</v>
          </cell>
          <cell r="K579">
            <v>1.0477165392657499E-4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I580">
            <v>1.7895505577018788E-4</v>
          </cell>
          <cell r="J580">
            <v>1.3575153442900876E-4</v>
          </cell>
          <cell r="K580">
            <v>1.0556984503951222E-4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I581">
            <v>6.7968991781932602E-6</v>
          </cell>
          <cell r="J581">
            <v>8.7456560456478295E-7</v>
          </cell>
          <cell r="K581">
            <v>7.0462371161056902E-7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I582">
            <v>7.4731048115812197E-5</v>
          </cell>
          <cell r="J582">
            <v>7.5605613720377001E-5</v>
          </cell>
          <cell r="K582">
            <v>7.6310237431987597E-5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I583">
            <v>11.106451264864228</v>
          </cell>
          <cell r="J583">
            <v>10.834324326041779</v>
          </cell>
          <cell r="K583">
            <v>7.2092316039224711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I584">
            <v>11.106451264864228</v>
          </cell>
          <cell r="J584">
            <v>10.834324326041779</v>
          </cell>
          <cell r="K584">
            <v>7.2092316039224711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I585">
            <v>0.16259450641706599</v>
          </cell>
          <cell r="J585">
            <v>0.17627928456266101</v>
          </cell>
          <cell r="K585">
            <v>0.39258972809368797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I586">
            <v>1.7441431982681737E-3</v>
          </cell>
          <cell r="J586">
            <v>1.9065667301989915E-3</v>
          </cell>
          <cell r="K586">
            <v>4.315702684717853E-3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I587">
            <v>5.1895408276339896E-4</v>
          </cell>
          <cell r="J587">
            <v>5.6259346137019532E-4</v>
          </cell>
          <cell r="K587">
            <v>1.2529459407245372E-3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I588">
            <v>2.8828813194515255E-3</v>
          </cell>
          <cell r="J588">
            <v>3.1255192298344147E-3</v>
          </cell>
          <cell r="K588">
            <v>6.9608107818029848E-3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I589">
            <v>6.9248000278145696E-5</v>
          </cell>
          <cell r="J589">
            <v>1.95005795170202E-5</v>
          </cell>
          <cell r="K589">
            <v>2.09882042904607E-4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I590">
            <v>1.0397341392500696E-4</v>
          </cell>
          <cell r="J590">
            <v>1.123403424872872E-4</v>
          </cell>
          <cell r="K590">
            <v>2.5325161460691356E-4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I591">
            <v>5.5204490851574334E-4</v>
          </cell>
          <cell r="J591">
            <v>1.7597502234463363E-5</v>
          </cell>
          <cell r="K591">
            <v>1.5731569019829196E-5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I592">
            <v>2.8390881009381073E-3</v>
          </cell>
          <cell r="J592">
            <v>9.0501440062954345E-5</v>
          </cell>
          <cell r="K592">
            <v>8.0905212101978693E-5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I593">
            <v>0.38790368408735698</v>
          </cell>
          <cell r="J593">
            <v>2.0492113244382701E-2</v>
          </cell>
          <cell r="K593">
            <v>1.15450840712938E-2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I594">
            <v>5.2632792956222056E-3</v>
          </cell>
          <cell r="J594">
            <v>2.7804766953029456E-4</v>
          </cell>
          <cell r="K594">
            <v>1.5664971602840996E-4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I595">
            <v>6.0540614661927703E-6</v>
          </cell>
          <cell r="J595">
            <v>1.4600161201767899E-5</v>
          </cell>
          <cell r="K595">
            <v>4.6900355956509699E-5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I596">
            <v>4.2952300399705812E-4</v>
          </cell>
          <cell r="J596">
            <v>1.3324287319768809E-4</v>
          </cell>
          <cell r="K596">
            <v>6.5618503481091285E-5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0.16078761770773767</v>
          </cell>
          <cell r="K597">
            <v>0.16078875797990372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0.1952421072165377</v>
          </cell>
          <cell r="K598">
            <v>0.20290009935559244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0.38282766120889883</v>
          </cell>
          <cell r="K599">
            <v>0.38283037614262772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1.6395525335396802E-2</v>
          </cell>
          <cell r="K600">
            <v>2.7477930451012698E-6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1.6395525335396802E-2</v>
          </cell>
          <cell r="K601">
            <v>1.6398172996256368E-2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I602">
            <v>30.162345858247757</v>
          </cell>
          <cell r="J602">
            <v>40.847579245441317</v>
          </cell>
          <cell r="K602">
            <v>64.332962944260885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I603">
            <v>30.162345858247757</v>
          </cell>
          <cell r="J603">
            <v>40.847579245441317</v>
          </cell>
          <cell r="K603">
            <v>64.332962944260885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I604">
            <v>30.1623458582478</v>
          </cell>
          <cell r="J604">
            <v>40.847579245441302</v>
          </cell>
          <cell r="K604">
            <v>64.332962944260899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I605">
            <v>5.71503844215861</v>
          </cell>
          <cell r="J605">
            <v>3.7926714441670502</v>
          </cell>
          <cell r="K605">
            <v>10.1985588128458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I606">
            <v>8.6949251544146104</v>
          </cell>
          <cell r="J606">
            <v>11.775166360522137</v>
          </cell>
          <cell r="K606">
            <v>18.545317532677899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I607">
            <v>0.43680291726442499</v>
          </cell>
          <cell r="J607">
            <v>0.27773490998768502</v>
          </cell>
          <cell r="K607">
            <v>0.18316513435461901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I608">
            <v>4.4693152214466446E-3</v>
          </cell>
          <cell r="J608">
            <v>2.9916531414417289E-3</v>
          </cell>
          <cell r="K608">
            <v>1.9643201997139362E-3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I609">
            <v>1.9726291740677095E-3</v>
          </cell>
          <cell r="J609">
            <v>1.3322205395482701E-3</v>
          </cell>
          <cell r="K609">
            <v>9.0421088558260531E-4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I610">
            <v>7.7447325756103682E-3</v>
          </cell>
          <cell r="J610">
            <v>4.9243778366610882E-3</v>
          </cell>
          <cell r="K610">
            <v>3.24760876515281E-3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I611">
            <v>3.2625211044906398E-5</v>
          </cell>
          <cell r="J611">
            <v>3.0460132919295402E-7</v>
          </cell>
          <cell r="K611">
            <v>5.3217089409057898E-5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I612">
            <v>1.7536365576016779E-4</v>
          </cell>
          <cell r="J612">
            <v>1.1964026248062138E-4</v>
          </cell>
          <cell r="K612">
            <v>8.0295605839862791E-5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I616">
            <v>1.2912299747207388E-2</v>
          </cell>
          <cell r="J616">
            <v>0.4636485803057192</v>
          </cell>
          <cell r="K616">
            <v>0.56176571794973851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I617">
            <v>4.8540682383020365E-3</v>
          </cell>
          <cell r="J617">
            <v>0.17429752185566819</v>
          </cell>
          <cell r="K617">
            <v>0.21118229767369773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I618">
            <v>0.25161803832360496</v>
          </cell>
          <cell r="J618">
            <v>1.1278604447721967</v>
          </cell>
          <cell r="K618">
            <v>1.3357152482412513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I619">
            <v>2.9718897310777301E-4</v>
          </cell>
          <cell r="J619">
            <v>1.25930593537399E-2</v>
          </cell>
          <cell r="K619">
            <v>6.4055597595287497E-3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I620">
            <v>3.6056959840928684E-4</v>
          </cell>
          <cell r="J620">
            <v>1.2933437503367401E-2</v>
          </cell>
          <cell r="K620">
            <v>1.5670384791228627E-2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I621">
            <v>0.11427408992475035</v>
          </cell>
          <cell r="J621">
            <v>0.20430000725650269</v>
          </cell>
          <cell r="K621">
            <v>6.3503723465861087E-3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I622">
            <v>0.11437912125740148</v>
          </cell>
          <cell r="J622">
            <v>0.20430000725650196</v>
          </cell>
          <cell r="K622">
            <v>6.3503723465861035E-3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I623">
            <v>0.1386377467352351</v>
          </cell>
          <cell r="J623">
            <v>0.24035475589586286</v>
          </cell>
          <cell r="K623">
            <v>7.0577835351429601E-3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I624">
            <v>0.1386377467352351</v>
          </cell>
          <cell r="J624">
            <v>0.24035475589586286</v>
          </cell>
          <cell r="K624">
            <v>7.0577835351429601E-3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I625">
            <v>4.9099286788400304E-4</v>
          </cell>
          <cell r="J625">
            <v>4.7494848864146197E-3</v>
          </cell>
          <cell r="K625">
            <v>5.6022990520826703E-5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I626">
            <v>1.2706563359240827E-2</v>
          </cell>
          <cell r="J626">
            <v>1.3158995413587888E-2</v>
          </cell>
          <cell r="K626">
            <v>3.6720243122280571E-3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I631">
            <v>-9.3604104859507098E-8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I632">
            <v>0.10530428567070552</v>
          </cell>
          <cell r="J632">
            <v>4.7942913014574477E-2</v>
          </cell>
          <cell r="K632">
            <v>7.3029783833013603E-2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I633">
            <v>0.10530428567070568</v>
          </cell>
          <cell r="J633">
            <v>4.7942913014574547E-2</v>
          </cell>
          <cell r="K633">
            <v>7.3029783833013673E-2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I634">
            <v>0.11645405435035064</v>
          </cell>
          <cell r="J634">
            <v>5.3019012520113977E-2</v>
          </cell>
          <cell r="K634">
            <v>8.0761694391076666E-2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I635">
            <v>0.11645405435035064</v>
          </cell>
          <cell r="J635">
            <v>5.3019012520113977E-2</v>
          </cell>
          <cell r="K635">
            <v>8.0761694391076666E-2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I636">
            <v>3.800634688362E-2</v>
          </cell>
          <cell r="J636">
            <v>3.90638172030702E-2</v>
          </cell>
          <cell r="K636">
            <v>6.9208795065210202E-2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I637">
            <v>7.0948138667755789E-2</v>
          </cell>
          <cell r="J637">
            <v>7.7139509301017553E-2</v>
          </cell>
          <cell r="K637">
            <v>9.5468893802975269E-2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I638">
            <v>2.4191906413466085E-4</v>
          </cell>
          <cell r="J638">
            <v>2.2544893224343791E-4</v>
          </cell>
          <cell r="K638">
            <v>1.3213017797632229E-4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I639">
            <v>2.4191906413466085E-4</v>
          </cell>
          <cell r="J639">
            <v>2.2544893224343791E-4</v>
          </cell>
          <cell r="K639">
            <v>1.3213017797632229E-4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I640">
            <v>4.29674839858118E-7</v>
          </cell>
          <cell r="J640">
            <v>7.0195971004060398E-7</v>
          </cell>
          <cell r="K640">
            <v>1.3850947265612E-6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I641">
            <v>4.9673269274985721E-4</v>
          </cell>
          <cell r="J641">
            <v>4.9494531940452724E-4</v>
          </cell>
          <cell r="K641">
            <v>4.9687720619373543E-4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I642">
            <v>24.75599299477085</v>
          </cell>
          <cell r="J642">
            <v>23.115851268817927</v>
          </cell>
          <cell r="K642">
            <v>14.271307176808529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I643">
            <v>24.75599299477085</v>
          </cell>
          <cell r="J643">
            <v>23.115851268817927</v>
          </cell>
          <cell r="K643">
            <v>14.271307176808529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I644">
            <v>1.20689521417416E-6</v>
          </cell>
          <cell r="J644">
            <v>1.7432091418817199E-6</v>
          </cell>
          <cell r="K644">
            <v>2.5653915483995102E-6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I645">
            <v>1.884014007664756</v>
          </cell>
          <cell r="J645">
            <v>1.884012508808945</v>
          </cell>
          <cell r="K645">
            <v>1.8840128317239435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I646">
            <v>4.5029703485191296E-3</v>
          </cell>
          <cell r="J646">
            <v>6.7180325350581938E-2</v>
          </cell>
          <cell r="K646">
            <v>4.1112575901972289E-3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I647">
            <v>4.50710910803063E-3</v>
          </cell>
          <cell r="J647">
            <v>6.7180325350581702E-2</v>
          </cell>
          <cell r="K647">
            <v>4.1112575901972228E-3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I648">
            <v>5.4595501905117059E-3</v>
          </cell>
          <cell r="J648">
            <v>7.9037483065369576E-2</v>
          </cell>
          <cell r="K648">
            <v>4.5698781819176314E-3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I649">
            <v>5.4595501905117059E-3</v>
          </cell>
          <cell r="J649">
            <v>7.9037483065369576E-2</v>
          </cell>
          <cell r="K649">
            <v>4.5698781819176314E-3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I650">
            <v>3.06204571792846E-3</v>
          </cell>
          <cell r="J650">
            <v>1.3169001251990501E-3</v>
          </cell>
          <cell r="K650">
            <v>2.4693161341273698E-4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I651">
            <v>3.7746536500627465E-3</v>
          </cell>
          <cell r="J651">
            <v>4.4082025660083209E-3</v>
          </cell>
          <cell r="K651">
            <v>2.4771274494323693E-3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I652">
            <v>0.59694543308383496</v>
          </cell>
          <cell r="J652">
            <v>39.799443501261401</v>
          </cell>
          <cell r="K652">
            <v>61.321694913050599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I653">
            <v>4.5511797203200161E-3</v>
          </cell>
          <cell r="J653">
            <v>0.31049211242118807</v>
          </cell>
          <cell r="K653">
            <v>0.48926884239136081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I654">
            <v>4.960785895148815E-3</v>
          </cell>
          <cell r="J654">
            <v>0.32912163916645915</v>
          </cell>
          <cell r="K654">
            <v>0.48926884239136081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I655">
            <v>1.0584138884465156E-2</v>
          </cell>
          <cell r="J655">
            <v>0.70566389186633571</v>
          </cell>
          <cell r="K655">
            <v>1.0872640942030243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I656">
            <v>3.4487661045445102E-4</v>
          </cell>
          <cell r="J656">
            <v>2.7195241056045399E-2</v>
          </cell>
          <cell r="K656">
            <v>1.6006115082290499E-2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I657">
            <v>4.0487130768354071E-4</v>
          </cell>
          <cell r="J657">
            <v>2.7600030957045902E-2</v>
          </cell>
          <cell r="K657">
            <v>4.3491564345591649E-2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I658">
            <v>1.9839644816387293E-3</v>
          </cell>
          <cell r="J658">
            <v>3.6838830044167484E-3</v>
          </cell>
          <cell r="K658">
            <v>2.152913386183038E-3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I659">
            <v>1.9839644816387293E-3</v>
          </cell>
          <cell r="J659">
            <v>3.6838830044167484E-3</v>
          </cell>
          <cell r="K659">
            <v>2.152913386183038E-3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I660">
            <v>4.02416690245398E-6</v>
          </cell>
          <cell r="J660">
            <v>6.0194486762513802E-6</v>
          </cell>
          <cell r="K660">
            <v>9.4241515056853692E-6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I661">
            <v>2.3553283120016921E-3</v>
          </cell>
          <cell r="J661">
            <v>2.3553329708703163E-3</v>
          </cell>
          <cell r="K661">
            <v>2.3641224366703906E-3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I662">
            <v>4.2471792384869402E-2</v>
          </cell>
          <cell r="J662">
            <v>2.4693625576285998E-2</v>
          </cell>
          <cell r="K662">
            <v>2.6304006714868173E-2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I663">
            <v>4.2471792384869443E-2</v>
          </cell>
          <cell r="J663">
            <v>2.4693625576286023E-2</v>
          </cell>
          <cell r="K663">
            <v>2.6304006714868218E-2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I664">
            <v>4.6969811957907649E-2</v>
          </cell>
          <cell r="J664">
            <v>2.7308444001613363E-2</v>
          </cell>
          <cell r="K664">
            <v>2.9089302428415814E-2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I665">
            <v>4.6969811957907649E-2</v>
          </cell>
          <cell r="J665">
            <v>2.7308444001613363E-2</v>
          </cell>
          <cell r="K665">
            <v>2.9089302428415814E-2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I666">
            <v>1.4460772613630799E-2</v>
          </cell>
          <cell r="J666">
            <v>1.0365576871330001E-2</v>
          </cell>
          <cell r="K666">
            <v>2.3046373197702901E-2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I667">
            <v>2.4574798685134333E-2</v>
          </cell>
          <cell r="J667">
            <v>2.4928277179028312E-2</v>
          </cell>
          <cell r="K667">
            <v>3.0782171863832423E-2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I668">
            <v>4.5063671993346571E-3</v>
          </cell>
          <cell r="J668">
            <v>1.5510048405005262E-2</v>
          </cell>
          <cell r="K668">
            <v>3.0907833961926691E-4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I669">
            <v>7.6360535845746813E-4</v>
          </cell>
          <cell r="J669">
            <v>3.0621775292825849E-3</v>
          </cell>
          <cell r="K669">
            <v>9.1113150905689874E-5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I670">
            <v>1.1434491927666699</v>
          </cell>
          <cell r="J670">
            <v>4.5854110178581404</v>
          </cell>
          <cell r="K670">
            <v>0.13643599759959199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I671">
            <v>1.2321650784123559E-2</v>
          </cell>
          <cell r="J671">
            <v>4.941175665795413E-2</v>
          </cell>
          <cell r="K671">
            <v>1.470215491374911E-3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I672">
            <v>4.9000461017245005E-7</v>
          </cell>
          <cell r="J672">
            <v>3.4090527193406399E-7</v>
          </cell>
          <cell r="K672">
            <v>4.15220690473859E-8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I673">
            <v>3.5830647355910854E-3</v>
          </cell>
          <cell r="J673">
            <v>3.5831443352550992E-3</v>
          </cell>
          <cell r="K673">
            <v>4.2492743031313004E-5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I674">
            <v>4.1000585349009085E-3</v>
          </cell>
          <cell r="J674">
            <v>8.0658181141098485E-4</v>
          </cell>
          <cell r="K674">
            <v>2.2041914013706684E-2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I675">
            <v>4.1000585349009033E-3</v>
          </cell>
          <cell r="J675">
            <v>8.065818114109842E-4</v>
          </cell>
          <cell r="K675">
            <v>2.204191401370667E-2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I676">
            <v>5.8610394279708421E-3</v>
          </cell>
          <cell r="J676">
            <v>1.1564741459265805E-3</v>
          </cell>
          <cell r="K676">
            <v>3.1490717790439902E-2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I677">
            <v>5.8610394279708421E-3</v>
          </cell>
          <cell r="J677">
            <v>1.1564741459265805E-3</v>
          </cell>
          <cell r="K677">
            <v>3.1490717790439902E-2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I678">
            <v>5.2024121618952799E-7</v>
          </cell>
          <cell r="J678">
            <v>8.7680737328679601E-7</v>
          </cell>
          <cell r="K678">
            <v>6.8779476255609996E-7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I679">
            <v>9.9997697256854701E-2</v>
          </cell>
          <cell r="J679">
            <v>9.9998217815416984E-2</v>
          </cell>
          <cell r="K679">
            <v>9.9998680291097305E-2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I680">
            <v>167.852671842322</v>
          </cell>
          <cell r="J680">
            <v>164.65781430636699</v>
          </cell>
          <cell r="K680">
            <v>42.172959442180201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I681">
            <v>1.833607371139371</v>
          </cell>
          <cell r="J681">
            <v>1.795354899802116</v>
          </cell>
          <cell r="K681">
            <v>0.45589113881496773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I682">
            <v>0.8981535035291871</v>
          </cell>
          <cell r="J682">
            <v>0.89037925925145645</v>
          </cell>
          <cell r="K682">
            <v>0.23168238202072169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I683">
            <v>2.9761112028780419</v>
          </cell>
          <cell r="J683">
            <v>2.9194647926660782</v>
          </cell>
          <cell r="K683">
            <v>0.74774750784007415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I684">
            <v>3.4597365057335499E-7</v>
          </cell>
          <cell r="J684">
            <v>2.02108821696891E-7</v>
          </cell>
          <cell r="K684">
            <v>6.1534247921732796E-6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I685">
            <v>6.6646469909221462E-2</v>
          </cell>
          <cell r="J685">
            <v>6.6220802363722298E-2</v>
          </cell>
          <cell r="K685">
            <v>1.7191774020097847E-2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2.9920537804206644</v>
          </cell>
          <cell r="J686">
            <v>2.9496453261348066</v>
          </cell>
          <cell r="K686">
            <v>2.8713125646822806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2.9920537804206644</v>
          </cell>
          <cell r="J687">
            <v>2.9496453261348066</v>
          </cell>
          <cell r="K687">
            <v>2.8713125646822806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1.1649118318466065</v>
          </cell>
          <cell r="J688">
            <v>1.0059095329451306</v>
          </cell>
          <cell r="K688">
            <v>1.0058980979527816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1.1059404422105492</v>
          </cell>
          <cell r="J689">
            <v>1.1059410598299249</v>
          </cell>
          <cell r="K689">
            <v>1.1059284455783776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2.9920537804206644</v>
          </cell>
          <cell r="J690">
            <v>2.9496453261348066</v>
          </cell>
          <cell r="K690">
            <v>2.8713125646822806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4.4080151533678801E-2</v>
          </cell>
          <cell r="J691">
            <v>3.1153065646497599E-2</v>
          </cell>
          <cell r="K691">
            <v>4.3489151635940297E-2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8.4744854998803631E-2</v>
          </cell>
          <cell r="J692">
            <v>8.4744102746300926E-2</v>
          </cell>
          <cell r="K692">
            <v>8.4743484456656873E-2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2.2659998478931297E-3</v>
          </cell>
          <cell r="J693">
            <v>8.1433528776729482E-4</v>
          </cell>
          <cell r="K693">
            <v>1.7789513328020635E-2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1.5654776902424184E-3</v>
          </cell>
          <cell r="J694">
            <v>5.1255308024636295E-4</v>
          </cell>
          <cell r="K694">
            <v>1.0054431872640946E-2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4.4650243308238984E-3</v>
          </cell>
          <cell r="J695">
            <v>1.5080283106801756E-3</v>
          </cell>
          <cell r="K695">
            <v>3.0938284048731543E-2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3.0404816673354201E-7</v>
          </cell>
          <cell r="J696">
            <v>2.97880900319765E-7</v>
          </cell>
          <cell r="K696">
            <v>1.04896705722019E-3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1.3834921933155285E-4</v>
          </cell>
          <cell r="J697">
            <v>9.4712683115829525E-5</v>
          </cell>
          <cell r="K697">
            <v>1.0492417697564214E-3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0.10537678284123057</v>
          </cell>
          <cell r="J698">
            <v>4.8097850487506227E-2</v>
          </cell>
          <cell r="K698">
            <v>7.3238386837831376E-2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0.10537678284123066</v>
          </cell>
          <cell r="J699">
            <v>4.809785048750629E-2</v>
          </cell>
          <cell r="K699">
            <v>7.3238386837831446E-2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0.11653422641907085</v>
          </cell>
          <cell r="J700">
            <v>5.3190352417063422E-2</v>
          </cell>
          <cell r="K700">
            <v>8.099238106588276E-2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0.11653422641907085</v>
          </cell>
          <cell r="J701">
            <v>5.3190352417063422E-2</v>
          </cell>
          <cell r="K701">
            <v>8.099238106588276E-2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3.80584396431888E-2</v>
          </cell>
          <cell r="J702">
            <v>3.9142253978603402E-2</v>
          </cell>
          <cell r="K702">
            <v>6.9447100035833403E-2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7.0993455572921721E-2</v>
          </cell>
          <cell r="J703">
            <v>7.7269995326746166E-2</v>
          </cell>
          <cell r="K703">
            <v>9.5755676925179806E-2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623.13497464513296</v>
          </cell>
          <cell r="J704">
            <v>157.07796785249201</v>
          </cell>
          <cell r="K704">
            <v>36.236951627082298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0.34646231909563108</v>
          </cell>
          <cell r="J705">
            <v>0.14659084491357555</v>
          </cell>
          <cell r="K705">
            <v>7.6535733456409835E-2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12.960460733386274</v>
          </cell>
          <cell r="J706">
            <v>4.7239587107809538</v>
          </cell>
          <cell r="K706">
            <v>2.5883403076717428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11.048492458247059</v>
          </cell>
          <cell r="J707">
            <v>2.7850703519945452</v>
          </cell>
          <cell r="K707">
            <v>0.64249914232415428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1.9546469758128284</v>
          </cell>
          <cell r="J708">
            <v>1.9546475274146169</v>
          </cell>
          <cell r="K708">
            <v>1.9546500779051856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0.34645933551541463</v>
          </cell>
          <cell r="J709">
            <v>0.14659007457855508</v>
          </cell>
          <cell r="K709">
            <v>7.653573345644589E-2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1.09744108330159E-6</v>
          </cell>
          <cell r="J710">
            <v>1.5256344591765001E-6</v>
          </cell>
          <cell r="K710">
            <v>2.8996712409990201E-6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1.9844875730914047</v>
          </cell>
          <cell r="J711">
            <v>1.9844890987258639</v>
          </cell>
          <cell r="K711">
            <v>1.0954680655769247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1.5962372855257962</v>
          </cell>
          <cell r="J712">
            <v>3.1588231078125988</v>
          </cell>
          <cell r="K712">
            <v>6.1200028459099398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1.5962372855257962</v>
          </cell>
          <cell r="J713">
            <v>3.1588231078125988</v>
          </cell>
          <cell r="K713">
            <v>6.1200028459099398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0.33856084594678498</v>
          </cell>
          <cell r="J714">
            <v>2.08068683483128E-6</v>
          </cell>
          <cell r="K714">
            <v>0.92963398206148595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0.26539017036455781</v>
          </cell>
          <cell r="J715">
            <v>0.52518518884593068</v>
          </cell>
          <cell r="K715">
            <v>1.0175098576038899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I716">
            <v>0.21421442949861574</v>
          </cell>
          <cell r="J716">
            <v>0.15540974771770044</v>
          </cell>
          <cell r="K716">
            <v>6.2955491071604447E-2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I717">
            <v>0.21421442949861574</v>
          </cell>
          <cell r="J717">
            <v>0.15540974771770044</v>
          </cell>
          <cell r="K717">
            <v>6.2955491071604447E-2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I718">
            <v>4.6110691843194296</v>
          </cell>
          <cell r="J718">
            <v>4.8944570155751164</v>
          </cell>
          <cell r="K718">
            <v>5.5145516551497353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I719">
            <v>4.6110691843194296</v>
          </cell>
          <cell r="J719">
            <v>4.8944570155751164</v>
          </cell>
          <cell r="K719">
            <v>5.5145516551497353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I720">
            <v>4.6110691843194296</v>
          </cell>
          <cell r="J720">
            <v>4.8944570155751101</v>
          </cell>
          <cell r="K720">
            <v>5.51455165514973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I721">
            <v>0.299844989245518</v>
          </cell>
          <cell r="J721">
            <v>0.66479972501815099</v>
          </cell>
          <cell r="K721">
            <v>0.68595031078331903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I722">
            <v>1.3292370723514</v>
          </cell>
          <cell r="J722">
            <v>1.4109295854207029</v>
          </cell>
          <cell r="K722">
            <v>1.58968464895563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9.5149550481951513E-3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-9.5149550481951495E-3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6.064613971702088E-5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8.6586090938575847E-6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1.1268564997108201E-5</v>
          </cell>
          <cell r="K727">
            <v>1.5546202247871399E-3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1.1268564997108201E-5</v>
          </cell>
          <cell r="K728">
            <v>1.5602585034134304E-3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I729">
            <v>0.72039758120360575</v>
          </cell>
          <cell r="J729">
            <v>0.7362747393999105</v>
          </cell>
          <cell r="K729">
            <v>0.67141140824318646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I730">
            <v>0.72039758120360575</v>
          </cell>
          <cell r="J730">
            <v>0.7362747393999105</v>
          </cell>
          <cell r="K730">
            <v>0.67141140824318646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I731">
            <v>1.8889185656771899E-5</v>
          </cell>
          <cell r="J731">
            <v>3.9676686848337898E-7</v>
          </cell>
          <cell r="K731">
            <v>3.6955313222153199E-5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I732">
            <v>7.5293233965700604E-2</v>
          </cell>
          <cell r="J732">
            <v>7.5293630732569103E-2</v>
          </cell>
          <cell r="K732">
            <v>7.5330586045791195E-2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I733">
            <v>5.3640108063213211E-2</v>
          </cell>
          <cell r="J733">
            <v>1.7817273941009067E-2</v>
          </cell>
          <cell r="K733">
            <v>5.1490595074245318E-2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I734">
            <v>5.364010806321319E-2</v>
          </cell>
          <cell r="J734">
            <v>1.781727394100906E-2</v>
          </cell>
          <cell r="K734">
            <v>5.1490595074245304E-2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I735">
            <v>5.9984293182967191E-2</v>
          </cell>
          <cell r="J735">
            <v>1.9925720737237355E-2</v>
          </cell>
          <cell r="K735">
            <v>5.7578475703417974E-2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I736">
            <v>5.9984293182967191E-2</v>
          </cell>
          <cell r="J736">
            <v>1.9925720737237355E-2</v>
          </cell>
          <cell r="K736">
            <v>5.7578475703417974E-2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I737">
            <v>1.2322339759768401E-2</v>
          </cell>
          <cell r="J737">
            <v>1.8258999061312699E-2</v>
          </cell>
          <cell r="K737">
            <v>4.3491087176657402E-2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I738">
            <v>1.642219705182978E-2</v>
          </cell>
          <cell r="J738">
            <v>3.0993346855354875E-2</v>
          </cell>
          <cell r="K738">
            <v>5.4809981191809312E-2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I739">
            <v>4.2466653263177688E-2</v>
          </cell>
          <cell r="J739">
            <v>2.4689581262427197E-2</v>
          </cell>
          <cell r="K739">
            <v>2.629823277877965E-2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I740">
            <v>4.2466653263177757E-2</v>
          </cell>
          <cell r="J740">
            <v>2.4689581262427221E-2</v>
          </cell>
          <cell r="K740">
            <v>2.6298232778779667E-2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I741">
            <v>4.6964128784144507E-2</v>
          </cell>
          <cell r="J741">
            <v>2.7303971537290975E-2</v>
          </cell>
          <cell r="K741">
            <v>2.908291713367717E-2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I742">
            <v>4.6964128784144507E-2</v>
          </cell>
          <cell r="J742">
            <v>2.7303971537290975E-2</v>
          </cell>
          <cell r="K742">
            <v>2.908291713367717E-2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I743">
            <v>1.4458512082786E-2</v>
          </cell>
          <cell r="J743">
            <v>1.03652165529706E-2</v>
          </cell>
          <cell r="K743">
            <v>2.3040725035743899E-2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I744">
            <v>2.457217720822838E-2</v>
          </cell>
          <cell r="J744">
            <v>2.4925626211121207E-2</v>
          </cell>
          <cell r="K744">
            <v>3.0775946305499739E-2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I745">
            <v>2.3083807284825005E-3</v>
          </cell>
          <cell r="J745">
            <v>2.0818839630352688E-3</v>
          </cell>
          <cell r="K745">
            <v>2.1120879371527715E-3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I746">
            <v>2.308380728482501E-3</v>
          </cell>
          <cell r="J746">
            <v>2.0818839630352688E-3</v>
          </cell>
          <cell r="K746">
            <v>2.1120879371527715E-3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I747">
            <v>2.8849491074369976E-3</v>
          </cell>
          <cell r="J747">
            <v>2.6018281508770136E-3</v>
          </cell>
          <cell r="K747">
            <v>2.6395594850345378E-3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I748">
            <v>2.8849491074369976E-3</v>
          </cell>
          <cell r="J748">
            <v>2.6018281508770136E-3</v>
          </cell>
          <cell r="K748">
            <v>2.6395594850345378E-3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I749">
            <v>4.7056531515818999E-8</v>
          </cell>
          <cell r="J749">
            <v>8.4634963452618899E-8</v>
          </cell>
          <cell r="K749">
            <v>3.0917527048721199E-7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I750">
            <v>2.0009440969731001E-4</v>
          </cell>
          <cell r="J750">
            <v>2.00123178869118E-4</v>
          </cell>
          <cell r="K750">
            <v>2.00288686866424E-4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I751">
            <v>2240.4620732221701</v>
          </cell>
          <cell r="J751">
            <v>2266.0985749905699</v>
          </cell>
          <cell r="K751">
            <v>2340.56398449361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I752">
            <v>48.285831659595793</v>
          </cell>
          <cell r="J752">
            <v>48.838338809686128</v>
          </cell>
          <cell r="K752">
            <v>50.443189320983059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I753">
            <v>24.142910271790644</v>
          </cell>
          <cell r="J753">
            <v>24.419165678777741</v>
          </cell>
          <cell r="K753">
            <v>25.221594660491526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I754">
            <v>24.142910271790644</v>
          </cell>
          <cell r="J754">
            <v>24.419165678777741</v>
          </cell>
          <cell r="K754">
            <v>25.221594660491526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2208.1976612218314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15.197131957456319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2084.9403250239793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351.85276670956898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0.35605389565310591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383.67143402692807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368.23726281234167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894.80894663812376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9.5149550481951513E-3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6307.2108097375631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6307.2108097375631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6307.2108097375631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16.7086499777702</v>
          </cell>
          <cell r="I4">
            <v>27.996049670409299</v>
          </cell>
          <cell r="J4">
            <v>55.405298331663197</v>
          </cell>
        </row>
        <row r="5">
          <cell r="A5" t="str">
            <v>EXPELC_DE</v>
          </cell>
          <cell r="C5" t="str">
            <v>ELC_E-DE</v>
          </cell>
          <cell r="H5">
            <v>1.7114464878324935E-3</v>
          </cell>
          <cell r="I5">
            <v>1.8134710717337861E-3</v>
          </cell>
          <cell r="J5">
            <v>8.5639319052347969E-4</v>
          </cell>
        </row>
        <row r="6">
          <cell r="A6" t="str">
            <v>IMPDSL</v>
          </cell>
          <cell r="C6" t="str">
            <v>DSL</v>
          </cell>
          <cell r="H6">
            <v>39.915335809853467</v>
          </cell>
          <cell r="I6">
            <v>33.706260971872588</v>
          </cell>
        </row>
        <row r="7">
          <cell r="A7" t="str">
            <v>IMPELC_AT</v>
          </cell>
          <cell r="C7" t="str">
            <v>ELC_I-AT</v>
          </cell>
          <cell r="H7">
            <v>4.7548246284894153</v>
          </cell>
          <cell r="I7">
            <v>5.1033823789711708</v>
          </cell>
          <cell r="J7">
            <v>5.7373570207222917</v>
          </cell>
        </row>
        <row r="8">
          <cell r="A8" t="str">
            <v>IMPELC_AT</v>
          </cell>
          <cell r="C8" t="str">
            <v>ELCS</v>
          </cell>
          <cell r="H8">
            <v>4.7548246284894153</v>
          </cell>
          <cell r="I8">
            <v>5.1033823789711708</v>
          </cell>
          <cell r="J8">
            <v>5.7373570207222917</v>
          </cell>
        </row>
        <row r="9">
          <cell r="A9" t="str">
            <v>IMPELC_FR</v>
          </cell>
          <cell r="C9" t="str">
            <v>ELC_I-FR</v>
          </cell>
          <cell r="H9">
            <v>15.343161399557642</v>
          </cell>
          <cell r="I9">
            <v>10.206981876825285</v>
          </cell>
          <cell r="J9">
            <v>9.8103057291664921</v>
          </cell>
        </row>
        <row r="10">
          <cell r="A10" t="str">
            <v>IMPELC_FR</v>
          </cell>
          <cell r="C10" t="str">
            <v>ELCS</v>
          </cell>
          <cell r="H10">
            <v>15.343161399557642</v>
          </cell>
          <cell r="I10">
            <v>10.206981876825285</v>
          </cell>
          <cell r="J10">
            <v>9.8103057291664921</v>
          </cell>
        </row>
        <row r="11">
          <cell r="A11" t="str">
            <v>RNWHYDR1</v>
          </cell>
          <cell r="C11" t="str">
            <v>HYDR</v>
          </cell>
          <cell r="H11">
            <v>63.84649732695194</v>
          </cell>
          <cell r="I11">
            <v>63.844848067994988</v>
          </cell>
          <cell r="J11">
            <v>67.134974029047072</v>
          </cell>
        </row>
        <row r="12">
          <cell r="A12" t="str">
            <v>EXPELC_IT</v>
          </cell>
          <cell r="C12" t="str">
            <v>ELC_E-IT</v>
          </cell>
          <cell r="H12">
            <v>44.850267575989015</v>
          </cell>
          <cell r="I12">
            <v>22.45932987075674</v>
          </cell>
          <cell r="J12">
            <v>15.723498752898145</v>
          </cell>
        </row>
        <row r="13">
          <cell r="A13" t="str">
            <v>IMPLNG</v>
          </cell>
          <cell r="C13" t="str">
            <v>LBIO</v>
          </cell>
          <cell r="H13">
            <v>1.6999234935266363</v>
          </cell>
          <cell r="I13">
            <v>2.1351182738714636</v>
          </cell>
          <cell r="J13">
            <v>2.1350598178667028</v>
          </cell>
        </row>
        <row r="14">
          <cell r="A14" t="str">
            <v>IMPLNG</v>
          </cell>
          <cell r="C14" t="str">
            <v>LNGA</v>
          </cell>
          <cell r="H14">
            <v>5.5859395887315842E-3</v>
          </cell>
          <cell r="I14">
            <v>5.8607987444677843E-4</v>
          </cell>
          <cell r="J14">
            <v>6.435808273846759E-4</v>
          </cell>
        </row>
        <row r="15">
          <cell r="A15" t="str">
            <v>IMPURN1</v>
          </cell>
          <cell r="C15" t="str">
            <v>URN</v>
          </cell>
          <cell r="H15">
            <v>167.60092768425272</v>
          </cell>
          <cell r="I15">
            <v>98.945498929734953</v>
          </cell>
        </row>
        <row r="16">
          <cell r="A16" t="str">
            <v>EXPELC_AT</v>
          </cell>
          <cell r="C16" t="str">
            <v>ELC_E-AT</v>
          </cell>
          <cell r="H16">
            <v>2.4191906413466085E-4</v>
          </cell>
          <cell r="I16">
            <v>2.2544893224343791E-4</v>
          </cell>
          <cell r="J16">
            <v>1.3213017797632229E-4</v>
          </cell>
        </row>
        <row r="17">
          <cell r="A17" t="str">
            <v>EXPELC_FR</v>
          </cell>
          <cell r="C17" t="str">
            <v>ELC_E-FR</v>
          </cell>
          <cell r="H17">
            <v>1.9839644816387293E-3</v>
          </cell>
          <cell r="I17">
            <v>3.6838830044167484E-3</v>
          </cell>
          <cell r="J17">
            <v>2.152913386183038E-3</v>
          </cell>
        </row>
        <row r="18">
          <cell r="A18" t="str">
            <v>RNWWND1</v>
          </cell>
          <cell r="C18" t="str">
            <v>WND</v>
          </cell>
          <cell r="H18">
            <v>0.87512496997222866</v>
          </cell>
          <cell r="I18">
            <v>0.87512682409129117</v>
          </cell>
          <cell r="J18">
            <v>0.87512929572120068</v>
          </cell>
        </row>
        <row r="19">
          <cell r="A19" t="str">
            <v>RNWWND2</v>
          </cell>
          <cell r="C19" t="str">
            <v>WND</v>
          </cell>
          <cell r="H19">
            <v>0.71512070926459759</v>
          </cell>
          <cell r="I19">
            <v>2.274896430635831</v>
          </cell>
          <cell r="J19">
            <v>2.3070716966521503</v>
          </cell>
        </row>
        <row r="20">
          <cell r="A20" t="str">
            <v>RNWMNR1</v>
          </cell>
          <cell r="C20" t="str">
            <v>MNR</v>
          </cell>
          <cell r="H20">
            <v>12.54043815369122</v>
          </cell>
          <cell r="I20">
            <v>12.5404285234796</v>
          </cell>
          <cell r="J20">
            <v>12.540427243996632</v>
          </cell>
        </row>
        <row r="21">
          <cell r="A21" t="str">
            <v>RNWWND3</v>
          </cell>
          <cell r="C21" t="str">
            <v>WND</v>
          </cell>
          <cell r="H21">
            <v>4.003815324297247E-3</v>
          </cell>
          <cell r="I21">
            <v>7.0658103389593385E-3</v>
          </cell>
          <cell r="J21">
            <v>2.936315443796766</v>
          </cell>
        </row>
        <row r="22">
          <cell r="A22" t="str">
            <v>RNWMNR2</v>
          </cell>
          <cell r="C22" t="str">
            <v>MNR</v>
          </cell>
          <cell r="I22">
            <v>2.090071658238541</v>
          </cell>
          <cell r="J22">
            <v>6.2702126797532065</v>
          </cell>
        </row>
        <row r="23">
          <cell r="A23" t="str">
            <v>RNWWND4</v>
          </cell>
          <cell r="C23" t="str">
            <v>WND</v>
          </cell>
          <cell r="H23">
            <v>1.2931911736468974E-3</v>
          </cell>
          <cell r="I23">
            <v>1.1452307630139922E-3</v>
          </cell>
          <cell r="J23">
            <v>1.030704142601019E-3</v>
          </cell>
        </row>
        <row r="24">
          <cell r="A24" t="str">
            <v>RNWMNR3</v>
          </cell>
          <cell r="C24" t="str">
            <v>MNR</v>
          </cell>
          <cell r="I24">
            <v>0.92464276286187219</v>
          </cell>
          <cell r="J24">
            <v>8.1237439136488341</v>
          </cell>
        </row>
        <row r="25">
          <cell r="A25" t="str">
            <v>IMPLFO1</v>
          </cell>
          <cell r="C25" t="str">
            <v>LFO</v>
          </cell>
          <cell r="H25">
            <v>30.403530469240305</v>
          </cell>
          <cell r="I25">
            <v>13.375381623323175</v>
          </cell>
        </row>
        <row r="26">
          <cell r="A26" t="str">
            <v>RNWWND5</v>
          </cell>
          <cell r="C26" t="str">
            <v>WND</v>
          </cell>
          <cell r="H26">
            <v>7.08021546940143E-4</v>
          </cell>
          <cell r="I26">
            <v>5.9865141197280956E-4</v>
          </cell>
          <cell r="J26">
            <v>4.6595061258172398E-4</v>
          </cell>
        </row>
        <row r="27">
          <cell r="A27" t="str">
            <v>IMPBNGA</v>
          </cell>
          <cell r="C27" t="str">
            <v>BIO</v>
          </cell>
          <cell r="H27">
            <v>1.6994293497744031</v>
          </cell>
          <cell r="I27">
            <v>1.1117698584996302E-4</v>
          </cell>
          <cell r="J27">
            <v>3.3040571235700739E-5</v>
          </cell>
        </row>
        <row r="28">
          <cell r="A28" t="str">
            <v>IMPKERintl</v>
          </cell>
          <cell r="C28" t="str">
            <v>KERintl</v>
          </cell>
          <cell r="H28">
            <v>66.834596328697202</v>
          </cell>
          <cell r="I28">
            <v>54.345271538657997</v>
          </cell>
          <cell r="J28">
            <v>23.7451292548851</v>
          </cell>
        </row>
        <row r="29">
          <cell r="A29" t="str">
            <v>IMPGSL</v>
          </cell>
          <cell r="C29" t="str">
            <v>GSL</v>
          </cell>
          <cell r="H29">
            <v>25.313969777897714</v>
          </cell>
          <cell r="I29">
            <v>10.357516378202558</v>
          </cell>
        </row>
        <row r="30">
          <cell r="A30" t="str">
            <v>RNWWOD1</v>
          </cell>
          <cell r="C30" t="str">
            <v>WOD</v>
          </cell>
          <cell r="H30">
            <v>15.849137944055038</v>
          </cell>
          <cell r="I30">
            <v>16.26639574437014</v>
          </cell>
          <cell r="J30">
            <v>16.956994837982943</v>
          </cell>
        </row>
        <row r="31">
          <cell r="A31" t="str">
            <v>RNWWOD2</v>
          </cell>
          <cell r="C31" t="str">
            <v>WOD</v>
          </cell>
          <cell r="H31">
            <v>7.6690262393408677</v>
          </cell>
          <cell r="I31">
            <v>7.6690269089392418</v>
          </cell>
          <cell r="J31">
            <v>7.6690280159943205</v>
          </cell>
        </row>
        <row r="32">
          <cell r="A32" t="str">
            <v>RNWWOD3</v>
          </cell>
          <cell r="C32" t="str">
            <v>WOD</v>
          </cell>
          <cell r="H32">
            <v>4.8053848592006974</v>
          </cell>
          <cell r="I32">
            <v>4.8053857477137774</v>
          </cell>
          <cell r="J32">
            <v>4.8053870975624342</v>
          </cell>
        </row>
        <row r="33">
          <cell r="A33" t="str">
            <v>RNWWOD4</v>
          </cell>
          <cell r="C33" t="str">
            <v>WOD</v>
          </cell>
          <cell r="H33">
            <v>19.385043791476537</v>
          </cell>
          <cell r="I33">
            <v>18.968183776459981</v>
          </cell>
          <cell r="J33">
            <v>18.278044541642462</v>
          </cell>
        </row>
        <row r="34">
          <cell r="A34" t="str">
            <v>RNWWOD5</v>
          </cell>
          <cell r="C34" t="str">
            <v>WOD</v>
          </cell>
          <cell r="H34">
            <v>1.4149058922559947E-3</v>
          </cell>
          <cell r="I34">
            <v>1.0147344744369973E-3</v>
          </cell>
          <cell r="J34">
            <v>5.5406471007892117E-4</v>
          </cell>
        </row>
        <row r="35">
          <cell r="A35" t="str">
            <v>RNNWWST1</v>
          </cell>
          <cell r="C35" t="str">
            <v>WSTNREN</v>
          </cell>
          <cell r="H35">
            <v>34.937691562190892</v>
          </cell>
          <cell r="I35">
            <v>35.159448535680461</v>
          </cell>
          <cell r="J35">
            <v>35.852894252408987</v>
          </cell>
        </row>
        <row r="36">
          <cell r="A36" t="str">
            <v>RNWSOL1</v>
          </cell>
          <cell r="C36" t="str">
            <v>SOL</v>
          </cell>
          <cell r="H36">
            <v>54.536976123930323</v>
          </cell>
          <cell r="I36">
            <v>67.613098228579446</v>
          </cell>
          <cell r="J36">
            <v>94.313925772838857</v>
          </cell>
        </row>
        <row r="37">
          <cell r="A37" t="str">
            <v>IMPHFO1</v>
          </cell>
          <cell r="C37" t="str">
            <v>HFO</v>
          </cell>
          <cell r="H37">
            <v>9.2434314486851269E-4</v>
          </cell>
          <cell r="I37">
            <v>1.0353134316960454E-5</v>
          </cell>
        </row>
        <row r="38">
          <cell r="A38" t="str">
            <v>RNWHYDD1</v>
          </cell>
          <cell r="C38" t="str">
            <v>HYDD</v>
          </cell>
          <cell r="H38">
            <v>72.139906329569087</v>
          </cell>
          <cell r="I38">
            <v>72.141561457793472</v>
          </cell>
          <cell r="J38">
            <v>68.851436323640996</v>
          </cell>
        </row>
        <row r="39">
          <cell r="A39" t="str">
            <v>IMPKER</v>
          </cell>
          <cell r="C39" t="str">
            <v>KER</v>
          </cell>
          <cell r="H39">
            <v>1.379461773570019</v>
          </cell>
          <cell r="I39">
            <v>0.34051624409733156</v>
          </cell>
        </row>
        <row r="40">
          <cell r="A40" t="str">
            <v>IMPBDS</v>
          </cell>
          <cell r="C40" t="str">
            <v>BDS</v>
          </cell>
          <cell r="H40">
            <v>4.0676223162168617</v>
          </cell>
          <cell r="I40">
            <v>4.0666460762501764</v>
          </cell>
          <cell r="J40">
            <v>7.588199691183573</v>
          </cell>
        </row>
        <row r="41">
          <cell r="A41" t="str">
            <v>IMPCOA1</v>
          </cell>
          <cell r="C41" t="str">
            <v>COA</v>
          </cell>
          <cell r="H41">
            <v>7.4627057618381089E-4</v>
          </cell>
          <cell r="I41">
            <v>9.6441022854299576E-6</v>
          </cell>
          <cell r="J41">
            <v>1.992233560753844E-4</v>
          </cell>
        </row>
        <row r="42">
          <cell r="A42" t="str">
            <v>IMPETH</v>
          </cell>
          <cell r="C42" t="str">
            <v>ETH</v>
          </cell>
          <cell r="H42">
            <v>1.7690462121451</v>
          </cell>
          <cell r="I42">
            <v>3.4693412037629994</v>
          </cell>
        </row>
        <row r="43">
          <cell r="A43" t="str">
            <v>IMPELC_DE</v>
          </cell>
          <cell r="C43" t="str">
            <v>ELC_I-DE</v>
          </cell>
          <cell r="H43">
            <v>24.75599299477085</v>
          </cell>
          <cell r="I43">
            <v>23.115851268817927</v>
          </cell>
          <cell r="J43">
            <v>14.271307176808529</v>
          </cell>
        </row>
        <row r="44">
          <cell r="A44" t="str">
            <v>IMPELC_DE</v>
          </cell>
          <cell r="C44" t="str">
            <v>ELCS</v>
          </cell>
          <cell r="H44">
            <v>24.75599299477085</v>
          </cell>
          <cell r="I44">
            <v>23.115851268817927</v>
          </cell>
          <cell r="J44">
            <v>14.271307176808529</v>
          </cell>
        </row>
        <row r="45">
          <cell r="A45" t="str">
            <v>RNWWST1</v>
          </cell>
          <cell r="C45" t="str">
            <v>WSTREN</v>
          </cell>
          <cell r="H45">
            <v>37.453437344521795</v>
          </cell>
          <cell r="I45">
            <v>39.020780166098795</v>
          </cell>
          <cell r="J45">
            <v>42.318104122166815</v>
          </cell>
        </row>
        <row r="46">
          <cell r="A46" t="str">
            <v>IMPNGA1</v>
          </cell>
          <cell r="C46" t="str">
            <v>NGA</v>
          </cell>
          <cell r="H46">
            <v>56.491836745183129</v>
          </cell>
          <cell r="I46">
            <v>32.122423809673172</v>
          </cell>
          <cell r="J46">
            <v>16.256807650106655</v>
          </cell>
        </row>
        <row r="47">
          <cell r="A47" t="str">
            <v>IMPELC_IT</v>
          </cell>
          <cell r="C47" t="str">
            <v>ELC_I-IT</v>
          </cell>
          <cell r="H47">
            <v>2.4474481196472123E-4</v>
          </cell>
          <cell r="I47">
            <v>2.1191491519571989E-4</v>
          </cell>
          <cell r="J47">
            <v>1.738462765112963E-4</v>
          </cell>
        </row>
        <row r="48">
          <cell r="A48" t="str">
            <v>IMPELC_IT</v>
          </cell>
          <cell r="C48" t="str">
            <v>ELCS</v>
          </cell>
          <cell r="H48">
            <v>2.4474481196472123E-4</v>
          </cell>
          <cell r="I48">
            <v>2.1191491519571989E-4</v>
          </cell>
          <cell r="J48">
            <v>1.738462765112963E-4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0.2312400952551672</v>
          </cell>
          <cell r="I4">
            <v>0.17174487452078921</v>
          </cell>
          <cell r="J4">
            <v>7.2104571018561242E-2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0.2312400952551672</v>
          </cell>
          <cell r="I5">
            <v>0.17174487452078921</v>
          </cell>
          <cell r="J5">
            <v>7.2104571018561242E-2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2.6158961457089852E-4</v>
          </cell>
          <cell r="I6">
            <v>1.678206911688394E-4</v>
          </cell>
          <cell r="J6">
            <v>1.9914561631114377E-4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2.6185120418546954E-4</v>
          </cell>
          <cell r="I7">
            <v>1.6798851186000801E-4</v>
          </cell>
          <cell r="J7">
            <v>1.99344761927455E-4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2.6043174136900854E-4</v>
          </cell>
          <cell r="I8">
            <v>1.6798254804266654E-4</v>
          </cell>
          <cell r="J8">
            <v>2.0264431065270035E-4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6.8777745183440999E-7</v>
          </cell>
          <cell r="I9">
            <v>2.3561213725744802E-5</v>
          </cell>
          <cell r="J9">
            <v>2.97966895872627E-5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1.4194712437084399E-4</v>
          </cell>
          <cell r="I10">
            <v>4.2688277690372801E-5</v>
          </cell>
          <cell r="J10">
            <v>4.7186778434677298E-5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9.3277836813864994</v>
          </cell>
          <cell r="I11">
            <v>7.1943792495617602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0.12021365015202273</v>
          </cell>
          <cell r="I12">
            <v>9.2718980168206053E-2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0.12656422905544762</v>
          </cell>
          <cell r="I13">
            <v>9.7617086154162341E-2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4.0661717270976998E-2</v>
          </cell>
          <cell r="I15">
            <v>7.2011355936629625E-3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20.023652950863902</v>
          </cell>
          <cell r="I16">
            <v>23.945259588592201</v>
          </cell>
          <cell r="J16">
            <v>26.435497962341302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0.71984936454771609</v>
          </cell>
          <cell r="I17">
            <v>0.87180561851729454</v>
          </cell>
          <cell r="J17">
            <v>1.0067530766692478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0.35502930763943041</v>
          </cell>
          <cell r="I18">
            <v>0.42456134022326636</v>
          </cell>
          <cell r="J18">
            <v>0.46871450287839278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0.71984936454771609</v>
          </cell>
          <cell r="I19">
            <v>0.87180561851729454</v>
          </cell>
          <cell r="J19">
            <v>1.0067530766692478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1.6029620596975699E-2</v>
          </cell>
          <cell r="I20">
            <v>3.0359230950895998E-2</v>
          </cell>
          <cell r="J20">
            <v>4.4541482248264201E-2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5.2480077458090434E-2</v>
          </cell>
          <cell r="I21">
            <v>6.4281263214594264E-2</v>
          </cell>
          <cell r="J21">
            <v>7.3354510866745506E-2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0.54493431099421819</v>
          </cell>
          <cell r="I22">
            <v>0.54493368816228605</v>
          </cell>
          <cell r="J22">
            <v>0.54493861027997337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0.54493431099421819</v>
          </cell>
          <cell r="I23">
            <v>0.54493368816228605</v>
          </cell>
          <cell r="J23">
            <v>0.54493861027997337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0.7326847878913868</v>
          </cell>
          <cell r="I24">
            <v>0.73063734725669582</v>
          </cell>
          <cell r="J24">
            <v>0.72658481370663119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1.9915018517627201E-2</v>
          </cell>
          <cell r="I25">
            <v>1.7572703013583098E-2</v>
          </cell>
          <cell r="J25">
            <v>1.47579351708798E-2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3.1840476638427907E-2</v>
          </cell>
          <cell r="I26">
            <v>3.7488491892951878E-2</v>
          </cell>
          <cell r="J26">
            <v>3.5920752100079986E-2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9.9957744906580036E-4</v>
          </cell>
          <cell r="I27">
            <v>1.2826236337677359E-3</v>
          </cell>
          <cell r="J27">
            <v>8.297396501232685E-4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5.7207803898704835E-4</v>
          </cell>
          <cell r="I28">
            <v>5.6533578539368599E-4</v>
          </cell>
          <cell r="J28">
            <v>3.4142593403357262E-4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1.5610664804414124E-3</v>
          </cell>
          <cell r="I29">
            <v>1.841616201788007E-3</v>
          </cell>
          <cell r="J29">
            <v>1.1656148627866821E-3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0.76117532466404558</v>
          </cell>
          <cell r="I30">
            <v>0.60887829697627494</v>
          </cell>
          <cell r="J30">
            <v>0.32030018830058232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1.691368555313145</v>
          </cell>
          <cell r="I31">
            <v>1.3263124713386343</v>
          </cell>
          <cell r="J31">
            <v>0.66056552255036716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1.3497209196165601E-2</v>
          </cell>
          <cell r="I32">
            <v>2.3381624503644699E-2</v>
          </cell>
          <cell r="J32">
            <v>4.0333451909620402E-7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5.2077261412139191E-2</v>
          </cell>
          <cell r="I33">
            <v>4.1625524667010722E-2</v>
          </cell>
          <cell r="J33">
            <v>2.2677522091954918E-2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3.1063601137014376</v>
          </cell>
          <cell r="I34">
            <v>2.3037163232335778</v>
          </cell>
          <cell r="J34">
            <v>1.0745132518816116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4.2760681180366227</v>
          </cell>
          <cell r="I35">
            <v>3.159710436861511</v>
          </cell>
          <cell r="J35">
            <v>1.4322310580094233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0.13453723607755</v>
          </cell>
          <cell r="I36">
            <v>5.1593129613972798E-2</v>
          </cell>
          <cell r="J36">
            <v>1.4426977256038699E-7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0.25314158791457536</v>
          </cell>
          <cell r="I37">
            <v>0.18613059437268728</v>
          </cell>
          <cell r="J37">
            <v>9.4037626855691253E-2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0.28145728234684075</v>
          </cell>
          <cell r="J38">
            <v>0.31597455474910718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0.28430028519882933</v>
          </cell>
          <cell r="J39">
            <v>0.31916621691829017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1.95821934473705E-6</v>
          </cell>
          <cell r="I40">
            <v>3.84469558554612E-2</v>
          </cell>
          <cell r="J40">
            <v>4.4790415078581203E-6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2.7349319725464699E-6</v>
          </cell>
          <cell r="I41">
            <v>3.84496907874338E-2</v>
          </cell>
          <cell r="J41">
            <v>3.8454169828941599E-2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4.5432644149209729</v>
          </cell>
          <cell r="I42">
            <v>3.2313072345909792</v>
          </cell>
          <cell r="J42">
            <v>1.3179158592968006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6.7443385299484682</v>
          </cell>
          <cell r="I43">
            <v>4.7967777998525909</v>
          </cell>
          <cell r="J43">
            <v>1.8960945894006207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0.20362139628732201</v>
          </cell>
          <cell r="I44">
            <v>4.73350897984103E-2</v>
          </cell>
          <cell r="J44">
            <v>7.7422839244100697E-7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0.35359727010125647</v>
          </cell>
          <cell r="I45">
            <v>0.2509567391973867</v>
          </cell>
          <cell r="J45">
            <v>0.12048322509672922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8.4581318378921555</v>
          </cell>
          <cell r="I46">
            <v>8.3456427052091122</v>
          </cell>
          <cell r="J46">
            <v>10.73927794463973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8.4581318378921555</v>
          </cell>
          <cell r="I47">
            <v>8.3456427052091122</v>
          </cell>
          <cell r="J47">
            <v>10.73927794463973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9.0044591580100519</v>
          </cell>
          <cell r="I48">
            <v>8.8381271921410143</v>
          </cell>
          <cell r="J48">
            <v>11.304503099620771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0.26137269689542902</v>
          </cell>
          <cell r="I49">
            <v>0.15771230829576899</v>
          </cell>
          <cell r="J49">
            <v>0.570410612164029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0.488081413427148</v>
          </cell>
          <cell r="I50">
            <v>0.46467158978228268</v>
          </cell>
          <cell r="J50">
            <v>0.76102204970547893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0.1640527528499105</v>
          </cell>
          <cell r="I51">
            <v>0.21266546001023973</v>
          </cell>
          <cell r="J51">
            <v>0.33401811201783699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0.16421680560276045</v>
          </cell>
          <cell r="I52">
            <v>0.21287812547025006</v>
          </cell>
          <cell r="J52">
            <v>0.33435213012985471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0.16405644047196707</v>
          </cell>
          <cell r="I53">
            <v>0.21266712430492693</v>
          </cell>
          <cell r="J53">
            <v>0.33402133260377365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1.02987813191904E-2</v>
          </cell>
          <cell r="I54">
            <v>3.05805756884364E-2</v>
          </cell>
          <cell r="J54">
            <v>3.5687585947868902E-2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4.2240843411696968E-2</v>
          </cell>
          <cell r="I55">
            <v>5.4905120559432682E-2</v>
          </cell>
          <cell r="J55">
            <v>6.2187891551743389E-2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0.27665596225069822</v>
          </cell>
          <cell r="I56">
            <v>0.3017833833675112</v>
          </cell>
          <cell r="J56">
            <v>0.33413521920391209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7.8684969942510623</v>
          </cell>
          <cell r="I57">
            <v>8.6405709897492944</v>
          </cell>
          <cell r="J57">
            <v>7.4850506424615455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3.6689574578747863</v>
          </cell>
          <cell r="I58">
            <v>4.0417329068222143</v>
          </cell>
          <cell r="J58">
            <v>3.6382169051260278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0.82731919076574223</v>
          </cell>
          <cell r="I59">
            <v>0.43849357244534276</v>
          </cell>
          <cell r="J59">
            <v>2.1133395879514212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0.44268227501254703</v>
          </cell>
          <cell r="I60">
            <v>0.5207403693745658</v>
          </cell>
          <cell r="J60">
            <v>0.61394229213914842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14.324415957660026</v>
          </cell>
          <cell r="I61">
            <v>15.209167111860001</v>
          </cell>
          <cell r="J61">
            <v>15.359918155641594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3.71747841086007E-2</v>
          </cell>
          <cell r="I62">
            <v>8.3582842565406601E-2</v>
          </cell>
          <cell r="J62">
            <v>1.7877050806329101E-7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0.81902987236222302</v>
          </cell>
          <cell r="I63">
            <v>0.90261271492762996</v>
          </cell>
          <cell r="J63">
            <v>0.90261289369813802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1.5783310546948746E-3</v>
          </cell>
          <cell r="I64">
            <v>9.8706112099545239E-4</v>
          </cell>
          <cell r="J64">
            <v>6.9928505753904992E-4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0.90113820193701966</v>
          </cell>
          <cell r="I65">
            <v>1.2002813489059612</v>
          </cell>
          <cell r="J65">
            <v>0.72079315753337203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0.9027165329917145</v>
          </cell>
          <cell r="I66">
            <v>1.2012684100269546</v>
          </cell>
          <cell r="J66">
            <v>0.72149244259091094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58.783382984260498</v>
          </cell>
          <cell r="I67">
            <v>57.572288656600655</v>
          </cell>
          <cell r="J67">
            <v>54.855530063185149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7.7897007355830938</v>
          </cell>
          <cell r="I68">
            <v>9.9242217137622806</v>
          </cell>
          <cell r="J68">
            <v>15.000662204373638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4.5432644149209729</v>
          </cell>
          <cell r="I69">
            <v>3.2313072345909792</v>
          </cell>
          <cell r="J69">
            <v>1.3179158592968006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8.6701043986355639</v>
          </cell>
          <cell r="I70">
            <v>9.8618065554140166</v>
          </cell>
          <cell r="J70">
            <v>9.1035374279239445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0.27227220899408594</v>
          </cell>
          <cell r="I71">
            <v>0.22299641347744689</v>
          </cell>
          <cell r="J71">
            <v>0.150509691138838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15.826237272799091</v>
          </cell>
          <cell r="I73">
            <v>20.417141490352147</v>
          </cell>
          <cell r="J73">
            <v>21.419440309110175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0.14028702035494484</v>
          </cell>
          <cell r="I74">
            <v>0.10177638589734106</v>
          </cell>
          <cell r="J74">
            <v>4.1228960523757748E-2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0.87055197744355073</v>
          </cell>
          <cell r="I76">
            <v>1.0254582636988316</v>
          </cell>
          <cell r="J76">
            <v>1.1553761653830872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7.9655422262857298</v>
          </cell>
          <cell r="I77">
            <v>3.2628988253920315</v>
          </cell>
          <cell r="J77">
            <v>0.99183468274626441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4.5610178608785192</v>
          </cell>
          <cell r="I78">
            <v>5.6105630455045956</v>
          </cell>
          <cell r="J78">
            <v>5.5259423436649131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8.1444048683649335</v>
          </cell>
          <cell r="I80">
            <v>3.9141187285109873</v>
          </cell>
          <cell r="J80">
            <v>0.14908241902373681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5.6477967410262415E-4</v>
          </cell>
          <cell r="I81">
            <v>3.2369298334154523E-4</v>
          </cell>
          <cell r="J81">
            <v>9.1339192327964344E-4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6.4980503079538744E-4</v>
          </cell>
          <cell r="I82">
            <v>3.7350789513531621E-4</v>
          </cell>
          <cell r="J82">
            <v>1.0150858673458889E-3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4.8713750432708303E-5</v>
          </cell>
          <cell r="I83">
            <v>3.6291912283116301E-5</v>
          </cell>
          <cell r="J83">
            <v>4.5364407856101897E-4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7.4782189159195052E-5</v>
          </cell>
          <cell r="I84">
            <v>2.5805228620148001E-5</v>
          </cell>
          <cell r="J84">
            <v>4.5387360115284846E-4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2.6177853974345428E-2</v>
          </cell>
          <cell r="I85">
            <v>2.7196950259015234E-2</v>
          </cell>
          <cell r="J85">
            <v>4.9775952921921454E-2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2.6180012142734889E-2</v>
          </cell>
          <cell r="I86">
            <v>2.7198634147755047E-2</v>
          </cell>
          <cell r="J86">
            <v>4.9777782565925334E-2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2.8203333804300601E-5</v>
          </cell>
          <cell r="I87">
            <v>4.8574909565303801E-4</v>
          </cell>
          <cell r="J87">
            <v>1.31258337303457E-3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9.843999826863385E-4</v>
          </cell>
          <cell r="I88">
            <v>1.0175506655127466E-3</v>
          </cell>
          <cell r="J88">
            <v>1.8202456388505478E-3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4.039842926117288E-3</v>
          </cell>
          <cell r="I89">
            <v>2.1362296437957098E-3</v>
          </cell>
          <cell r="J89">
            <v>1.8835520051993773E-3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4.3699013680083206E-6</v>
          </cell>
          <cell r="I90">
            <v>2.2245898907023468E-6</v>
          </cell>
          <cell r="J90">
            <v>4.5478352017746625E-6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7.8702749225357464E-4</v>
          </cell>
          <cell r="I91"/>
          <cell r="J91">
            <v>4.686706737507E-4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4.8315610511696794E-3</v>
          </cell>
          <cell r="I92">
            <v>2.1394523523890281E-3</v>
          </cell>
          <cell r="J92">
            <v>2.3571190720014907E-3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7.4627057618381089E-4</v>
          </cell>
          <cell r="I93">
            <v>9.6441022854299576E-6</v>
          </cell>
          <cell r="J93">
            <v>1.992233560753844E-4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6.9179282412239196E-2</v>
          </cell>
          <cell r="I94">
            <v>8.9400828185935699E-4</v>
          </cell>
          <cell r="J94">
            <v>1.8468005108188201E-2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7.4627057618381089E-4</v>
          </cell>
          <cell r="I95">
            <v>9.6441022854299576E-6</v>
          </cell>
          <cell r="J95">
            <v>1.992233560753844E-4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4.2470043422418859</v>
          </cell>
          <cell r="I96">
            <v>4.2470307472478774</v>
          </cell>
          <cell r="J96">
            <v>4.2470427295365756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4.2470043422418859</v>
          </cell>
          <cell r="I97">
            <v>4.2470307472478774</v>
          </cell>
          <cell r="J97">
            <v>4.2470427295365756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0.117849937479982</v>
          </cell>
          <cell r="I98">
            <v>4.0915402920388303E-6</v>
          </cell>
          <cell r="J98">
            <v>2.5353028106770099E-2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0.29990436794068032</v>
          </cell>
          <cell r="I99">
            <v>0.29990845362943586</v>
          </cell>
          <cell r="J99">
            <v>0.29990294323688271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5.4193621929042616E-3</v>
          </cell>
          <cell r="I100">
            <v>3.6265947176129165E-3</v>
          </cell>
          <cell r="J100">
            <v>2.757555414712517E-3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5.8469988966659168E-3</v>
          </cell>
          <cell r="I101">
            <v>3.9127658491438563E-3</v>
          </cell>
          <cell r="J101">
            <v>2.9751514834033613E-3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2.4605548355842601E-4</v>
          </cell>
          <cell r="I102">
            <v>1.78655258587803E-4</v>
          </cell>
          <cell r="J102">
            <v>6.8411578088924203E-5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5.6982030630116365E-4</v>
          </cell>
          <cell r="I103">
            <v>4.2412440366663615E-4</v>
          </cell>
          <cell r="J103">
            <v>3.0138183611834528E-4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3.5958729248518097E-2</v>
          </cell>
          <cell r="I107">
            <v>2.2236246996002001E-2</v>
          </cell>
          <cell r="J107">
            <v>1.5012556215999E-2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6.0911829459996306E-2</v>
          </cell>
          <cell r="I108">
            <v>5.7635722880960999E-2</v>
          </cell>
          <cell r="J108">
            <v>2.9747836926685003E-2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2.6418753299934283</v>
          </cell>
          <cell r="I109">
            <v>4.0246271064196044</v>
          </cell>
          <cell r="J109">
            <v>6.6148463443588232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2.6418753299934283</v>
          </cell>
          <cell r="I110">
            <v>4.0246271064196044</v>
          </cell>
          <cell r="J110">
            <v>6.6148463443588232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0.100724082045887</v>
          </cell>
          <cell r="I111">
            <v>9.7642760676778795E-2</v>
          </cell>
          <cell r="J111">
            <v>0.22239496313388499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0.18656013355689885</v>
          </cell>
          <cell r="I112">
            <v>0.28420289015190892</v>
          </cell>
          <cell r="J112">
            <v>0.46710158018198877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1.1173614158605325E-2</v>
          </cell>
          <cell r="I113">
            <v>0.90597236268601367</v>
          </cell>
          <cell r="J113">
            <v>0.88954004447864543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0.363720149571229</v>
          </cell>
          <cell r="J114">
            <v>4.6103134173790319E-2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1.038658666635175E-2</v>
          </cell>
          <cell r="I115"/>
          <cell r="J115">
            <v>0.19652604634804183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2.2440069910866607E-4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/>
          <cell r="I118">
            <v>0.542252213114785</v>
          </cell>
          <cell r="J118">
            <v>0.23000438723735958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>
            <v>0.41621340534659373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7.8702749225357464E-4</v>
          </cell>
          <cell r="I120"/>
          <cell r="J120">
            <v>4.686706737507E-4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7.2983944537794896E-4</v>
          </cell>
          <cell r="I122">
            <v>1.6042047352650201E-2</v>
          </cell>
          <cell r="J122">
            <v>1.13568058618638E-2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8.0438305374165228E-4</v>
          </cell>
          <cell r="I123">
            <v>1.6542989403269572E-2</v>
          </cell>
          <cell r="J123">
            <v>1.7487478395847508E-2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0.363720149571229</v>
          </cell>
          <cell r="J124">
            <v>4.6103134173790319E-2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1.1950143398422639E-2</v>
          </cell>
          <cell r="I125">
            <v>8.8131308597985347E-2</v>
          </cell>
          <cell r="J125">
            <v>0.51519791706192031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1.1097889991492786E-5</v>
          </cell>
          <cell r="I126">
            <v>5.6945045616461118E-4</v>
          </cell>
          <cell r="J126">
            <v>3.572560847407355E-4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1.1961428154331096E-2</v>
          </cell>
          <cell r="I127">
            <v>0.45242090862537904</v>
          </cell>
          <cell r="J127">
            <v>0.56165830732045119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3.2983800535429255</v>
          </cell>
          <cell r="I128">
            <v>3.6276410567874833</v>
          </cell>
          <cell r="J128">
            <v>3.2527087974724149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3.2983800535429255</v>
          </cell>
          <cell r="I129">
            <v>3.6276410567874833</v>
          </cell>
          <cell r="J129">
            <v>3.2527087974724149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3.6689574578747863</v>
          </cell>
          <cell r="I130">
            <v>4.0417329068222143</v>
          </cell>
          <cell r="J130">
            <v>3.6382169051260278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5.1432660824204703E-2</v>
          </cell>
          <cell r="I131">
            <v>6.9745702241797602E-2</v>
          </cell>
          <cell r="J131">
            <v>6.0746873464488198E-2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0.26881610094582103</v>
          </cell>
          <cell r="I132">
            <v>0.29458585526814407</v>
          </cell>
          <cell r="J132">
            <v>0.30326969089950406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0.97653925935734742</v>
          </cell>
          <cell r="I133">
            <v>2.1298868878876798</v>
          </cell>
          <cell r="J133">
            <v>4.2113226086359381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0.97653925935734742</v>
          </cell>
          <cell r="I134">
            <v>2.1298868878876798</v>
          </cell>
          <cell r="J134">
            <v>4.2113226086359381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2.4069584427530301E-7</v>
          </cell>
          <cell r="I135">
            <v>8.1443887075534294E-2</v>
          </cell>
          <cell r="J135">
            <v>0.17870605990603899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6.8963699536035067E-2</v>
          </cell>
          <cell r="I136">
            <v>0.15040758537630231</v>
          </cell>
          <cell r="J136">
            <v>0.29737697619899794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52.188501994701006</v>
          </cell>
          <cell r="I137">
            <v>49.491021072121633</v>
          </cell>
          <cell r="J137">
            <v>42.931583858851134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12.807755238021441</v>
          </cell>
          <cell r="I138">
            <v>11.901136523743595</v>
          </cell>
          <cell r="J138">
            <v>10.033000465029438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12.614133675027402</v>
          </cell>
          <cell r="I139">
            <v>12.122558753884846</v>
          </cell>
          <cell r="J139">
            <v>11.044534976122909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14.509641792175808</v>
          </cell>
          <cell r="I140">
            <v>14.001886611320725</v>
          </cell>
          <cell r="J140">
            <v>12.059011670130428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12.256971289476354</v>
          </cell>
          <cell r="I141">
            <v>11.465439183172483</v>
          </cell>
          <cell r="J141">
            <v>9.795036747568389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8.6701043986355639</v>
          </cell>
          <cell r="I142">
            <v>9.8618065554140166</v>
          </cell>
          <cell r="J142">
            <v>9.1035374279239445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8.6701043986355639</v>
          </cell>
          <cell r="I143">
            <v>9.8618065554140166</v>
          </cell>
          <cell r="J143">
            <v>9.1035374279239445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10.45781781305352</v>
          </cell>
          <cell r="I144">
            <v>11.895240417211939</v>
          </cell>
          <cell r="J144">
            <v>10.980621627869324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0.48162473570737302</v>
          </cell>
          <cell r="I145">
            <v>0.249313945312578</v>
          </cell>
          <cell r="J145">
            <v>0.49827795554104498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0.84969905441793903</v>
          </cell>
          <cell r="I146">
            <v>0.84969950660549254</v>
          </cell>
          <cell r="J146">
            <v>0.84969997852171963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1.23640693143865E-3</v>
          </cell>
          <cell r="I147">
            <v>0.19240579378641048</v>
          </cell>
          <cell r="J147">
            <v>0.27202887483403088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1.5392871790689184E-3</v>
          </cell>
          <cell r="I148">
            <v>0.22640869802329408</v>
          </cell>
          <cell r="J148">
            <v>0.30229313905808103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0.11054777439010301</v>
          </cell>
          <cell r="I149">
            <v>9.4373586923128402E-2</v>
          </cell>
          <cell r="J149">
            <v>9.3989166763097598E-2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0.20201628214540163</v>
          </cell>
          <cell r="I150">
            <v>0.20528468474439676</v>
          </cell>
          <cell r="J150">
            <v>0.20923631608976656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7.313872393594531E-3</v>
          </cell>
          <cell r="I151">
            <v>5.0777612042382597E-2</v>
          </cell>
          <cell r="J151">
            <v>6.652656884120145E-2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11.31886885373555</v>
          </cell>
          <cell r="I152">
            <v>12.527927356615349</v>
          </cell>
          <cell r="J152">
            <v>13.711242241943287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11.326182726129149</v>
          </cell>
          <cell r="I153">
            <v>12.578704968657727</v>
          </cell>
          <cell r="J153">
            <v>13.777768810784496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289.21613756472999</v>
          </cell>
          <cell r="I154">
            <v>115.822845954391</v>
          </cell>
          <cell r="J154">
            <v>9.0001755835387098E-4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4.8888789894802382</v>
          </cell>
          <cell r="I155">
            <v>2.5754823970726894</v>
          </cell>
          <cell r="J155">
            <v>1.0301881009361389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3.9242352451116727</v>
          </cell>
          <cell r="I156">
            <v>1.5715447212264664</v>
          </cell>
          <cell r="J156">
            <v>1.2211907168980606E-5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1.0476805320957647</v>
          </cell>
          <cell r="I157">
            <v>1.0476818113752777</v>
          </cell>
          <cell r="J157">
            <v>1.0476820345756328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0.39781760182669007</v>
          </cell>
          <cell r="I158">
            <v>0.46986851918558004</v>
          </cell>
          <cell r="J158">
            <v>0.40922805168406129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0.39742018164504506</v>
          </cell>
          <cell r="I159">
            <v>0.46939912006551449</v>
          </cell>
          <cell r="J159">
            <v>0.40881923245160956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0.39743765631137951</v>
          </cell>
          <cell r="I160">
            <v>0.46940950323894276</v>
          </cell>
          <cell r="J160">
            <v>0.40883305624149407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5.9881087517381099E-3</v>
          </cell>
          <cell r="I161">
            <v>5.16304684973313E-2</v>
          </cell>
          <cell r="J161">
            <v>3.1993797189658099E-2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6.7418346964312828E-2</v>
          </cell>
          <cell r="I162">
            <v>8.1922202355169144E-2</v>
          </cell>
          <cell r="J162">
            <v>7.1941254387968903E-2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1.0736308974310305</v>
          </cell>
          <cell r="I163">
            <v>1.0736071753665433</v>
          </cell>
          <cell r="J163">
            <v>2.5128798151607503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1.0736308974310305</v>
          </cell>
          <cell r="I164">
            <v>1.0736071753665433</v>
          </cell>
          <cell r="J164">
            <v>2.5128798151607503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5.6697613276712702E-8</v>
          </cell>
          <cell r="I165">
            <v>6.54060958560654E-8</v>
          </cell>
          <cell r="J165">
            <v>0.13651548485964601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7.5819400332000741E-2</v>
          </cell>
          <cell r="I166">
            <v>7.5819469526387281E-2</v>
          </cell>
          <cell r="J166">
            <v>0.17744366552081031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1.3491974428258904E-3</v>
          </cell>
          <cell r="I167">
            <v>7.7287087109746185E-3</v>
          </cell>
          <cell r="J167">
            <v>7.6660863161978846E-3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1.3491974428258904E-3</v>
          </cell>
          <cell r="I168">
            <v>7.7287087109746185E-3</v>
          </cell>
          <cell r="J168">
            <v>7.6660863161978846E-3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9.5093838104110203E-7</v>
          </cell>
          <cell r="I169">
            <v>4.9385265075064405E-4</v>
          </cell>
          <cell r="J169">
            <v>3.6323155553179602E-8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1.0145857451417727E-4</v>
          </cell>
          <cell r="I170">
            <v>5.9532633472183822E-4</v>
          </cell>
          <cell r="J170">
            <v>5.9542703036934597E-4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0.72957676435559671</v>
          </cell>
          <cell r="I171">
            <v>0.72955298333267515</v>
          </cell>
          <cell r="J171">
            <v>0.4115716286217378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0.72957676435559671</v>
          </cell>
          <cell r="I172">
            <v>0.72955298333267515</v>
          </cell>
          <cell r="J172">
            <v>0.4115716286217378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5.0400565266661999E-8</v>
          </cell>
          <cell r="I173">
            <v>5.4294360753204003E-8</v>
          </cell>
          <cell r="J173">
            <v>8.0063952159128798E-7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5.1524442086073312E-2</v>
          </cell>
          <cell r="I174">
            <v>5.1524500658514653E-2</v>
          </cell>
          <cell r="J174">
            <v>2.9062726281202732E-2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10.470011269575442</v>
          </cell>
          <cell r="I175">
            <v>3.8220342531031841</v>
          </cell>
          <cell r="J175">
            <v>2.0381867526390267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728.76388228125199</v>
          </cell>
          <cell r="I176">
            <v>265.45513980373198</v>
          </cell>
          <cell r="J176">
            <v>140.948482630765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12.921345430518643</v>
          </cell>
          <cell r="I177">
            <v>4.7066514149597918</v>
          </cell>
          <cell r="J177">
            <v>2.4990865714674579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0.20906393381736099</v>
          </cell>
          <cell r="I178">
            <v>2.3912957234208401E-2</v>
          </cell>
          <cell r="J178">
            <v>2.0259905666430399E-2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0.61255751512799694</v>
          </cell>
          <cell r="I179">
            <v>0.232946368966644</v>
          </cell>
          <cell r="J179">
            <v>0.12595704968153815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2.115032719982954E-4</v>
          </cell>
          <cell r="I180">
            <v>2.5293097208760378E-4</v>
          </cell>
          <cell r="J180">
            <v>3.709280298875677E-4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2.115032719982954E-4</v>
          </cell>
          <cell r="I181">
            <v>2.5293097208760378E-4</v>
          </cell>
          <cell r="J181">
            <v>3.709280298875677E-4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7.2127617833643196E-5</v>
          </cell>
          <cell r="I182">
            <v>1.2448728002356101E-4</v>
          </cell>
          <cell r="J182">
            <v>2.6650675682639601E-5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6.6376162832940989E-4</v>
          </cell>
          <cell r="I183">
            <v>2.0123753168164784E-4</v>
          </cell>
          <cell r="J183">
            <v>1.4719183413532965E-4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0.10819303679175915</v>
          </cell>
          <cell r="I184">
            <v>7.8696433648424977E-2</v>
          </cell>
          <cell r="J184">
            <v>3.0952195836131454E-2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0.10819303679175915</v>
          </cell>
          <cell r="I185">
            <v>7.8696433648424977E-2</v>
          </cell>
          <cell r="J185">
            <v>3.0952195836131454E-2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0.14869190635789156</v>
          </cell>
          <cell r="I186">
            <v>0.10815412053988048</v>
          </cell>
          <cell r="J186">
            <v>4.253823666762753E-2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3.7598988431423102E-4</v>
          </cell>
          <cell r="I187">
            <v>5.1988216430688397E-3</v>
          </cell>
          <cell r="J187">
            <v>7.5662408958286996E-8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7.9219463187039096E-3</v>
          </cell>
          <cell r="I188">
            <v>5.5749528600488622E-3</v>
          </cell>
          <cell r="J188">
            <v>3.7398141964384147E-3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5.5309016331219363E-3</v>
          </cell>
          <cell r="I189">
            <v>5.5096903575622821E-3</v>
          </cell>
          <cell r="J189">
            <v>3.2414406264329129E-3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5.5309016331219363E-3</v>
          </cell>
          <cell r="I190">
            <v>5.5096903575622821E-3</v>
          </cell>
          <cell r="J190">
            <v>3.2414406264329129E-3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3.6610946500303702E-8</v>
          </cell>
          <cell r="I191">
            <v>3.6076262707746501E-8</v>
          </cell>
          <cell r="J191">
            <v>2.21081473621028E-7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3.9547059515359918E-4</v>
          </cell>
          <cell r="I192">
            <v>3.9549359499161074E-4</v>
          </cell>
          <cell r="J192">
            <v>2.2893607247708093E-4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3.345271822686071E-4</v>
          </cell>
          <cell r="I193">
            <v>3.2328448118511467E-4</v>
          </cell>
          <cell r="J193">
            <v>2.1150486974032411E-4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3.345271822686071E-4</v>
          </cell>
          <cell r="I194">
            <v>3.2328448118511467E-4</v>
          </cell>
          <cell r="J194">
            <v>2.1150486974032411E-4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2.80225208585167E-8</v>
          </cell>
          <cell r="I195">
            <v>2.7748215711957001E-8</v>
          </cell>
          <cell r="J195">
            <v>1.5646266661198E-7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2.3799556119148999E-5</v>
          </cell>
          <cell r="I196">
            <v>2.3811235432450522E-5</v>
          </cell>
          <cell r="J196">
            <v>1.3981071125842429E-5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6.257393057587234E-5</v>
          </cell>
          <cell r="I197">
            <v>5.1815143667159554E-5</v>
          </cell>
          <cell r="J197">
            <v>3.7348910642212037E-5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6.257393057587234E-5</v>
          </cell>
          <cell r="I198">
            <v>5.1815143667159554E-5</v>
          </cell>
          <cell r="J198">
            <v>3.7348910642212037E-5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1.54331295629212E-8</v>
          </cell>
          <cell r="I199">
            <v>1.59353226213036E-8</v>
          </cell>
          <cell r="J199">
            <v>3.0364757830723301E-8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8.8082967165560049E-7</v>
          </cell>
          <cell r="I200">
            <v>8.8910332826801064E-7</v>
          </cell>
          <cell r="J200">
            <v>5.9412528624916733E-7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27.627807938692573</v>
          </cell>
          <cell r="I201">
            <v>29.618352071388092</v>
          </cell>
          <cell r="J201">
            <v>27.276506492044863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8.268043519404138</v>
          </cell>
          <cell r="I202">
            <v>8.3671970852920889</v>
          </cell>
          <cell r="J202">
            <v>6.9215915622427238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27.627807938692573</v>
          </cell>
          <cell r="I203">
            <v>29.618352071388092</v>
          </cell>
          <cell r="J203">
            <v>27.276506492044863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0.60411678580321504</v>
          </cell>
          <cell r="I204">
            <v>1.2687652310644799</v>
          </cell>
          <cell r="J204">
            <v>1.0272857354534899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2.2319979926134925</v>
          </cell>
          <cell r="I205">
            <v>2.3928300066616361</v>
          </cell>
          <cell r="J205">
            <v>2.2036092590538789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10.429782866974424</v>
          </cell>
          <cell r="I206">
            <v>13.009771039010074</v>
          </cell>
          <cell r="J206">
            <v>15.154909094767588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4.6285755272361166</v>
          </cell>
          <cell r="I207">
            <v>5.4004512625374117</v>
          </cell>
          <cell r="J207">
            <v>5.6298630859695953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0.27226246831415002</v>
          </cell>
          <cell r="I208">
            <v>0.41856334172398102</v>
          </cell>
          <cell r="J208">
            <v>0.60705252375492402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0.71288236508998382</v>
          </cell>
          <cell r="I209">
            <v>0.88921611899121378</v>
          </cell>
          <cell r="J209">
            <v>1.0259833669650851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9.0044591580100519</v>
          </cell>
          <cell r="I210">
            <v>8.8381271921410143</v>
          </cell>
          <cell r="J210">
            <v>11.304503099620771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1.6481402913282837E-2</v>
          </cell>
          <cell r="I211">
            <v>2.2136658249056709E-2</v>
          </cell>
          <cell r="J211">
            <v>3.3014195201702353E-3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9.0209405609233375</v>
          </cell>
          <cell r="I212">
            <v>8.8602638503900728</v>
          </cell>
          <cell r="J212">
            <v>11.307804519140941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5.2712552872546328E-5</v>
          </cell>
          <cell r="I213">
            <v>4.0892503203142316E-5</v>
          </cell>
          <cell r="J213">
            <v>2.981705544990198E-5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5.2712552872546328E-5</v>
          </cell>
          <cell r="I214">
            <v>4.0892503203142316E-5</v>
          </cell>
          <cell r="J214">
            <v>2.981705544990198E-5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-4.8719060216084299E-8</v>
          </cell>
          <cell r="I215">
            <v>-5.4639715127320497E-8</v>
          </cell>
          <cell r="J215">
            <v>-8.1330998557160003E-9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15.826251901615667</v>
          </cell>
          <cell r="I216">
            <v>20.417158128715293</v>
          </cell>
          <cell r="J216">
            <v>21.419452535503293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15.826251901615667</v>
          </cell>
          <cell r="I217">
            <v>20.417158128715293</v>
          </cell>
          <cell r="J217">
            <v>21.419452535503293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4.7132264605410521</v>
          </cell>
          <cell r="I218">
            <v>5.7821030917788256</v>
          </cell>
          <cell r="J218">
            <v>5.6787516762565202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0.449869987901791</v>
          </cell>
          <cell r="I219">
            <v>0.71238589004959596</v>
          </cell>
          <cell r="J219">
            <v>0.94846278495565906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1.2233907900283867</v>
          </cell>
          <cell r="I220">
            <v>1.5789334703591509</v>
          </cell>
          <cell r="J220">
            <v>1.6557574648394988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0.16483124530686172</v>
          </cell>
          <cell r="I221">
            <v>6.3143714538390928E-5</v>
          </cell>
          <cell r="J221">
            <v>0.16430525910576707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5.1462049949180131E-3</v>
          </cell>
          <cell r="I222">
            <v>6.1767802029057554E-5</v>
          </cell>
          <cell r="J222">
            <v>7.1783010889866997E-3</v>
          </cell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0.16995943690622367</v>
          </cell>
          <cell r="I223">
            <v>1.0501154613882876E-4</v>
          </cell>
          <cell r="J223">
            <v>0.17147266765830541</v>
          </cell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2.1000633494757399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5.2903637155329761</v>
          </cell>
          <cell r="I225">
            <v>3.0643400493769946</v>
          </cell>
          <cell r="J225">
            <v>1.3765296077839935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1.1934937877930934E-2</v>
          </cell>
          <cell r="I226">
            <v>1.1605738852738306E-2</v>
          </cell>
          <cell r="J226">
            <v>8.3949626670418165E-3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1.25630925030852E-2</v>
          </cell>
          <cell r="I227">
            <v>1.2216567213408745E-2</v>
          </cell>
          <cell r="J227">
            <v>8.836802807412435E-3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1.76385682780191E-3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4.3892009324167499E-3</v>
          </cell>
          <cell r="I229">
            <v>1.7636548713528693E-3</v>
          </cell>
          <cell r="J229">
            <v>7.4580265647599135E-4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2.10006334947537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5.2903637155390015</v>
          </cell>
          <cell r="I231">
            <v>3.0643400493819968</v>
          </cell>
          <cell r="J231">
            <v>1.3765296077889957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4.9455656156418822E-4</v>
          </cell>
          <cell r="I232">
            <v>1.9627974196690799E-3</v>
          </cell>
          <cell r="J232">
            <v>8.3556634378837997E-3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5.4295441099893259E-4</v>
          </cell>
          <cell r="I233">
            <v>2.2889129775391782E-3</v>
          </cell>
          <cell r="J233">
            <v>9.2516172828818986E-3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4.9842520546231501E-5</v>
          </cell>
          <cell r="I234">
            <v>3.8449563990005403E-2</v>
          </cell>
          <cell r="J234">
            <v>1.1582478674397801E-7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7.6310982652861404E-5</v>
          </cell>
          <cell r="I235">
            <v>3.8506550859055202E-2</v>
          </cell>
          <cell r="J235">
            <v>2.7925336510339401E-2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2.8437129494331701E-4</v>
          </cell>
          <cell r="I239">
            <v>1.27991065677163E-4</v>
          </cell>
          <cell r="J239">
            <v>1.04436656321792E-4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4.7309826691789418E-4</v>
          </cell>
          <cell r="I240">
            <v>2.5049532838128998E-4</v>
          </cell>
          <cell r="J240">
            <v>1.5781631025826498E-4</v>
          </cell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0.32842284417113154</v>
          </cell>
          <cell r="I241">
            <v>0.32008176111795855</v>
          </cell>
          <cell r="J241">
            <v>0.22792148775507234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0.32875126701530277</v>
          </cell>
          <cell r="I242">
            <v>0.32040184287907647</v>
          </cell>
          <cell r="J242">
            <v>0.22814940924282728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0.32842404859862867</v>
          </cell>
          <cell r="I243">
            <v>0.32008356172097507</v>
          </cell>
          <cell r="J243">
            <v>0.22792178482316372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1.59272907619065E-2</v>
          </cell>
          <cell r="I244">
            <v>1.22412625572381E-2</v>
          </cell>
          <cell r="J244">
            <v>1.02133223231878E-2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3.0919328836931333E-2</v>
          </cell>
          <cell r="I245">
            <v>2.8155288518372058E-2</v>
          </cell>
          <cell r="J245">
            <v>2.5783998991014186E-2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3.338028585712582</v>
          </cell>
          <cell r="I246">
            <v>2.0342947807458693</v>
          </cell>
          <cell r="J246">
            <v>0.3017814160592236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312.63716043120399</v>
          </cell>
          <cell r="I247">
            <v>189.77214909098001</v>
          </cell>
          <cell r="J247">
            <v>27.929795587716999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4.2420238864478099</v>
          </cell>
          <cell r="I248">
            <v>2.5749273960784302</v>
          </cell>
          <cell r="J248">
            <v>0.37896601882926723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0.124618243424853</v>
          </cell>
          <cell r="I249">
            <v>2.4069909172580602E-3</v>
          </cell>
          <cell r="J249">
            <v>3.1543002250941898E-4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0.22554133118486869</v>
          </cell>
          <cell r="I250">
            <v>0.12547185834827929</v>
          </cell>
          <cell r="J250">
            <v>2.4706849529405796E-2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2.1000633494757399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5.2903637155329761</v>
          </cell>
          <cell r="I255">
            <v>3.0643400493769946</v>
          </cell>
          <cell r="J255">
            <v>1.3765296077839935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21.964434522997546</v>
          </cell>
          <cell r="I256">
            <v>22.638561640325246</v>
          </cell>
          <cell r="J256">
            <v>24.848081344681269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21.964434522997546</v>
          </cell>
          <cell r="I257">
            <v>22.638561640325246</v>
          </cell>
          <cell r="J257">
            <v>24.848081344681269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2.10006334947537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5.2903637155390015</v>
          </cell>
          <cell r="I259">
            <v>3.0643400493819968</v>
          </cell>
          <cell r="J259">
            <v>1.3765296077889957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30.358055253103068</v>
          </cell>
          <cell r="I260">
            <v>23.903318686255528</v>
          </cell>
          <cell r="J260">
            <v>14.603460035756592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30.358055253103068</v>
          </cell>
          <cell r="I261">
            <v>23.903318686255528</v>
          </cell>
          <cell r="J261">
            <v>14.603460035756592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2.0345489592358E-6</v>
          </cell>
          <cell r="I262">
            <v>1.96994912621207E-6</v>
          </cell>
          <cell r="J262">
            <v>1.3191450920796399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3.2088288615955598</v>
          </cell>
          <cell r="I263">
            <v>2.5265677288160457</v>
          </cell>
          <cell r="J263">
            <v>1.543576027314487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4.1066985138301748E-4</v>
          </cell>
          <cell r="I264">
            <v>1.9069621494131304E-3</v>
          </cell>
          <cell r="J264">
            <v>0.2346737782117122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3.7028592228198986E-4</v>
          </cell>
          <cell r="I265">
            <v>1.1766859167240921E-3</v>
          </cell>
          <cell r="J265">
            <v>5.7121895783338705E-2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7.6360535845746813E-4</v>
          </cell>
          <cell r="I266">
            <v>3.0621775292825849E-3</v>
          </cell>
          <cell r="J266">
            <v>0.29179567399505085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2.1000633494757399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5.2903637155329761</v>
          </cell>
          <cell r="I268">
            <v>3.0643400493769946</v>
          </cell>
          <cell r="J268">
            <v>1.3765296077839935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9.9020197002984249E-4</v>
          </cell>
          <cell r="I269">
            <v>7.7226749138449157E-4</v>
          </cell>
          <cell r="J269">
            <v>4.731516029113845E-4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1.9648802940660963</v>
          </cell>
          <cell r="I270">
            <v>2.065555573776463</v>
          </cell>
          <cell r="J270">
            <v>2.2820083937035087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1.9658704960361273</v>
          </cell>
          <cell r="I271">
            <v>2.0663278412678476</v>
          </cell>
          <cell r="J271">
            <v>2.2824815453064211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0.25873068545192601</v>
          </cell>
          <cell r="I272">
            <v>0.34649222558300824</v>
          </cell>
          <cell r="J272">
            <v>0.34678578359067197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0.25847221323868713</v>
          </cell>
          <cell r="I273">
            <v>0.34614607950350501</v>
          </cell>
          <cell r="J273">
            <v>0.3464393442464257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0.25848498395333752</v>
          </cell>
          <cell r="I274">
            <v>0.34616022175097116</v>
          </cell>
          <cell r="J274">
            <v>0.34645273133214166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6.7282779269199197E-3</v>
          </cell>
          <cell r="I275">
            <v>2.4108601406448799E-2</v>
          </cell>
          <cell r="J275">
            <v>2.6599344523766898E-2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3.5778323440593215E-2</v>
          </cell>
          <cell r="I276">
            <v>4.1292823178455812E-2</v>
          </cell>
          <cell r="J276">
            <v>4.6886017608720736E-2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10.45781781305352</v>
          </cell>
          <cell r="I277">
            <v>11.895240417211939</v>
          </cell>
          <cell r="J277">
            <v>10.980621627869324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11.346592506246923</v>
          </cell>
          <cell r="I278">
            <v>12.89771707509216</v>
          </cell>
          <cell r="J278">
            <v>11.890430507648919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1.5770557542968E-7</v>
          </cell>
          <cell r="I279">
            <v>1.5547349843658099E-7</v>
          </cell>
          <cell r="J279">
            <v>1.4287435571667601E-7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0.84970064738897599</v>
          </cell>
          <cell r="I280">
            <v>0.84970080286247396</v>
          </cell>
          <cell r="J280">
            <v>0.84970094573682997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0.57467697367603732</v>
          </cell>
          <cell r="I281">
            <v>0.57467573510543646</v>
          </cell>
          <cell r="J281">
            <v>0.58194918127936313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0.80826578576095198</v>
          </cell>
          <cell r="I282">
            <v>0.80826404374885608</v>
          </cell>
          <cell r="J282">
            <v>0.80826275177689277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2.28026879238106E-2</v>
          </cell>
          <cell r="I283">
            <v>1.3267760630545701E-2</v>
          </cell>
          <cell r="J283">
            <v>1.53030010318183E-2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3.5907314400961864E-2</v>
          </cell>
          <cell r="I284">
            <v>3.6144305808043044E-2</v>
          </cell>
          <cell r="J284">
            <v>3.4516314294575315E-2</v>
          </cell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H285">
            <v>7.3692123726195298E-8</v>
          </cell>
          <cell r="I285">
            <v>7.6111547589101606E-8</v>
          </cell>
          <cell r="J285">
            <v>7.76809883308615E-8</v>
          </cell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H286">
            <v>-8.5836618783028389E-7</v>
          </cell>
          <cell r="I286">
            <v>-4.7602950618968802E-7</v>
          </cell>
          <cell r="J286">
            <v>-4.0406639068122696E-7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ELC5</v>
          </cell>
          <cell r="H287">
            <v>1.0244530025215897E-3</v>
          </cell>
          <cell r="I287">
            <v>1.1531340621221543E-3</v>
          </cell>
          <cell r="J287">
            <v>6.6135129157448267E-4</v>
          </cell>
        </row>
        <row r="288">
          <cell r="A288" t="str">
            <v>D-RHNM_KEV_WOD_ELC_CHP</v>
          </cell>
          <cell r="B288" t="str">
            <v>VAR_fout</v>
          </cell>
          <cell r="C288" t="str">
            <v>RHNM_ELC</v>
          </cell>
          <cell r="H288">
            <v>3.8428680321262415E-3</v>
          </cell>
          <cell r="I288">
            <v>0.17315187348618791</v>
          </cell>
          <cell r="J288">
            <v>0.21052643130640386</v>
          </cell>
        </row>
        <row r="289">
          <cell r="A289" t="str">
            <v>D-RHNM_KEV_WOD_ELC_CHP</v>
          </cell>
          <cell r="B289" t="str">
            <v>VAR_fin</v>
          </cell>
          <cell r="C289" t="str">
            <v>RHNM_KEV_WOD_ELC_CHP</v>
          </cell>
          <cell r="H289">
            <v>4.8540682383020365E-3</v>
          </cell>
          <cell r="I289">
            <v>0.17429752185566819</v>
          </cell>
          <cell r="J289">
            <v>0.21118229767369773</v>
          </cell>
        </row>
        <row r="290">
          <cell r="A290" t="str">
            <v>SCOM-SHLTHCHPNGA</v>
          </cell>
          <cell r="B290" t="str">
            <v>VAR_fout</v>
          </cell>
          <cell r="C290" t="str">
            <v>SCOM-SHLTHC-NGA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SCOMLTHCHPC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VAR_fin</v>
          </cell>
          <cell r="C292" t="str">
            <v>SCOM_LTH_CHPNGA_ON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VAR_ncap</v>
          </cell>
          <cell r="C293" t="str">
            <v>-</v>
          </cell>
          <cell r="H293">
            <v>5.5041293051894999E-4</v>
          </cell>
          <cell r="I293">
            <v>2.30960158288713E-4</v>
          </cell>
          <cell r="J293">
            <v>6.6678190819291304E-5</v>
          </cell>
        </row>
        <row r="294">
          <cell r="A294" t="str">
            <v>SCOM-SHLTHCHPNGA</v>
          </cell>
          <cell r="B294" t="str">
            <v>VAR_cap</v>
          </cell>
          <cell r="C294" t="str">
            <v>-</v>
          </cell>
          <cell r="H294">
            <v>8.0634585638020284E-4</v>
          </cell>
          <cell r="I294">
            <v>3.9432091485209304E-4</v>
          </cell>
          <cell r="J294">
            <v>1.2783079394796602E-4</v>
          </cell>
        </row>
        <row r="295">
          <cell r="A295" t="str">
            <v>ITOT-PROCESSCO2</v>
          </cell>
          <cell r="B295" t="str">
            <v>VAR_fout</v>
          </cell>
          <cell r="C295" t="str">
            <v>CO2</v>
          </cell>
          <cell r="H295">
            <v>2085.53557009418</v>
          </cell>
          <cell r="I295">
            <v>2077.4137880083099</v>
          </cell>
          <cell r="J295">
            <v>2063.7552961803199</v>
          </cell>
        </row>
        <row r="296">
          <cell r="A296" t="str">
            <v>ITOT-PROCESSCO2</v>
          </cell>
          <cell r="B296" t="str">
            <v>VAR_fout</v>
          </cell>
          <cell r="C296" t="str">
            <v>CO2P</v>
          </cell>
          <cell r="H296">
            <v>2085.5355700941805</v>
          </cell>
          <cell r="I296">
            <v>2077.413788008309</v>
          </cell>
          <cell r="J296">
            <v>2063.7552961803162</v>
          </cell>
        </row>
        <row r="297">
          <cell r="A297" t="str">
            <v>RHNM-SHWODBR</v>
          </cell>
          <cell r="B297" t="str">
            <v>VAR_fout</v>
          </cell>
          <cell r="C297" t="str">
            <v>RHNM-SHWOD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RHNMWODBRC</v>
          </cell>
          <cell r="H298"/>
          <cell r="I298"/>
          <cell r="J298"/>
        </row>
        <row r="299">
          <cell r="A299" t="str">
            <v>RHNM-SHWODBR</v>
          </cell>
          <cell r="B299" t="str">
            <v>VAR_fin</v>
          </cell>
          <cell r="C299" t="str">
            <v>RWOD</v>
          </cell>
          <cell r="H299"/>
          <cell r="I299"/>
          <cell r="J299"/>
        </row>
        <row r="300">
          <cell r="A300" t="str">
            <v>RHNM-SHWODBR</v>
          </cell>
          <cell r="B300" t="str">
            <v>VAR_ncap</v>
          </cell>
          <cell r="C300" t="str">
            <v>-</v>
          </cell>
          <cell r="H300">
            <v>3.6033809280214001E-7</v>
          </cell>
          <cell r="I300"/>
          <cell r="J300"/>
        </row>
        <row r="301">
          <cell r="A301" t="str">
            <v>RHNM-SHWODBR</v>
          </cell>
          <cell r="B301" t="str">
            <v>VAR_cap</v>
          </cell>
          <cell r="C301" t="str">
            <v>-</v>
          </cell>
          <cell r="H301">
            <v>3.2692922407119834E-5</v>
          </cell>
          <cell r="I301">
            <v>9.509604035910198E-8</v>
          </cell>
          <cell r="J301">
            <v>7.6265151813906806E-8</v>
          </cell>
        </row>
        <row r="302">
          <cell r="A302" t="str">
            <v>RHNS-SHDEM</v>
          </cell>
          <cell r="B302" t="str">
            <v>VAR_fout</v>
          </cell>
          <cell r="C302" t="str">
            <v>RHNS-SHD</v>
          </cell>
          <cell r="H302">
            <v>3.2642203841364492</v>
          </cell>
          <cell r="I302">
            <v>3.7651482297333096</v>
          </cell>
          <cell r="J302">
            <v>4.3118432044948225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RHNS-SHLTHC-WOD</v>
          </cell>
          <cell r="H303"/>
          <cell r="I303">
            <v>3.8148902851098855E-6</v>
          </cell>
          <cell r="J303">
            <v>1.4381924569256467E-5</v>
          </cell>
        </row>
        <row r="304">
          <cell r="A304" t="str">
            <v>RHNS-SHDEM</v>
          </cell>
          <cell r="B304" t="str">
            <v>VAR_fin</v>
          </cell>
          <cell r="C304" t="str">
            <v>RHNS-SHLFO</v>
          </cell>
          <cell r="H304">
            <v>3.8594733193567744E-2</v>
          </cell>
          <cell r="I304">
            <v>3.2000707634279549E-2</v>
          </cell>
          <cell r="J304">
            <v>2.0076749388561104E-6</v>
          </cell>
        </row>
        <row r="305">
          <cell r="A305" t="str">
            <v>RHNS-SHDEM</v>
          </cell>
          <cell r="B305" t="str">
            <v>VAR_fin</v>
          </cell>
          <cell r="C305" t="str">
            <v>RHNS-SHNGAH</v>
          </cell>
          <cell r="H305">
            <v>0.71948599879311326</v>
          </cell>
          <cell r="I305">
            <v>0.87088663427967683</v>
          </cell>
          <cell r="J305">
            <v>1.006339700368784</v>
          </cell>
        </row>
        <row r="306">
          <cell r="A306" t="str">
            <v>RHNS-SHDEM</v>
          </cell>
          <cell r="B306" t="str">
            <v>VAR_fin</v>
          </cell>
          <cell r="C306" t="str">
            <v>RHNS-SHCON</v>
          </cell>
          <cell r="H306">
            <v>1.1795432661132251E-3</v>
          </cell>
          <cell r="I306">
            <v>4.0060197060198212E-3</v>
          </cell>
          <cell r="J306">
            <v>3.9711104556303676E-3</v>
          </cell>
        </row>
        <row r="307">
          <cell r="A307" t="str">
            <v>RHNS-SHDEM</v>
          </cell>
          <cell r="B307" t="str">
            <v>VAR_fin</v>
          </cell>
          <cell r="C307" t="str">
            <v>RHNS-SHWOD</v>
          </cell>
          <cell r="H307">
            <v>1.1386499145528469E-4</v>
          </cell>
          <cell r="I307">
            <v>4.7346053389402625E-4</v>
          </cell>
          <cell r="J307">
            <v>4.6300899914700166E-5</v>
          </cell>
        </row>
        <row r="308">
          <cell r="A308" t="str">
            <v>RHNS-SHDEM</v>
          </cell>
          <cell r="B308" t="str">
            <v>VAR_fin</v>
          </cell>
          <cell r="C308" t="str">
            <v>RHNS-SHNST</v>
          </cell>
          <cell r="H308">
            <v>8.9573254995635126E-5</v>
          </cell>
          <cell r="I308">
            <v>1.177477865720564E-6</v>
          </cell>
          <cell r="J308">
            <v>1.0133711872956373E-4</v>
          </cell>
        </row>
        <row r="309">
          <cell r="A309" t="str">
            <v>RHNS-SHDEM</v>
          </cell>
          <cell r="B309" t="str">
            <v>VAR_fin</v>
          </cell>
          <cell r="C309" t="str">
            <v>RHNS-SHPLT</v>
          </cell>
          <cell r="H309"/>
          <cell r="I309">
            <v>1.3504851785688239E-5</v>
          </cell>
          <cell r="J309">
            <v>7.2491018874741892E-5</v>
          </cell>
        </row>
        <row r="310">
          <cell r="A310" t="str">
            <v>RHNS-SHDEM</v>
          </cell>
          <cell r="B310" t="str">
            <v>VAR_fin</v>
          </cell>
          <cell r="C310" t="str">
            <v>RHNS-SHLTHD</v>
          </cell>
          <cell r="H310">
            <v>0.25142106541075104</v>
          </cell>
          <cell r="I310">
            <v>0.27402776068197388</v>
          </cell>
          <cell r="J310">
            <v>0.30400303261901856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RHNS-SHELCB</v>
          </cell>
          <cell r="H311">
            <v>1.1853963666622176E-2</v>
          </cell>
          <cell r="I311">
            <v>1.1777899476488315E-2</v>
          </cell>
          <cell r="J311">
            <v>8.4016199472131455E-3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RHNS-SHELCH</v>
          </cell>
          <cell r="H312">
            <v>2.1956309539650785</v>
          </cell>
          <cell r="I312">
            <v>2.5234510698531416</v>
          </cell>
          <cell r="J312">
            <v>2.9478277903831152</v>
          </cell>
        </row>
        <row r="313">
          <cell r="A313" t="str">
            <v>RHNS-SHDEM</v>
          </cell>
          <cell r="B313" t="str">
            <v>VAR_fin</v>
          </cell>
          <cell r="C313" t="str">
            <v>RHNS-SHSOL</v>
          </cell>
          <cell r="H313">
            <v>9.6529741249530164E-4</v>
          </cell>
          <cell r="I313">
            <v>1.6498788774861827E-3</v>
          </cell>
          <cell r="J313">
            <v>1.723357666493606E-3</v>
          </cell>
        </row>
        <row r="314">
          <cell r="A314" t="str">
            <v>RHNS-SHDEM</v>
          </cell>
          <cell r="B314" t="str">
            <v>VAR_fin</v>
          </cell>
          <cell r="C314" t="str">
            <v>RHNS-SHLTHC-NGA</v>
          </cell>
          <cell r="H314">
            <v>4.2526548600473269E-5</v>
          </cell>
          <cell r="I314"/>
          <cell r="J314">
            <v>4.1024748010830605E-6</v>
          </cell>
        </row>
        <row r="315">
          <cell r="A315" t="str">
            <v>RHNS-SHDEM</v>
          </cell>
          <cell r="B315" t="str">
            <v>VAR_fin</v>
          </cell>
          <cell r="C315" t="str">
            <v>RHNS-SHNGA</v>
          </cell>
          <cell r="H315">
            <v>4.5008224446480886E-2</v>
          </cell>
          <cell r="I315">
            <v>4.69830427865853E-2</v>
          </cell>
          <cell r="J315">
            <v>3.9434385321738624E-2</v>
          </cell>
        </row>
        <row r="316">
          <cell r="A316" t="str">
            <v>RES-ELCSPEC</v>
          </cell>
          <cell r="B316" t="str">
            <v>VAR_fout</v>
          </cell>
          <cell r="C316" t="str">
            <v>RHSA-ELS</v>
          </cell>
          <cell r="H316">
            <v>30.359815160608871</v>
          </cell>
          <cell r="I316">
            <v>21.083250362615349</v>
          </cell>
          <cell r="J316">
            <v>3.2571323288459064</v>
          </cell>
        </row>
        <row r="317">
          <cell r="A317" t="str">
            <v>RES-ELCSPEC</v>
          </cell>
          <cell r="B317" t="str">
            <v>VAR_fin</v>
          </cell>
          <cell r="C317" t="str">
            <v>RHSA_ELC</v>
          </cell>
          <cell r="H317">
            <v>30.359815160608871</v>
          </cell>
          <cell r="I317">
            <v>21.083250362615349</v>
          </cell>
          <cell r="J317">
            <v>3.2571323288459064</v>
          </cell>
          <cell r="L317"/>
          <cell r="M317"/>
          <cell r="N317"/>
        </row>
        <row r="318">
          <cell r="A318" t="str">
            <v>RES-ELCSPEC</v>
          </cell>
          <cell r="B318" t="str">
            <v>VAR_ncap</v>
          </cell>
          <cell r="C318" t="str">
            <v>-</v>
          </cell>
          <cell r="H318">
            <v>2.8661319108410401E-6</v>
          </cell>
          <cell r="I318">
            <v>1.4544438757404999E-6</v>
          </cell>
          <cell r="J318">
            <v>4.9238689501913201E-2</v>
          </cell>
        </row>
        <row r="319">
          <cell r="A319" t="str">
            <v>RES-ELCSPEC</v>
          </cell>
          <cell r="B319" t="str">
            <v>VAR_cap</v>
          </cell>
          <cell r="C319" t="str">
            <v>-</v>
          </cell>
          <cell r="H319">
            <v>3.2090232715997571</v>
          </cell>
          <cell r="I319">
            <v>2.228508890373222</v>
          </cell>
          <cell r="J319">
            <v>0.41431704101232192</v>
          </cell>
        </row>
        <row r="320">
          <cell r="A320" t="str">
            <v>SCOM-SHCONBR1</v>
          </cell>
          <cell r="B320" t="str">
            <v>VAR_fout</v>
          </cell>
          <cell r="C320" t="str">
            <v>SCOM-SHCON</v>
          </cell>
          <cell r="H320">
            <v>2.2115260534770398</v>
          </cell>
          <cell r="I320">
            <v>2.6177940278772169</v>
          </cell>
          <cell r="J320">
            <v>2.6177970925377472</v>
          </cell>
        </row>
        <row r="321">
          <cell r="A321" t="str">
            <v>SCOM-SHCONBR1</v>
          </cell>
          <cell r="B321" t="str">
            <v>VAR_fin</v>
          </cell>
          <cell r="C321" t="str">
            <v>CON</v>
          </cell>
          <cell r="H321">
            <v>2.2115260534770398</v>
          </cell>
          <cell r="I321">
            <v>2.6177940278772169</v>
          </cell>
          <cell r="J321">
            <v>2.6177970925377472</v>
          </cell>
        </row>
        <row r="322">
          <cell r="A322" t="str">
            <v>SCOM-SHCONBR1</v>
          </cell>
          <cell r="B322" t="str">
            <v>VAR_ncap</v>
          </cell>
          <cell r="C322" t="str">
            <v>-</v>
          </cell>
          <cell r="H322">
            <v>2.3178605634101901E-7</v>
          </cell>
          <cell r="I322">
            <v>6.4306396857550796E-3</v>
          </cell>
          <cell r="J322">
            <v>8.6806157048885405E-2</v>
          </cell>
        </row>
        <row r="323">
          <cell r="A323" t="str">
            <v>SCOM-SHCONBR1</v>
          </cell>
          <cell r="B323" t="str">
            <v>VAR_cap</v>
          </cell>
          <cell r="C323" t="str">
            <v>-</v>
          </cell>
          <cell r="H323">
            <v>0.20229229522440567</v>
          </cell>
          <cell r="I323">
            <v>0.20872347086317444</v>
          </cell>
          <cell r="J323">
            <v>0.21018270165680636</v>
          </cell>
        </row>
        <row r="324">
          <cell r="A324" t="str">
            <v>RHSA-WHSTG-SOL</v>
          </cell>
          <cell r="B324" t="str">
            <v>VAR_fout</v>
          </cell>
          <cell r="C324" t="str">
            <v>RHSA-WHASOL</v>
          </cell>
          <cell r="H324">
            <v>0.61480881431541834</v>
          </cell>
          <cell r="I324">
            <v>0.69997435730587987</v>
          </cell>
          <cell r="J324">
            <v>0.90324030472096639</v>
          </cell>
        </row>
        <row r="325">
          <cell r="A325" t="str">
            <v>RHSA-WHSTG-SOL</v>
          </cell>
          <cell r="B325" t="str">
            <v>VAR_fout</v>
          </cell>
          <cell r="C325" t="str">
            <v>AUX_RHSA-WHSTG-SOL_OUT</v>
          </cell>
          <cell r="H325">
            <v>0.61542362312973353</v>
          </cell>
          <cell r="I325">
            <v>0.70067433166318538</v>
          </cell>
          <cell r="J325">
            <v>0.90414354502568606</v>
          </cell>
        </row>
        <row r="326">
          <cell r="A326" t="str">
            <v>RHSA-WHSTG-SOL</v>
          </cell>
          <cell r="B326" t="str">
            <v>VAR_fin</v>
          </cell>
          <cell r="C326" t="str">
            <v>RHSA-WHASOL</v>
          </cell>
          <cell r="H326">
            <v>0.61481653215114429</v>
          </cell>
          <cell r="I326">
            <v>0.6999807934017489</v>
          </cell>
          <cell r="J326">
            <v>0.90324880695136123</v>
          </cell>
        </row>
        <row r="327">
          <cell r="A327" t="str">
            <v>RHSA-WHSTG-SOL</v>
          </cell>
          <cell r="B327" t="str">
            <v>VAR_ncap</v>
          </cell>
          <cell r="C327" t="str">
            <v>-</v>
          </cell>
          <cell r="H327">
            <v>6.6017061758028406E-2</v>
          </cell>
          <cell r="I327">
            <v>4.81046914812421E-2</v>
          </cell>
          <cell r="J327">
            <v>7.8527548280441298E-2</v>
          </cell>
        </row>
        <row r="328">
          <cell r="A328" t="str">
            <v>RHSA-WHSTG-SOL</v>
          </cell>
          <cell r="B328" t="str">
            <v>VAR_cap</v>
          </cell>
          <cell r="C328" t="str">
            <v>-</v>
          </cell>
          <cell r="H328">
            <v>9.657548016101207E-2</v>
          </cell>
          <cell r="I328">
            <v>0.121051503337696</v>
          </cell>
          <cell r="J328">
            <v>0.14136359956513</v>
          </cell>
        </row>
        <row r="329">
          <cell r="A329" t="str">
            <v>SCOM-SHCONBR2</v>
          </cell>
          <cell r="B329" t="str">
            <v>VAR_fout</v>
          </cell>
          <cell r="C329" t="str">
            <v>SCOM-SHCON</v>
          </cell>
          <cell r="H329">
            <v>3.5230444290503398</v>
          </cell>
          <cell r="I329">
            <v>4.0772692833798772</v>
          </cell>
          <cell r="J329">
            <v>4.0772728709155235</v>
          </cell>
        </row>
        <row r="330">
          <cell r="A330" t="str">
            <v>SCOM-SHCONBR2</v>
          </cell>
          <cell r="B330" t="str">
            <v>VAR_fin</v>
          </cell>
          <cell r="C330" t="str">
            <v>CON</v>
          </cell>
          <cell r="H330">
            <v>3.5230444290503398</v>
          </cell>
          <cell r="I330">
            <v>4.0772692833798772</v>
          </cell>
          <cell r="J330">
            <v>4.0772728709155235</v>
          </cell>
        </row>
        <row r="331">
          <cell r="A331" t="str">
            <v>SCOM-SHCONBR2</v>
          </cell>
          <cell r="B331" t="str">
            <v>VAR_ncap</v>
          </cell>
          <cell r="C331" t="str">
            <v>-</v>
          </cell>
          <cell r="H331">
            <v>2.2973331999881E-7</v>
          </cell>
          <cell r="I331">
            <v>3.5354211452684799E-3</v>
          </cell>
          <cell r="J331">
            <v>0.13862542058537</v>
          </cell>
        </row>
        <row r="332">
          <cell r="A332" t="str">
            <v>SCOM-SHCONBR2</v>
          </cell>
          <cell r="B332" t="str">
            <v>VAR_cap</v>
          </cell>
          <cell r="C332" t="str">
            <v>-</v>
          </cell>
          <cell r="H332">
            <v>0.31506610194036822</v>
          </cell>
          <cell r="I332">
            <v>0.31860207754984882</v>
          </cell>
          <cell r="J332">
            <v>0.32430149159519861</v>
          </cell>
        </row>
        <row r="333">
          <cell r="A333" t="str">
            <v>SCOM-SHCONBR3</v>
          </cell>
          <cell r="B333" t="str">
            <v>VAR_fout</v>
          </cell>
          <cell r="C333" t="str">
            <v>SCOM-SHCON</v>
          </cell>
          <cell r="H333">
            <v>2.0517790597216061</v>
          </cell>
          <cell r="I333">
            <v>3.2236459981694527</v>
          </cell>
          <cell r="J333">
            <v>3.2762365153734545</v>
          </cell>
        </row>
        <row r="334">
          <cell r="A334" t="str">
            <v>SCOM-SHCONBR3</v>
          </cell>
          <cell r="B334" t="str">
            <v>VAR_fin</v>
          </cell>
          <cell r="C334" t="str">
            <v>CON</v>
          </cell>
          <cell r="H334">
            <v>2.0517790597216061</v>
          </cell>
          <cell r="I334">
            <v>3.2236459981694527</v>
          </cell>
          <cell r="J334">
            <v>3.2762365153734545</v>
          </cell>
        </row>
        <row r="335">
          <cell r="A335" t="str">
            <v>SCOM-SHCONBR3</v>
          </cell>
          <cell r="B335" t="str">
            <v>VAR_ncap</v>
          </cell>
          <cell r="C335" t="str">
            <v>-</v>
          </cell>
          <cell r="H335">
            <v>1.3683234363492599E-7</v>
          </cell>
          <cell r="I335">
            <v>6.2394207966266102E-2</v>
          </cell>
          <cell r="J335">
            <v>8.2833456425304097E-2</v>
          </cell>
        </row>
        <row r="336">
          <cell r="A336" t="str">
            <v>SCOM-SHCONBR3</v>
          </cell>
          <cell r="B336" t="str">
            <v>VAR_cap</v>
          </cell>
          <cell r="C336" t="str">
            <v>-</v>
          </cell>
          <cell r="H336">
            <v>0.18671637765238966</v>
          </cell>
          <cell r="I336">
            <v>0.24911119523981795</v>
          </cell>
          <cell r="J336">
            <v>0.25316911031819811</v>
          </cell>
        </row>
        <row r="337">
          <cell r="A337" t="str">
            <v>SCOM-SHCONBR4</v>
          </cell>
          <cell r="B337" t="str">
            <v>VAR_fout</v>
          </cell>
          <cell r="C337" t="str">
            <v>SCOM-SHCON</v>
          </cell>
          <cell r="H337">
            <v>1.3699868806728002E-3</v>
          </cell>
          <cell r="I337">
            <v>2.305103034631488E-3</v>
          </cell>
          <cell r="J337">
            <v>3.2692064241537961</v>
          </cell>
        </row>
        <row r="338">
          <cell r="A338" t="str">
            <v>SCOM-SHCONBR4</v>
          </cell>
          <cell r="B338" t="str">
            <v>VAR_fin</v>
          </cell>
          <cell r="C338" t="str">
            <v>CON</v>
          </cell>
          <cell r="H338">
            <v>1.3699868806728002E-3</v>
          </cell>
          <cell r="I338">
            <v>2.305103034631488E-3</v>
          </cell>
          <cell r="J338">
            <v>3.2692064241537961</v>
          </cell>
        </row>
        <row r="339">
          <cell r="A339" t="str">
            <v>SCOM-SHCONBR4</v>
          </cell>
          <cell r="B339" t="str">
            <v>VAR_ncap</v>
          </cell>
          <cell r="C339" t="str">
            <v>-</v>
          </cell>
          <cell r="H339">
            <v>1.10596914857625E-7</v>
          </cell>
          <cell r="I339">
            <v>1.2098081228226101E-6</v>
          </cell>
          <cell r="J339">
            <v>0.25250985446875501</v>
          </cell>
        </row>
        <row r="340">
          <cell r="A340" t="str">
            <v>SCOM-SHCONBR4</v>
          </cell>
          <cell r="B340" t="str">
            <v>VAR_cap</v>
          </cell>
          <cell r="C340" t="str">
            <v>-</v>
          </cell>
          <cell r="H340">
            <v>1.9012602140519846E-4</v>
          </cell>
          <cell r="I340">
            <v>1.9175339937394702E-4</v>
          </cell>
          <cell r="J340">
            <v>0.25262135998844593</v>
          </cell>
        </row>
        <row r="341">
          <cell r="A341" t="str">
            <v>RHEM-SHNGABR</v>
          </cell>
          <cell r="B341" t="str">
            <v>VAR_fout</v>
          </cell>
          <cell r="C341" t="str">
            <v>CO2_R</v>
          </cell>
          <cell r="H341">
            <v>557.13479928505399</v>
          </cell>
          <cell r="I341">
            <v>208.42745562475201</v>
          </cell>
          <cell r="J341">
            <v>50.833372780534702</v>
          </cell>
        </row>
        <row r="342">
          <cell r="A342" t="str">
            <v>RHEM-SHNGABR</v>
          </cell>
          <cell r="B342" t="str">
            <v>VAR_fout</v>
          </cell>
          <cell r="C342" t="str">
            <v>RHEM-SHNGA</v>
          </cell>
          <cell r="H342">
            <v>9.3136395167769397</v>
          </cell>
          <cell r="I342">
            <v>3.4842881643348043</v>
          </cell>
          <cell r="J342">
            <v>0.84978305090148754</v>
          </cell>
        </row>
        <row r="343">
          <cell r="A343" t="str">
            <v>RHEM-SHNGABR</v>
          </cell>
          <cell r="B343" t="str">
            <v>VAR_fin</v>
          </cell>
          <cell r="C343" t="str">
            <v>RNGA</v>
          </cell>
          <cell r="H343">
            <v>9.8782765830683417</v>
          </cell>
          <cell r="I343">
            <v>3.6955222628502113</v>
          </cell>
          <cell r="J343">
            <v>0.90130093582508264</v>
          </cell>
        </row>
        <row r="344">
          <cell r="A344" t="str">
            <v>RHEM-SHNGABR</v>
          </cell>
          <cell r="B344" t="str">
            <v>VAR_ncap</v>
          </cell>
          <cell r="C344" t="str">
            <v>-</v>
          </cell>
          <cell r="H344">
            <v>0.20063068287648</v>
          </cell>
          <cell r="I344">
            <v>4.5513819326204401E-2</v>
          </cell>
          <cell r="J344">
            <v>2.10084452297507E-7</v>
          </cell>
        </row>
        <row r="345">
          <cell r="A345" t="str">
            <v>RHEM-SHNGABR</v>
          </cell>
          <cell r="B345" t="str">
            <v>VAR_cap</v>
          </cell>
          <cell r="C345" t="str">
            <v>-</v>
          </cell>
          <cell r="H345">
            <v>0.66753236696644624</v>
          </cell>
          <cell r="I345">
            <v>0.26593850270817093</v>
          </cell>
          <cell r="J345">
            <v>6.8070905505368401E-2</v>
          </cell>
        </row>
        <row r="346">
          <cell r="A346" t="str">
            <v>RHNS-SHCONBR1</v>
          </cell>
          <cell r="B346" t="str">
            <v>VAR_ncap</v>
          </cell>
          <cell r="C346" t="str">
            <v>-</v>
          </cell>
          <cell r="H346">
            <v>2.10006334947537</v>
          </cell>
          <cell r="I346"/>
          <cell r="J346"/>
        </row>
        <row r="347">
          <cell r="A347" t="str">
            <v>RHNS-SHCONBR1</v>
          </cell>
          <cell r="B347" t="str">
            <v>VAR_cap</v>
          </cell>
          <cell r="C347" t="str">
            <v>-</v>
          </cell>
          <cell r="H347">
            <v>5.2903637155390015</v>
          </cell>
          <cell r="I347">
            <v>3.0643400493819968</v>
          </cell>
          <cell r="J347">
            <v>1.3765296077889957</v>
          </cell>
        </row>
        <row r="348">
          <cell r="A348" t="str">
            <v>SCOM-SHCONBR5</v>
          </cell>
          <cell r="B348" t="str">
            <v>VAR_fout</v>
          </cell>
          <cell r="C348" t="str">
            <v>SCOM-SHCON</v>
          </cell>
          <cell r="H348">
            <v>9.5593926739049771E-4</v>
          </cell>
          <cell r="I348">
            <v>1.6031217750421146E-3</v>
          </cell>
          <cell r="J348">
            <v>1.7590798439388535</v>
          </cell>
        </row>
        <row r="349">
          <cell r="A349" t="str">
            <v>SCOM-SHCONBR5</v>
          </cell>
          <cell r="B349" t="str">
            <v>VAR_fin</v>
          </cell>
          <cell r="C349" t="str">
            <v>CON</v>
          </cell>
          <cell r="H349">
            <v>9.5593926739049771E-4</v>
          </cell>
          <cell r="I349">
            <v>1.6031217750421146E-3</v>
          </cell>
          <cell r="J349">
            <v>1.7590798439388535</v>
          </cell>
        </row>
        <row r="350">
          <cell r="A350" t="str">
            <v>SCOM-SHCONBR5</v>
          </cell>
          <cell r="B350" t="str">
            <v>VAR_ncap</v>
          </cell>
          <cell r="C350" t="str">
            <v>-</v>
          </cell>
          <cell r="H350">
            <v>9.6455677816816006E-8</v>
          </cell>
          <cell r="I350">
            <v>3.0829431645208197E-7</v>
          </cell>
          <cell r="J350">
            <v>0.135853869663493</v>
          </cell>
        </row>
        <row r="351">
          <cell r="A351" t="str">
            <v>SCOM-SHCONBR5</v>
          </cell>
          <cell r="B351" t="str">
            <v>VAR_cap</v>
          </cell>
          <cell r="C351" t="str">
            <v>-</v>
          </cell>
          <cell r="H351">
            <v>1.3578154647473435E-4</v>
          </cell>
          <cell r="I351">
            <v>1.3644248404266006E-4</v>
          </cell>
          <cell r="J351">
            <v>0.13593300915903009</v>
          </cell>
        </row>
        <row r="352">
          <cell r="A352" t="str">
            <v>RHNS-SHCONBR2</v>
          </cell>
          <cell r="B352" t="str">
            <v>VAR_ncap</v>
          </cell>
          <cell r="C352" t="str">
            <v>-</v>
          </cell>
          <cell r="H352">
            <v>2.1000633494757399</v>
          </cell>
          <cell r="I352"/>
          <cell r="J352"/>
        </row>
        <row r="353">
          <cell r="A353" t="str">
            <v>RHNS-SHCONBR2</v>
          </cell>
          <cell r="B353" t="str">
            <v>VAR_cap</v>
          </cell>
          <cell r="C353" t="str">
            <v>-</v>
          </cell>
          <cell r="H353">
            <v>5.2903637155329761</v>
          </cell>
          <cell r="I353">
            <v>3.0643400493769946</v>
          </cell>
          <cell r="J353">
            <v>1.3765296077839935</v>
          </cell>
        </row>
        <row r="354">
          <cell r="A354" t="str">
            <v>RHES-SHSTG-ELCHP</v>
          </cell>
          <cell r="B354" t="str">
            <v>VAR_fout</v>
          </cell>
          <cell r="C354" t="str">
            <v>RHES-SHAELCH</v>
          </cell>
          <cell r="H354">
            <v>3.7722530355810489</v>
          </cell>
          <cell r="I354">
            <v>4.864930142094547</v>
          </cell>
          <cell r="J354">
            <v>3.8906164916481729</v>
          </cell>
        </row>
        <row r="355">
          <cell r="A355" t="str">
            <v>RHES-SHSTG-ELCHP</v>
          </cell>
          <cell r="B355" t="str">
            <v>VAR_fout</v>
          </cell>
          <cell r="C355" t="str">
            <v>AUX_RHES-SHSTG-ELCHP_OUT</v>
          </cell>
          <cell r="H355">
            <v>3.7760252886166326</v>
          </cell>
          <cell r="I355">
            <v>4.8697950722366397</v>
          </cell>
          <cell r="J355">
            <v>3.8945071081398202</v>
          </cell>
        </row>
        <row r="356">
          <cell r="A356" t="str">
            <v>RHES-SHSTG-ELCHP</v>
          </cell>
          <cell r="B356" t="str">
            <v>VAR_fin</v>
          </cell>
          <cell r="C356" t="str">
            <v>RHES-SHAELCH</v>
          </cell>
          <cell r="H356">
            <v>3.7722628512014671</v>
          </cell>
          <cell r="I356">
            <v>4.8649406361442322</v>
          </cell>
          <cell r="J356">
            <v>3.8906290582694281</v>
          </cell>
        </row>
        <row r="357">
          <cell r="A357" t="str">
            <v>RHES-SHSTG-ELCHP</v>
          </cell>
          <cell r="B357" t="str">
            <v>VAR_ncap</v>
          </cell>
          <cell r="C357" t="str">
            <v>-</v>
          </cell>
          <cell r="H357">
            <v>9.8829988984678804E-2</v>
          </cell>
          <cell r="I357">
            <v>0.23172681062794501</v>
          </cell>
          <cell r="J357">
            <v>0.17893531963890699</v>
          </cell>
        </row>
        <row r="358">
          <cell r="A358" t="str">
            <v>RHES-SHSTG-ELCHP</v>
          </cell>
          <cell r="B358" t="str">
            <v>VAR_cap</v>
          </cell>
          <cell r="C358" t="str">
            <v>-</v>
          </cell>
          <cell r="H358">
            <v>0.39388317040196297</v>
          </cell>
          <cell r="I358">
            <v>0.42226916366549205</v>
          </cell>
          <cell r="J358">
            <v>0.38887342850090245</v>
          </cell>
        </row>
        <row r="359">
          <cell r="A359" t="str">
            <v>SCOM-SHCONBR6</v>
          </cell>
          <cell r="B359" t="str">
            <v>VAR_fout</v>
          </cell>
          <cell r="C359" t="str">
            <v>SCOM-SHCON</v>
          </cell>
          <cell r="H359">
            <v>5.5218876737677433E-4</v>
          </cell>
          <cell r="I359">
            <v>9.0914127050409387E-4</v>
          </cell>
          <cell r="J359">
            <v>6.3461718453827645E-4</v>
          </cell>
        </row>
        <row r="360">
          <cell r="A360" t="str">
            <v>SCOM-SHCONBR6</v>
          </cell>
          <cell r="B360" t="str">
            <v>VAR_fin</v>
          </cell>
          <cell r="C360" t="str">
            <v>CON</v>
          </cell>
          <cell r="H360">
            <v>5.5218876737677433E-4</v>
          </cell>
          <cell r="I360">
            <v>9.0914127050409387E-4</v>
          </cell>
          <cell r="J360">
            <v>6.3461718453827645E-4</v>
          </cell>
        </row>
        <row r="361">
          <cell r="A361" t="str">
            <v>SCOM-SHCONBR6</v>
          </cell>
          <cell r="B361" t="str">
            <v>VAR_ncap</v>
          </cell>
          <cell r="C361" t="str">
            <v>-</v>
          </cell>
          <cell r="H361">
            <v>8.1114024455684802E-8</v>
          </cell>
          <cell r="I361">
            <v>1.83874066288572E-7</v>
          </cell>
          <cell r="J361">
            <v>7.2088791221492599E-6</v>
          </cell>
        </row>
        <row r="362">
          <cell r="A362" t="str">
            <v>SCOM-SHCONBR6</v>
          </cell>
          <cell r="B362" t="str">
            <v>VAR_cap</v>
          </cell>
          <cell r="C362" t="str">
            <v>-</v>
          </cell>
          <cell r="H362">
            <v>8.0366002057297362E-5</v>
          </cell>
          <cell r="I362">
            <v>8.0781713952806188E-5</v>
          </cell>
          <cell r="J362">
            <v>5.4111873221376789E-5</v>
          </cell>
        </row>
        <row r="363">
          <cell r="A363" t="str">
            <v>RHNM-SHDEM</v>
          </cell>
          <cell r="B363" t="str">
            <v>VAR_fout</v>
          </cell>
          <cell r="C363" t="str">
            <v>RHNM-SHD</v>
          </cell>
          <cell r="H363">
            <v>3.3755155145846802</v>
          </cell>
          <cell r="I363">
            <v>3.8511901023054516</v>
          </cell>
          <cell r="J363">
            <v>4.3161849810234099</v>
          </cell>
        </row>
        <row r="364">
          <cell r="A364" t="str">
            <v>RHNM-SHDEM</v>
          </cell>
          <cell r="B364" t="str">
            <v>VAR_fin</v>
          </cell>
          <cell r="C364" t="str">
            <v>RHNM-SHLFO</v>
          </cell>
          <cell r="H364">
            <v>0.11989348559672013</v>
          </cell>
          <cell r="I364">
            <v>9.0217541540161802E-2</v>
          </cell>
          <cell r="J364">
            <v>1.4102007047980277E-4</v>
          </cell>
        </row>
        <row r="365">
          <cell r="A365" t="str">
            <v>RHNM-SHDEM</v>
          </cell>
          <cell r="B365" t="str">
            <v>VAR_fin</v>
          </cell>
          <cell r="C365" t="str">
            <v>RHNM-SHLTHD</v>
          </cell>
          <cell r="H365">
            <v>0.40217872677577005</v>
          </cell>
          <cell r="I365">
            <v>0.47073240279852457</v>
          </cell>
          <cell r="J365">
            <v>0.5580688241036359</v>
          </cell>
        </row>
        <row r="366">
          <cell r="A366" t="str">
            <v>RHNM-SHDEM</v>
          </cell>
          <cell r="B366" t="str">
            <v>VAR_fin</v>
          </cell>
          <cell r="C366" t="str">
            <v>RHNM-SHCON</v>
          </cell>
          <cell r="H366">
            <v>1.3491974428258904E-3</v>
          </cell>
          <cell r="I366">
            <v>7.7287087109746185E-3</v>
          </cell>
          <cell r="J366">
            <v>7.6660863161978846E-3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RHNM-SHELCB</v>
          </cell>
          <cell r="H367">
            <v>2.284281911675875E-3</v>
          </cell>
          <cell r="I367">
            <v>5.1690386518494181E-3</v>
          </cell>
          <cell r="J367">
            <v>1.9245958225399264E-3</v>
          </cell>
        </row>
        <row r="368">
          <cell r="A368" t="str">
            <v>RHNM-SHDEM</v>
          </cell>
          <cell r="B368" t="str">
            <v>VAR_fin</v>
          </cell>
          <cell r="C368" t="str">
            <v>RHNM-SHWOD</v>
          </cell>
          <cell r="H368"/>
          <cell r="I368">
            <v>1.7375494937269468E-3</v>
          </cell>
          <cell r="J368"/>
        </row>
        <row r="369">
          <cell r="A369" t="str">
            <v>RHNM-SHDEM</v>
          </cell>
          <cell r="B369" t="str">
            <v>VAR_fin</v>
          </cell>
          <cell r="C369" t="str">
            <v>RHNM-SHELCH</v>
          </cell>
          <cell r="H369">
            <v>1.9365159820576336</v>
          </cell>
          <cell r="I369">
            <v>2.2162035581622841</v>
          </cell>
          <cell r="J369">
            <v>2.565783742969133</v>
          </cell>
        </row>
        <row r="370">
          <cell r="A370" t="str">
            <v>RHNM-SHDEM</v>
          </cell>
          <cell r="B370" t="str">
            <v>VAR_fin</v>
          </cell>
          <cell r="C370" t="str">
            <v>RHNM-SHNST</v>
          </cell>
          <cell r="H370"/>
          <cell r="I370">
            <v>3.9343406919153759E-6</v>
          </cell>
          <cell r="J370"/>
        </row>
        <row r="371">
          <cell r="A371" t="str">
            <v>RHNM-SHDEM</v>
          </cell>
          <cell r="B371" t="str">
            <v>VAR_fin</v>
          </cell>
          <cell r="C371" t="str">
            <v>RHNM-SHPLT</v>
          </cell>
          <cell r="H371"/>
          <cell r="I371">
            <v>1.9060113375068357E-5</v>
          </cell>
          <cell r="J371">
            <v>1.2096444308803801E-6</v>
          </cell>
        </row>
        <row r="372">
          <cell r="A372" t="str">
            <v>RHNM-SHDEM</v>
          </cell>
          <cell r="B372" t="str">
            <v>VAR_fin</v>
          </cell>
          <cell r="C372" t="str">
            <v>RHNM-SHLTHC-NGA</v>
          </cell>
          <cell r="H372">
            <v>1.8423906194041799E-5</v>
          </cell>
          <cell r="I372">
            <v>1.3452215116213707E-5</v>
          </cell>
          <cell r="J372">
            <v>2.631547235562809E-4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RHNM-SHSOL</v>
          </cell>
          <cell r="H373">
            <v>5.3511231377259766E-4</v>
          </cell>
          <cell r="I373">
            <v>3.6240517877446192E-3</v>
          </cell>
          <cell r="J373">
            <v>9.1866793851691313E-4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RHNM-SHLTHC-WOD</v>
          </cell>
          <cell r="H374">
            <v>2.5005983002148575E-4</v>
          </cell>
          <cell r="I374">
            <v>4.4445895803531565E-6</v>
          </cell>
          <cell r="J374">
            <v>9.5736731644642291E-6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RHNM-SHNGAH</v>
          </cell>
          <cell r="H375">
            <v>0.89545912065185618</v>
          </cell>
          <cell r="I375">
            <v>1.0558338671105163</v>
          </cell>
          <cell r="J375">
            <v>1.1814848784247862</v>
          </cell>
        </row>
        <row r="376">
          <cell r="A376" t="str">
            <v>RHNM-SHDEM</v>
          </cell>
          <cell r="B376" t="str">
            <v>VAR_fin</v>
          </cell>
          <cell r="C376" t="str">
            <v>RHNM-SHNGA</v>
          </cell>
          <cell r="H376">
            <v>1.7200345390624292E-2</v>
          </cell>
          <cell r="I376">
            <v>1.7868088715529422E-5</v>
          </cell>
          <cell r="J376">
            <v>8.2494668700831802E-6</v>
          </cell>
        </row>
        <row r="377">
          <cell r="A377" t="str">
            <v>SCOM-STG-ELCSPEC</v>
          </cell>
          <cell r="B377" t="str">
            <v>VAR_fout</v>
          </cell>
          <cell r="C377" t="str">
            <v>SCOM-ELS</v>
          </cell>
          <cell r="H377">
            <v>1.4321314223672861E-2</v>
          </cell>
          <cell r="I377">
            <v>1.4428378183480283E-2</v>
          </cell>
          <cell r="J377">
            <v>1.4828268896919418E-2</v>
          </cell>
        </row>
        <row r="378">
          <cell r="A378" t="str">
            <v>SCOM-STG-ELCSPEC</v>
          </cell>
          <cell r="B378" t="str">
            <v>VAR_fin</v>
          </cell>
          <cell r="C378" t="str">
            <v>SCOM-ELS</v>
          </cell>
          <cell r="H378">
            <v>1.4322367830035172E-2</v>
          </cell>
          <cell r="I378">
            <v>1.4429469418641294E-2</v>
          </cell>
          <cell r="J378">
            <v>1.4828814514499437E-2</v>
          </cell>
        </row>
        <row r="379">
          <cell r="A379" t="str">
            <v>SCOM-STG-ELCSPEC</v>
          </cell>
          <cell r="B379" t="str">
            <v>VAR_ncap</v>
          </cell>
          <cell r="C379" t="str">
            <v>-</v>
          </cell>
          <cell r="H379">
            <v>9.8526616897789492E-6</v>
          </cell>
          <cell r="I379">
            <v>2.5482718473268201E-4</v>
          </cell>
          <cell r="J379">
            <v>2.8133551761955802E-4</v>
          </cell>
        </row>
        <row r="380">
          <cell r="A380" t="str">
            <v>SCOM-STG-ELCSPEC</v>
          </cell>
          <cell r="B380" t="str">
            <v>VAR_cap</v>
          </cell>
          <cell r="C380" t="str">
            <v>-</v>
          </cell>
          <cell r="H380">
            <v>5.3911136924343986E-4</v>
          </cell>
          <cell r="I380">
            <v>5.4097535311057991E-4</v>
          </cell>
          <cell r="J380">
            <v>5.4358246063056714E-4</v>
          </cell>
        </row>
        <row r="381">
          <cell r="A381" t="str">
            <v>RHNS-SHCONBR3</v>
          </cell>
          <cell r="B381" t="str">
            <v>VAR_ncap</v>
          </cell>
          <cell r="C381" t="str">
            <v>-</v>
          </cell>
          <cell r="H381">
            <v>2.10006334947537</v>
          </cell>
          <cell r="I381"/>
          <cell r="J381"/>
        </row>
        <row r="382">
          <cell r="A382" t="str">
            <v>RHNS-SHCONBR3</v>
          </cell>
          <cell r="B382" t="str">
            <v>VAR_cap</v>
          </cell>
          <cell r="C382" t="str">
            <v>-</v>
          </cell>
          <cell r="H382">
            <v>5.2903637155390015</v>
          </cell>
          <cell r="I382">
            <v>3.0643400493819968</v>
          </cell>
          <cell r="J382">
            <v>1.3765296077889957</v>
          </cell>
        </row>
        <row r="383">
          <cell r="A383" t="str">
            <v>SCOM-SHCONBR7</v>
          </cell>
          <cell r="B383" t="str">
            <v>VAR_fout</v>
          </cell>
          <cell r="C383" t="str">
            <v>SCOM-SHCON</v>
          </cell>
          <cell r="H383">
            <v>3.1877264498924565E-4</v>
          </cell>
          <cell r="I383">
            <v>5.0185697366239351E-4</v>
          </cell>
          <cell r="J383">
            <v>3.0901937212595717E-4</v>
          </cell>
        </row>
        <row r="384">
          <cell r="A384" t="str">
            <v>SCOM-SHCONBR7</v>
          </cell>
          <cell r="B384" t="str">
            <v>VAR_fin</v>
          </cell>
          <cell r="C384" t="str">
            <v>CON</v>
          </cell>
          <cell r="H384">
            <v>3.1877264498924565E-4</v>
          </cell>
          <cell r="I384">
            <v>5.0185697366239351E-4</v>
          </cell>
          <cell r="J384">
            <v>3.0901937212595717E-4</v>
          </cell>
        </row>
        <row r="385">
          <cell r="A385" t="str">
            <v>SCOM-SHCONBR7</v>
          </cell>
          <cell r="B385" t="str">
            <v>VAR_ncap</v>
          </cell>
          <cell r="C385" t="str">
            <v>-</v>
          </cell>
          <cell r="H385">
            <v>5.9448979115248502E-8</v>
          </cell>
          <cell r="I385"/>
          <cell r="J385">
            <v>3.8146252211029202E-7</v>
          </cell>
        </row>
        <row r="386">
          <cell r="A386" t="str">
            <v>SCOM-SHCONBR7</v>
          </cell>
          <cell r="B386" t="str">
            <v>VAR_cap</v>
          </cell>
          <cell r="C386" t="str">
            <v>-</v>
          </cell>
          <cell r="H386">
            <v>4.6672716035908025E-5</v>
          </cell>
          <cell r="I386">
            <v>4.6786908153162747E-5</v>
          </cell>
          <cell r="J386">
            <v>2.7530777644383558E-5</v>
          </cell>
        </row>
        <row r="387">
          <cell r="A387" t="str">
            <v>RHNS-SHCONBR4</v>
          </cell>
          <cell r="B387" t="str">
            <v>VAR_ncap</v>
          </cell>
          <cell r="C387" t="str">
            <v>-</v>
          </cell>
          <cell r="H387">
            <v>2.1000633494757399</v>
          </cell>
          <cell r="I387"/>
          <cell r="J387"/>
        </row>
        <row r="388">
          <cell r="A388" t="str">
            <v>RHNS-SHCONBR4</v>
          </cell>
          <cell r="B388" t="str">
            <v>VAR_cap</v>
          </cell>
          <cell r="C388" t="str">
            <v>-</v>
          </cell>
          <cell r="H388">
            <v>5.2903637155329761</v>
          </cell>
          <cell r="I388">
            <v>3.0643400493769946</v>
          </cell>
          <cell r="J388">
            <v>1.3765296077839935</v>
          </cell>
        </row>
        <row r="389">
          <cell r="A389" t="str">
            <v>SCOM-SHCONBR8</v>
          </cell>
          <cell r="B389" t="str">
            <v>VAR_fout</v>
          </cell>
          <cell r="C389" t="str">
            <v>SCOM-SHCON</v>
          </cell>
          <cell r="H389">
            <v>1.1229099557654189E-4</v>
          </cell>
          <cell r="I389">
            <v>1.4946231447043935E-4</v>
          </cell>
          <cell r="J389">
            <v>9.5334094600981026E-5</v>
          </cell>
        </row>
        <row r="390">
          <cell r="A390" t="str">
            <v>SCOM-SHCONBR8</v>
          </cell>
          <cell r="B390" t="str">
            <v>VAR_fin</v>
          </cell>
          <cell r="C390" t="str">
            <v>CON</v>
          </cell>
          <cell r="H390">
            <v>1.1229099557654189E-4</v>
          </cell>
          <cell r="I390">
            <v>1.4946231447043935E-4</v>
          </cell>
          <cell r="J390">
            <v>9.5334094600981026E-5</v>
          </cell>
        </row>
        <row r="391">
          <cell r="A391" t="str">
            <v>SCOM-SHCONBR8</v>
          </cell>
          <cell r="B391" t="str">
            <v>VAR_ncap</v>
          </cell>
          <cell r="C391" t="str">
            <v>-</v>
          </cell>
          <cell r="H391">
            <v>2.7782380970265301E-8</v>
          </cell>
          <cell r="I391"/>
          <cell r="J391">
            <v>5.9133661304736097E-8</v>
          </cell>
        </row>
        <row r="392">
          <cell r="A392" t="str">
            <v>SCOM-SHCONBR8</v>
          </cell>
          <cell r="B392" t="str">
            <v>VAR_cap</v>
          </cell>
          <cell r="C392" t="str">
            <v>-</v>
          </cell>
          <cell r="H392">
            <v>1.5179092090869086E-5</v>
          </cell>
          <cell r="I392">
            <v>1.5183139971117537E-5</v>
          </cell>
          <cell r="J392">
            <v>8.8893663940876626E-6</v>
          </cell>
        </row>
        <row r="393">
          <cell r="A393" t="str">
            <v>ITOT-ELCSPEC</v>
          </cell>
          <cell r="B393" t="str">
            <v>VAR_fout</v>
          </cell>
          <cell r="C393" t="str">
            <v>ITOT-ELS</v>
          </cell>
          <cell r="H393">
            <v>50.386677887297466</v>
          </cell>
          <cell r="I393">
            <v>50.069112623403285</v>
          </cell>
          <cell r="J393">
            <v>50.367531912145601</v>
          </cell>
        </row>
        <row r="394">
          <cell r="A394" t="str">
            <v>ITOT-ELCSPEC</v>
          </cell>
          <cell r="B394" t="str">
            <v>VAR_fin</v>
          </cell>
          <cell r="C394" t="str">
            <v>ITOT_ELC</v>
          </cell>
          <cell r="H394">
            <v>50.386677887297466</v>
          </cell>
          <cell r="I394">
            <v>50.069112623403285</v>
          </cell>
          <cell r="J394">
            <v>50.367531912145601</v>
          </cell>
        </row>
        <row r="395">
          <cell r="A395" t="str">
            <v>ITOT-ELCSPEC</v>
          </cell>
          <cell r="B395" t="str">
            <v>VAR_ncap</v>
          </cell>
          <cell r="C395" t="str">
            <v>-</v>
          </cell>
          <cell r="H395">
            <v>3.1381200237139001E-6</v>
          </cell>
          <cell r="I395">
            <v>2.4743738835263998E-6</v>
          </cell>
          <cell r="J395">
            <v>2.44554519716886</v>
          </cell>
        </row>
        <row r="396">
          <cell r="A396" t="str">
            <v>ITOT-ELCSPEC</v>
          </cell>
          <cell r="B396" t="str">
            <v>VAR_cap</v>
          </cell>
          <cell r="C396" t="str">
            <v>-</v>
          </cell>
          <cell r="H396">
            <v>2.7401720694393026</v>
          </cell>
          <cell r="I396">
            <v>2.722904768627719</v>
          </cell>
          <cell r="J396">
            <v>2.7391298582480181</v>
          </cell>
        </row>
        <row r="397">
          <cell r="A397" t="str">
            <v>RHNM-SHLTHDH</v>
          </cell>
          <cell r="B397" t="str">
            <v>VAR_fout</v>
          </cell>
          <cell r="C397" t="str">
            <v>RHNM-SHLTHD</v>
          </cell>
          <cell r="H397">
            <v>0.40260576239300133</v>
          </cell>
          <cell r="I397">
            <v>0.47409180906507559</v>
          </cell>
          <cell r="J397">
            <v>0.55894458939565372</v>
          </cell>
        </row>
        <row r="398">
          <cell r="A398" t="str">
            <v>RHNM-SHLTHDH</v>
          </cell>
          <cell r="B398" t="str">
            <v>VAR_fin</v>
          </cell>
          <cell r="C398" t="str">
            <v>RHNMLTHDHC</v>
          </cell>
          <cell r="H398">
            <v>0.40260576239300133</v>
          </cell>
          <cell r="I398">
            <v>0.47409180906507559</v>
          </cell>
          <cell r="J398">
            <v>0.55894458939565372</v>
          </cell>
        </row>
        <row r="399">
          <cell r="A399" t="str">
            <v>RHNM-SHLTHDH</v>
          </cell>
          <cell r="B399" t="str">
            <v>VAR_fin</v>
          </cell>
          <cell r="C399" t="str">
            <v>RHNM_LTH_DH</v>
          </cell>
          <cell r="H399">
            <v>0.44268227501254703</v>
          </cell>
          <cell r="I399">
            <v>0.5207403693745658</v>
          </cell>
          <cell r="J399">
            <v>0.61394229213914842</v>
          </cell>
        </row>
        <row r="400">
          <cell r="A400" t="str">
            <v>RHNM-SHLTHDH</v>
          </cell>
          <cell r="B400" t="str">
            <v>VAR_ncap</v>
          </cell>
          <cell r="C400" t="str">
            <v>-</v>
          </cell>
          <cell r="H400">
            <v>1.5970120474644502E-2</v>
          </cell>
          <cell r="I400">
            <v>1.8426044701982801E-2</v>
          </cell>
          <cell r="J400">
            <v>2.9241674626785601E-2</v>
          </cell>
        </row>
        <row r="401">
          <cell r="A401" t="str">
            <v>RHNM-SHLTHDH</v>
          </cell>
          <cell r="B401" t="str">
            <v>VAR_cap</v>
          </cell>
          <cell r="C401" t="str">
            <v>-</v>
          </cell>
          <cell r="H401">
            <v>3.2466292696024697E-2</v>
          </cell>
          <cell r="I401">
            <v>3.8770811902531906E-2</v>
          </cell>
          <cell r="J401">
            <v>5.361816179516081E-2</v>
          </cell>
        </row>
        <row r="402">
          <cell r="A402" t="str">
            <v>RHNS-SHCONBR5</v>
          </cell>
          <cell r="B402" t="str">
            <v>VAR_ncap</v>
          </cell>
          <cell r="C402" t="str">
            <v>-</v>
          </cell>
          <cell r="H402">
            <v>2.10006334947537</v>
          </cell>
          <cell r="I402"/>
          <cell r="J402"/>
        </row>
        <row r="403">
          <cell r="A403" t="str">
            <v>RHNS-SHCONBR5</v>
          </cell>
          <cell r="B403" t="str">
            <v>VAR_cap</v>
          </cell>
          <cell r="C403" t="str">
            <v>-</v>
          </cell>
          <cell r="H403">
            <v>5.2903637155390015</v>
          </cell>
          <cell r="I403">
            <v>3.0643400493819968</v>
          </cell>
          <cell r="J403">
            <v>1.3765296077889957</v>
          </cell>
        </row>
        <row r="404">
          <cell r="A404" t="str">
            <v>SCOM-SHCONBR9</v>
          </cell>
          <cell r="B404" t="str">
            <v>VAR_fout</v>
          </cell>
          <cell r="C404" t="str">
            <v>SCOM-SHCON</v>
          </cell>
          <cell r="H404">
            <v>4.2014778098182743E-5</v>
          </cell>
          <cell r="I404">
            <v>4.3718967415468179E-5</v>
          </cell>
          <cell r="J404">
            <v>3.0486803007188032E-5</v>
          </cell>
        </row>
        <row r="405">
          <cell r="A405" t="str">
            <v>SCOM-SHCONBR9</v>
          </cell>
          <cell r="B405" t="str">
            <v>VAR_fin</v>
          </cell>
          <cell r="C405" t="str">
            <v>CON</v>
          </cell>
          <cell r="H405">
            <v>4.2014778098182743E-5</v>
          </cell>
          <cell r="I405">
            <v>4.3718967415468179E-5</v>
          </cell>
          <cell r="J405">
            <v>3.0486803007188032E-5</v>
          </cell>
        </row>
        <row r="406">
          <cell r="A406" t="str">
            <v>SCOM-SHCONBR9</v>
          </cell>
          <cell r="B406" t="str">
            <v>VAR_ncap</v>
          </cell>
          <cell r="C406" t="str">
            <v>-</v>
          </cell>
          <cell r="H406">
            <v>1.3526550341555699E-8</v>
          </cell>
          <cell r="I406"/>
          <cell r="J406">
            <v>2.16826427375724E-8</v>
          </cell>
        </row>
        <row r="407">
          <cell r="A407" t="str">
            <v>SCOM-SHCONBR9</v>
          </cell>
          <cell r="B407" t="str">
            <v>VAR_cap</v>
          </cell>
          <cell r="C407" t="str">
            <v>-</v>
          </cell>
          <cell r="H407">
            <v>3.8510019408420015E-6</v>
          </cell>
          <cell r="I407">
            <v>3.8452639149310853E-6</v>
          </cell>
          <cell r="J407">
            <v>2.2836243721559383E-6</v>
          </cell>
        </row>
        <row r="408">
          <cell r="A408" t="str">
            <v>ITOT-SWHCOABR</v>
          </cell>
          <cell r="B408" t="str">
            <v>VAR_fout</v>
          </cell>
          <cell r="C408" t="str">
            <v>ITOT-SWH</v>
          </cell>
          <cell r="H408">
            <v>5.0186696248361289E-4</v>
          </cell>
          <cell r="I408">
            <v>6.4735665265505681E-6</v>
          </cell>
          <cell r="J408">
            <v>1.3547188213126139E-4</v>
          </cell>
        </row>
        <row r="409">
          <cell r="A409" t="str">
            <v>ITOT-SWHCOABR</v>
          </cell>
          <cell r="B409" t="str">
            <v>VAR_fout</v>
          </cell>
          <cell r="C409" t="str">
            <v>CO2_I</v>
          </cell>
          <cell r="H409">
            <v>6.9179282412239196E-2</v>
          </cell>
          <cell r="I409">
            <v>8.8903646964627896E-4</v>
          </cell>
          <cell r="J409">
            <v>1.8468005108188201E-2</v>
          </cell>
        </row>
        <row r="410">
          <cell r="A410" t="str">
            <v>ITOT-SWHCOABR</v>
          </cell>
          <cell r="B410" t="str">
            <v>VAR_fin</v>
          </cell>
          <cell r="C410" t="str">
            <v>ICOA</v>
          </cell>
          <cell r="H410">
            <v>7.4627057618381089E-4</v>
          </cell>
          <cell r="I410">
            <v>9.5904689282230778E-6</v>
          </cell>
          <cell r="J410">
            <v>1.992233560753844E-4</v>
          </cell>
        </row>
        <row r="411">
          <cell r="A411" t="str">
            <v>ITOT-SWHCOABR</v>
          </cell>
          <cell r="B411" t="str">
            <v>VAR_ncap</v>
          </cell>
          <cell r="C411" t="str">
            <v>-</v>
          </cell>
          <cell r="H411">
            <v>3.8910969725275298E-5</v>
          </cell>
          <cell r="I411">
            <v>1.9504684309512102E-6</v>
          </cell>
          <cell r="J411">
            <v>1.2424021213795299E-5</v>
          </cell>
        </row>
        <row r="412">
          <cell r="A412" t="str">
            <v>ITOT-SWHCOABR</v>
          </cell>
          <cell r="B412" t="str">
            <v>VAR_cap</v>
          </cell>
          <cell r="C412" t="str">
            <v>-</v>
          </cell>
          <cell r="H412">
            <v>4.6972627278915602E-5</v>
          </cell>
          <cell r="I412">
            <v>3.7076938756639815E-7</v>
          </cell>
          <cell r="J412">
            <v>1.2729129718309502E-5</v>
          </cell>
        </row>
        <row r="413">
          <cell r="A413" t="str">
            <v>RHSA-WHDEM</v>
          </cell>
          <cell r="B413" t="str">
            <v>VAR_fout</v>
          </cell>
          <cell r="C413" t="str">
            <v>RHSA-WHD</v>
          </cell>
          <cell r="H413">
            <v>23.234473325161591</v>
          </cell>
          <cell r="I413">
            <v>25.323775175841401</v>
          </cell>
          <cell r="J413">
            <v>26.311345765970788</v>
          </cell>
        </row>
        <row r="414">
          <cell r="A414" t="str">
            <v>RHSA-WHDEM</v>
          </cell>
          <cell r="B414" t="str">
            <v>VAR_fin</v>
          </cell>
          <cell r="C414" t="str">
            <v>RHSA-WHNGA</v>
          </cell>
          <cell r="H414">
            <v>2.149919318820519</v>
          </cell>
          <cell r="I414">
            <v>1.1544509266437177</v>
          </cell>
          <cell r="J414">
            <v>0.42222130362711502</v>
          </cell>
        </row>
        <row r="415">
          <cell r="A415" t="str">
            <v>RHSA-WHDEM</v>
          </cell>
          <cell r="B415" t="str">
            <v>VAR_fin</v>
          </cell>
          <cell r="C415" t="str">
            <v>RHSA-WHLFO</v>
          </cell>
          <cell r="H415">
            <v>1.4659700268029892</v>
          </cell>
          <cell r="I415">
            <v>0.77450153452760162</v>
          </cell>
          <cell r="J415">
            <v>3.449291725680511E-2</v>
          </cell>
        </row>
        <row r="416">
          <cell r="A416" t="str">
            <v>RHSA-WHDEM</v>
          </cell>
          <cell r="B416" t="str">
            <v>VAR_fin</v>
          </cell>
          <cell r="C416" t="str">
            <v>RHSA-WHWOD</v>
          </cell>
          <cell r="H416">
            <v>0.76117997731432863</v>
          </cell>
          <cell r="I416">
            <v>0.60888485727698038</v>
          </cell>
          <cell r="J416">
            <v>0.32029900546616918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RHSA-WHNGAH</v>
          </cell>
          <cell r="H417">
            <v>2.6263828198378332</v>
          </cell>
          <cell r="I417">
            <v>3.4138227799259782</v>
          </cell>
          <cell r="J417">
            <v>3.866717632655321</v>
          </cell>
        </row>
        <row r="418">
          <cell r="A418" t="str">
            <v>RHSA-WHDEM</v>
          </cell>
          <cell r="B418" t="str">
            <v>VAR_fin</v>
          </cell>
          <cell r="C418" t="str">
            <v>RHSA-WHNST</v>
          </cell>
          <cell r="H418">
            <v>4.138441608005284E-6</v>
          </cell>
          <cell r="I418">
            <v>4.2381139314016672E-6</v>
          </cell>
          <cell r="J418">
            <v>1.0909317167013148E-5</v>
          </cell>
        </row>
        <row r="419">
          <cell r="A419" t="str">
            <v>RHSA-WHDEM</v>
          </cell>
          <cell r="B419" t="str">
            <v>VAR_fin</v>
          </cell>
          <cell r="C419" t="str">
            <v>RHSA-WHPLT</v>
          </cell>
          <cell r="H419">
            <v>2.967402776329002E-2</v>
          </cell>
          <cell r="I419">
            <v>2.2949885947642301E-2</v>
          </cell>
          <cell r="J419">
            <v>1.1043496836676849E-2</v>
          </cell>
        </row>
        <row r="420">
          <cell r="A420" t="str">
            <v>RHSA-WHDEM</v>
          </cell>
          <cell r="B420" t="str">
            <v>VAR_fin</v>
          </cell>
          <cell r="C420" t="str">
            <v>RHSA-WHLTHRD</v>
          </cell>
          <cell r="H420">
            <v>2.3297644207091741</v>
          </cell>
          <cell r="I420">
            <v>2.8194090931756559</v>
          </cell>
          <cell r="J420">
            <v>3.0038245624173601</v>
          </cell>
        </row>
        <row r="421">
          <cell r="A421" t="str">
            <v>RHSA-WHDEM</v>
          </cell>
          <cell r="B421" t="str">
            <v>VAR_fin</v>
          </cell>
          <cell r="C421" t="str">
            <v>RHSA-WHELCB</v>
          </cell>
          <cell r="H421">
            <v>1.8565083236949667</v>
          </cell>
          <cell r="I421">
            <v>1.6889502344434502</v>
          </cell>
          <cell r="J421">
            <v>1.4705388432539022</v>
          </cell>
        </row>
        <row r="422">
          <cell r="A422" t="str">
            <v>RHSA-WHDEM</v>
          </cell>
          <cell r="B422" t="str">
            <v>VAR_fin</v>
          </cell>
          <cell r="C422" t="str">
            <v>RHSA-WHSOL</v>
          </cell>
          <cell r="H422">
            <v>1.5853757220260829</v>
          </cell>
          <cell r="I422">
            <v>1.8311119265957445</v>
          </cell>
          <cell r="J422">
            <v>2.0273784957955105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RHSA-WHELCH</v>
          </cell>
          <cell r="H423">
            <v>10.4297813965195</v>
          </cell>
          <cell r="I423">
            <v>13.009767518396703</v>
          </cell>
          <cell r="J423">
            <v>15.154899355988038</v>
          </cell>
        </row>
        <row r="424">
          <cell r="A424" t="str">
            <v>RHSA-WHNGAHP</v>
          </cell>
          <cell r="B424" t="str">
            <v>VAR_fout</v>
          </cell>
          <cell r="C424" t="str">
            <v>RHSA-WHANGAH</v>
          </cell>
          <cell r="H424">
            <v>2.6263798871885116</v>
          </cell>
          <cell r="I424">
            <v>3.4138187303094019</v>
          </cell>
          <cell r="J424">
            <v>3.8667213149714939</v>
          </cell>
        </row>
        <row r="425">
          <cell r="A425" t="str">
            <v>RHSA-WHNGAHP</v>
          </cell>
          <cell r="B425" t="str">
            <v>VAR_fout</v>
          </cell>
          <cell r="C425" t="str">
            <v>CO2_R</v>
          </cell>
          <cell r="H425">
            <v>60.662012013461101</v>
          </cell>
          <cell r="I425">
            <v>73.853965326565003</v>
          </cell>
          <cell r="J425">
            <v>69.219027847217902</v>
          </cell>
        </row>
        <row r="426">
          <cell r="A426" t="str">
            <v>RHSA-WHNGAHP</v>
          </cell>
          <cell r="B426" t="str">
            <v>VAR_fin</v>
          </cell>
          <cell r="C426" t="str">
            <v>RNGA</v>
          </cell>
          <cell r="H426">
            <v>1.0755675888911536</v>
          </cell>
          <cell r="I426">
            <v>1.3094674703291649</v>
          </cell>
          <cell r="J426">
            <v>1.2272877277875518</v>
          </cell>
        </row>
        <row r="427">
          <cell r="A427" t="str">
            <v>RHSA-WHNGAHP</v>
          </cell>
          <cell r="B427" t="str">
            <v>VAR_ncap</v>
          </cell>
          <cell r="C427" t="str">
            <v>-</v>
          </cell>
          <cell r="H427">
            <v>4.3622039092748602E-2</v>
          </cell>
          <cell r="I427">
            <v>0.12983573156939601</v>
          </cell>
          <cell r="J427">
            <v>0.15161797384416401</v>
          </cell>
        </row>
        <row r="428">
          <cell r="A428" t="str">
            <v>RHSA-WHNGAHP</v>
          </cell>
          <cell r="B428" t="str">
            <v>VAR_cap</v>
          </cell>
          <cell r="C428" t="str">
            <v>-</v>
          </cell>
          <cell r="H428">
            <v>0.17952386951327251</v>
          </cell>
          <cell r="I428">
            <v>0.23334477651888383</v>
          </cell>
          <cell r="J428">
            <v>0.26429584235499853</v>
          </cell>
        </row>
        <row r="429">
          <cell r="A429" t="str">
            <v>SCOM-SHSTG-ELCHP</v>
          </cell>
          <cell r="B429" t="str">
            <v>VAR_fout</v>
          </cell>
          <cell r="C429" t="str">
            <v>SCOM-SHAELCH</v>
          </cell>
          <cell r="H429">
            <v>2.0165024193080418E-5</v>
          </cell>
          <cell r="I429">
            <v>1.5487851535373321E-5</v>
          </cell>
          <cell r="J429">
            <v>6.3354552452218133E-6</v>
          </cell>
        </row>
        <row r="430">
          <cell r="A430" t="str">
            <v>SCOM-SHSTG-ELCHP</v>
          </cell>
          <cell r="B430" t="str">
            <v>VAR_fin</v>
          </cell>
          <cell r="C430" t="str">
            <v>SCOM-SHAELCH</v>
          </cell>
          <cell r="H430">
            <v>2.1459821851943375E-5</v>
          </cell>
          <cell r="I430">
            <v>1.8612385856072128E-5</v>
          </cell>
          <cell r="J430">
            <v>5.8746400142107699E-6</v>
          </cell>
        </row>
        <row r="431">
          <cell r="A431" t="str">
            <v>SCOM-SHSTG-ELCHP</v>
          </cell>
          <cell r="B431" t="str">
            <v>VAR_ncap</v>
          </cell>
          <cell r="C431" t="str">
            <v>-</v>
          </cell>
          <cell r="H431">
            <v>8.3481027177019995E-2</v>
          </cell>
          <cell r="I431">
            <v>0.19005494966471501</v>
          </cell>
          <cell r="J431">
            <v>0.21641275386327499</v>
          </cell>
        </row>
        <row r="432">
          <cell r="A432" t="str">
            <v>SCOM-SHSTG-ELCHP</v>
          </cell>
          <cell r="B432" t="str">
            <v>VAR_cap</v>
          </cell>
          <cell r="C432" t="str">
            <v>-</v>
          </cell>
          <cell r="H432">
            <v>0.28785716794411226</v>
          </cell>
          <cell r="I432">
            <v>0.37151570329143707</v>
          </cell>
          <cell r="J432">
            <v>0.38959361141077964</v>
          </cell>
        </row>
        <row r="433">
          <cell r="A433" t="str">
            <v>RHEM-SHLFOBR</v>
          </cell>
          <cell r="B433" t="str">
            <v>VAR_fout</v>
          </cell>
          <cell r="C433" t="str">
            <v>CO2_R</v>
          </cell>
          <cell r="H433">
            <v>608.97615271413997</v>
          </cell>
          <cell r="I433">
            <v>254.51638564564001</v>
          </cell>
          <cell r="J433">
            <v>17.5096610945055</v>
          </cell>
        </row>
        <row r="434">
          <cell r="A434" t="str">
            <v>RHEM-SHLFOBR</v>
          </cell>
          <cell r="B434" t="str">
            <v>VAR_fout</v>
          </cell>
          <cell r="C434" t="str">
            <v>RHEM-SHLFO</v>
          </cell>
          <cell r="H434">
            <v>7.2013935115868861</v>
          </cell>
          <cell r="I434">
            <v>3.0097609569966695</v>
          </cell>
          <cell r="J434">
            <v>0.20705894513942835</v>
          </cell>
        </row>
        <row r="435">
          <cell r="A435" t="str">
            <v>RHEM-SHLFOBR</v>
          </cell>
          <cell r="B435" t="str">
            <v>VAR_fin</v>
          </cell>
          <cell r="C435" t="str">
            <v>RLFO</v>
          </cell>
          <cell r="H435">
            <v>8.2629057356056936</v>
          </cell>
          <cell r="I435">
            <v>3.453410931419806</v>
          </cell>
          <cell r="J435">
            <v>0.23758020481011499</v>
          </cell>
        </row>
        <row r="436">
          <cell r="A436" t="str">
            <v>RHEM-SHLFOBR</v>
          </cell>
          <cell r="B436" t="str">
            <v>VAR_ncap</v>
          </cell>
          <cell r="C436" t="str">
            <v>-</v>
          </cell>
          <cell r="H436">
            <v>0.11086476930142999</v>
          </cell>
          <cell r="I436">
            <v>0.10395576973104299</v>
          </cell>
          <cell r="J436">
            <v>1.44288216618444E-7</v>
          </cell>
        </row>
        <row r="437">
          <cell r="A437" t="str">
            <v>RHEM-SHLFOBR</v>
          </cell>
          <cell r="B437" t="str">
            <v>VAR_cap</v>
          </cell>
          <cell r="C437" t="str">
            <v>-</v>
          </cell>
          <cell r="H437">
            <v>0.50896264580861061</v>
          </cell>
          <cell r="I437">
            <v>0.21482045795366914</v>
          </cell>
          <cell r="J437">
            <v>1.9996346806606002E-2</v>
          </cell>
        </row>
        <row r="438">
          <cell r="A438" t="str">
            <v>RHES-SHNGAHP</v>
          </cell>
          <cell r="B438" t="str">
            <v>VAR_fout</v>
          </cell>
          <cell r="C438" t="str">
            <v>RHES-SHANGAH</v>
          </cell>
          <cell r="H438">
            <v>1.4318525075340729</v>
          </cell>
          <cell r="I438">
            <v>1.3553757118489003</v>
          </cell>
          <cell r="J438">
            <v>1.0953269555177396</v>
          </cell>
        </row>
        <row r="439">
          <cell r="A439" t="str">
            <v>RHES-SHNGAHP</v>
          </cell>
          <cell r="B439" t="str">
            <v>VAR_fout</v>
          </cell>
          <cell r="C439" t="str">
            <v>CO2_R</v>
          </cell>
          <cell r="H439">
            <v>42.800876089737798</v>
          </cell>
          <cell r="I439">
            <v>38.9332660789008</v>
          </cell>
          <cell r="J439">
            <v>29.1498347958902</v>
          </cell>
        </row>
        <row r="440">
          <cell r="A440" t="str">
            <v>RHES-SHNGAHP</v>
          </cell>
          <cell r="B440" t="str">
            <v>VAR_fin</v>
          </cell>
          <cell r="C440" t="str">
            <v>RHESELCHPC</v>
          </cell>
          <cell r="H440">
            <v>1.4318525075340729</v>
          </cell>
          <cell r="I440">
            <v>1.3553757118489003</v>
          </cell>
          <cell r="J440">
            <v>1.0953269555177396</v>
          </cell>
        </row>
        <row r="441">
          <cell r="A441" t="str">
            <v>RHES-SHNGAHP</v>
          </cell>
          <cell r="B441" t="str">
            <v>VAR_fin</v>
          </cell>
          <cell r="C441" t="str">
            <v>RNGA</v>
          </cell>
          <cell r="H441">
            <v>0.75888078173293905</v>
          </cell>
          <cell r="I441">
            <v>0.69030613615072378</v>
          </cell>
          <cell r="J441">
            <v>0.51684104248032303</v>
          </cell>
        </row>
        <row r="442">
          <cell r="A442" t="str">
            <v>RHES-SHNGAHP</v>
          </cell>
          <cell r="B442" t="str">
            <v>VAR_ncap</v>
          </cell>
          <cell r="C442" t="str">
            <v>-</v>
          </cell>
          <cell r="H442">
            <v>3.2328128781474599E-7</v>
          </cell>
          <cell r="I442">
            <v>8.6778498655729605E-2</v>
          </cell>
          <cell r="J442">
            <v>2.5519593562637201E-2</v>
          </cell>
        </row>
        <row r="443">
          <cell r="A443" t="str">
            <v>RHES-SHNGAHP</v>
          </cell>
          <cell r="B443" t="str">
            <v>VAR_cap</v>
          </cell>
          <cell r="C443" t="str">
            <v>-</v>
          </cell>
          <cell r="H443">
            <v>0.12979853845652259</v>
          </cell>
          <cell r="I443">
            <v>0.10976906452348223</v>
          </cell>
          <cell r="J443">
            <v>8.8497694949719652E-2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RHES_LTH_CHPWOD_ON</v>
          </cell>
          <cell r="J444">
            <v>2.2440069910866607E-4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RHSA_LTH</v>
          </cell>
          <cell r="H445">
            <v>1.8115045074124365E-3</v>
          </cell>
          <cell r="I445">
            <v>1.4973299471970078E-3</v>
          </cell>
          <cell r="J445">
            <v>9.0573575175796129E-4</v>
          </cell>
        </row>
        <row r="446">
          <cell r="A446" t="str">
            <v>D-RHES_LTH_CHPWOD</v>
          </cell>
          <cell r="B446" t="str">
            <v>VAR_fout</v>
          </cell>
          <cell r="C446" t="str">
            <v>LTH</v>
          </cell>
          <cell r="H446">
            <v>5.1763921795189582E-7</v>
          </cell>
          <cell r="I446">
            <v>8.5400255140066812E-7</v>
          </cell>
          <cell r="J446">
            <v>1.2470295116764084E-6</v>
          </cell>
        </row>
        <row r="447">
          <cell r="A447" t="str">
            <v>D-RHES_LTH_CHPWOD</v>
          </cell>
          <cell r="B447" t="str">
            <v>VAR_fin</v>
          </cell>
          <cell r="C447" t="str">
            <v>RHES_LTH_CHPWOD</v>
          </cell>
          <cell r="H447">
            <v>1.8133343103742428E-3</v>
          </cell>
          <cell r="I447">
            <v>1.4995050625948648E-3</v>
          </cell>
          <cell r="J447">
            <v>1.1328884733954232E-3</v>
          </cell>
        </row>
        <row r="448">
          <cell r="A448" t="str">
            <v>ITOT-SWHSOLBR</v>
          </cell>
          <cell r="B448" t="str">
            <v>VAR_fout</v>
          </cell>
          <cell r="C448" t="str">
            <v>ITOT-SWHASOL</v>
          </cell>
          <cell r="H448">
            <v>1.0882505173482786</v>
          </cell>
          <cell r="I448">
            <v>0.74572980888121909</v>
          </cell>
          <cell r="J448">
            <v>1.0880920723941645</v>
          </cell>
        </row>
        <row r="449">
          <cell r="A449" t="str">
            <v>ITOT-SWHSOLBR</v>
          </cell>
          <cell r="B449" t="str">
            <v>VAR_fin</v>
          </cell>
          <cell r="C449" t="str">
            <v>SOL</v>
          </cell>
          <cell r="H449">
            <v>1.0882505173482786</v>
          </cell>
          <cell r="I449">
            <v>0.74572980888121909</v>
          </cell>
          <cell r="J449">
            <v>1.0880920723941645</v>
          </cell>
        </row>
        <row r="450">
          <cell r="A450" t="str">
            <v>ITOT-SWHSOLBR</v>
          </cell>
          <cell r="B450" t="str">
            <v>VAR_ncap</v>
          </cell>
          <cell r="C450" t="str">
            <v>-</v>
          </cell>
          <cell r="H450">
            <v>7.9607091006215894E-2</v>
          </cell>
          <cell r="I450">
            <v>7.8542424068909197E-2</v>
          </cell>
          <cell r="J450">
            <v>6.7475072648606194E-2</v>
          </cell>
        </row>
        <row r="451">
          <cell r="A451" t="str">
            <v>ITOT-SWHSOLBR</v>
          </cell>
          <cell r="B451" t="str">
            <v>VAR_cap</v>
          </cell>
          <cell r="C451" t="str">
            <v>-</v>
          </cell>
          <cell r="H451">
            <v>0.15815042275834057</v>
          </cell>
          <cell r="I451">
            <v>0.15814961705216399</v>
          </cell>
          <cell r="J451">
            <v>0.15814931654651301</v>
          </cell>
        </row>
        <row r="452">
          <cell r="A452" t="str">
            <v>SCOM-SHNGAHP</v>
          </cell>
          <cell r="B452" t="str">
            <v>VAR_fout</v>
          </cell>
          <cell r="C452" t="str">
            <v>SCOM-SHANGAH</v>
          </cell>
          <cell r="H452">
            <v>4.561035862092349</v>
          </cell>
          <cell r="I452">
            <v>5.6105812879219874</v>
          </cell>
          <cell r="J452">
            <v>5.52595850984404</v>
          </cell>
        </row>
        <row r="453">
          <cell r="A453" t="str">
            <v>SCOM-SHNGAHP</v>
          </cell>
          <cell r="B453" t="str">
            <v>VAR_fout</v>
          </cell>
          <cell r="C453" t="str">
            <v>CO2_S</v>
          </cell>
          <cell r="H453">
            <v>122.91176625054401</v>
          </cell>
          <cell r="I453">
            <v>146.18238677148099</v>
          </cell>
          <cell r="J453">
            <v>131.32253636196401</v>
          </cell>
        </row>
        <row r="454">
          <cell r="A454" t="str">
            <v>SCOM-SHNGAHP</v>
          </cell>
          <cell r="B454" t="str">
            <v>VAR_fin</v>
          </cell>
          <cell r="C454" t="str">
            <v>SCOMELCHPC</v>
          </cell>
          <cell r="H454">
            <v>4.561035862092349</v>
          </cell>
          <cell r="I454">
            <v>5.6105812879219874</v>
          </cell>
          <cell r="J454">
            <v>5.52595850984404</v>
          </cell>
        </row>
        <row r="455">
          <cell r="A455" t="str">
            <v>SCOM-SHNGAHP</v>
          </cell>
          <cell r="B455" t="str">
            <v>VAR_fin</v>
          </cell>
          <cell r="C455" t="str">
            <v>SNGA</v>
          </cell>
          <cell r="H455">
            <v>2.1792866356479443</v>
          </cell>
          <cell r="I455">
            <v>2.5918862902744904</v>
          </cell>
          <cell r="J455">
            <v>2.3284137652830603</v>
          </cell>
        </row>
        <row r="456">
          <cell r="A456" t="str">
            <v>SCOM-SHNGAHP</v>
          </cell>
          <cell r="B456" t="str">
            <v>VAR_ncap</v>
          </cell>
          <cell r="C456" t="str">
            <v>-</v>
          </cell>
          <cell r="H456">
            <v>4.6357133639456698E-2</v>
          </cell>
          <cell r="I456">
            <v>0.26903349902925899</v>
          </cell>
          <cell r="J456">
            <v>0.21477591313877401</v>
          </cell>
        </row>
        <row r="457">
          <cell r="A457" t="str">
            <v>SCOM-SHNGAHP</v>
          </cell>
          <cell r="B457" t="str">
            <v>VAR_cap</v>
          </cell>
          <cell r="C457" t="str">
            <v>-</v>
          </cell>
          <cell r="H457">
            <v>0.35262549094122803</v>
          </cell>
          <cell r="I457">
            <v>0.43560569634625923</v>
          </cell>
          <cell r="J457">
            <v>0.42963111631634082</v>
          </cell>
        </row>
        <row r="458">
          <cell r="A458" t="str">
            <v>RHNS-SHNGABR</v>
          </cell>
          <cell r="B458" t="str">
            <v>VAR_fout</v>
          </cell>
          <cell r="C458" t="str">
            <v>CO2_R</v>
          </cell>
          <cell r="H458">
            <v>2.6534244992871798</v>
          </cell>
          <cell r="I458">
            <v>2.7898357090125501</v>
          </cell>
          <cell r="J458">
            <v>2.32351711978409</v>
          </cell>
        </row>
        <row r="459">
          <cell r="A459" t="str">
            <v>RHNS-SHNGABR</v>
          </cell>
          <cell r="B459" t="str">
            <v>VAR_fout</v>
          </cell>
          <cell r="C459" t="str">
            <v>RHNS-SHNGA</v>
          </cell>
          <cell r="H459">
            <v>4.5163456116754624E-2</v>
          </cell>
          <cell r="I459">
            <v>4.7485286523431008E-2</v>
          </cell>
          <cell r="J459">
            <v>3.95481625740952E-2</v>
          </cell>
        </row>
        <row r="460">
          <cell r="A460" t="str">
            <v>RHNS-SHNGABR</v>
          </cell>
          <cell r="B460" t="str">
            <v>VAR_fin</v>
          </cell>
          <cell r="C460" t="str">
            <v>RNGA</v>
          </cell>
          <cell r="H460">
            <v>4.7046533675304661E-2</v>
          </cell>
          <cell r="I460">
            <v>4.9465172145612572E-2</v>
          </cell>
          <cell r="J460">
            <v>4.1197112052909352E-2</v>
          </cell>
        </row>
        <row r="461">
          <cell r="A461" t="str">
            <v>RHNS-SHNGABR</v>
          </cell>
          <cell r="B461" t="str">
            <v>VAR_ncap</v>
          </cell>
          <cell r="C461" t="str">
            <v>-</v>
          </cell>
          <cell r="H461">
            <v>6.30542758409177E-6</v>
          </cell>
          <cell r="I461">
            <v>4.0200197775987802E-3</v>
          </cell>
          <cell r="J461">
            <v>2.43318573728982E-6</v>
          </cell>
        </row>
        <row r="462">
          <cell r="A462" t="str">
            <v>RHNS-SHNGABR</v>
          </cell>
          <cell r="B462" t="str">
            <v>VAR_cap</v>
          </cell>
          <cell r="C462" t="str">
            <v>-</v>
          </cell>
          <cell r="H462">
            <v>3.7984568806466541E-3</v>
          </cell>
          <cell r="I462">
            <v>4.0263159153997793E-3</v>
          </cell>
          <cell r="J462">
            <v>2.9222148825644766E-3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RHSA_LTH</v>
          </cell>
          <cell r="H463">
            <v>1.8101701854037018</v>
          </cell>
          <cell r="I463">
            <v>2.0813519739151278</v>
          </cell>
          <cell r="J463">
            <v>0.52680920588113489</v>
          </cell>
        </row>
        <row r="464">
          <cell r="A464" t="str">
            <v>D-RHNM_LTH_CHPNGA</v>
          </cell>
          <cell r="B464" t="str">
            <v>VAR_fout</v>
          </cell>
          <cell r="C464" t="str">
            <v>LTH</v>
          </cell>
          <cell r="H464">
            <v>1.8120532253505612E-3</v>
          </cell>
          <cell r="I464">
            <v>5.2062833422299396E-3</v>
          </cell>
          <cell r="J464">
            <v>5.642905834114466E-4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RHNM_LTH_CHPNGA_ON</v>
          </cell>
          <cell r="J465">
            <v>0.41621340534659373</v>
          </cell>
        </row>
        <row r="466">
          <cell r="A466" t="str">
            <v>D-RHNM_LTH_CHPNGA</v>
          </cell>
          <cell r="B466" t="str">
            <v>VAR_fin</v>
          </cell>
          <cell r="C466" t="str">
            <v>RHNM_LTH_CHPNGA</v>
          </cell>
          <cell r="H466">
            <v>1.8119822386290532</v>
          </cell>
          <cell r="I466">
            <v>2.0865585567204876</v>
          </cell>
          <cell r="J466">
            <v>0.94358690181113969</v>
          </cell>
        </row>
        <row r="467">
          <cell r="A467" t="str">
            <v>RHNM-SHELCHP</v>
          </cell>
          <cell r="B467" t="str">
            <v>VAR_fout</v>
          </cell>
          <cell r="C467" t="str">
            <v>RHNM-SHAELCH</v>
          </cell>
          <cell r="H467">
            <v>1.9370671420891206</v>
          </cell>
          <cell r="I467">
            <v>2.2214348516709261</v>
          </cell>
          <cell r="J467">
            <v>2.566893446190003</v>
          </cell>
        </row>
        <row r="468">
          <cell r="A468" t="str">
            <v>RHNM-SHELCHP</v>
          </cell>
          <cell r="B468" t="str">
            <v>VAR_fin</v>
          </cell>
          <cell r="C468" t="str">
            <v>RHNM_ELC</v>
          </cell>
          <cell r="H468">
            <v>0.52503930459527048</v>
          </cell>
          <cell r="I468">
            <v>0.583092564582957</v>
          </cell>
          <cell r="J468">
            <v>0.64154390035353026</v>
          </cell>
        </row>
        <row r="469">
          <cell r="A469" t="str">
            <v>RHNM-SHELCHP</v>
          </cell>
          <cell r="B469" t="str">
            <v>VAR_fin</v>
          </cell>
          <cell r="C469" t="str">
            <v>RHNMELCHPC</v>
          </cell>
          <cell r="H469">
            <v>1.9370671420891206</v>
          </cell>
          <cell r="I469">
            <v>2.2214348516709261</v>
          </cell>
          <cell r="J469">
            <v>2.566893446190003</v>
          </cell>
        </row>
        <row r="470">
          <cell r="A470" t="str">
            <v>RHNM-SHELCHP</v>
          </cell>
          <cell r="B470" t="str">
            <v>VAR_ncap</v>
          </cell>
          <cell r="C470" t="str">
            <v>-</v>
          </cell>
          <cell r="H470">
            <v>2.8378108986605699E-2</v>
          </cell>
          <cell r="I470">
            <v>0.102351413197626</v>
          </cell>
          <cell r="J470">
            <v>0.112978987090451</v>
          </cell>
        </row>
        <row r="471">
          <cell r="A471" t="str">
            <v>RHNM-SHELCHP</v>
          </cell>
          <cell r="B471" t="str">
            <v>VAR_cap</v>
          </cell>
          <cell r="C471" t="str">
            <v>-</v>
          </cell>
          <cell r="H471">
            <v>0.15207336651161524</v>
          </cell>
          <cell r="I471">
            <v>0.1754943942451512</v>
          </cell>
          <cell r="J471">
            <v>0.19926242482474271</v>
          </cell>
        </row>
        <row r="472">
          <cell r="A472" t="str">
            <v>D-IH2R</v>
          </cell>
          <cell r="B472" t="str">
            <v>VAR_fout</v>
          </cell>
          <cell r="C472" t="str">
            <v>IH2</v>
          </cell>
          <cell r="H472">
            <v>2.5114750751417927</v>
          </cell>
          <cell r="I472">
            <v>4.8093223965180147</v>
          </cell>
          <cell r="J472">
            <v>5.1242905000776311</v>
          </cell>
        </row>
        <row r="473">
          <cell r="A473" t="str">
            <v>D-IH2R</v>
          </cell>
          <cell r="B473" t="str">
            <v>VAR_fin</v>
          </cell>
          <cell r="C473" t="str">
            <v>H2</v>
          </cell>
          <cell r="H473">
            <v>2.5114750751417927</v>
          </cell>
          <cell r="I473">
            <v>4.8093223965180147</v>
          </cell>
          <cell r="J473">
            <v>5.1242905000776311</v>
          </cell>
        </row>
        <row r="474">
          <cell r="A474" t="str">
            <v>D-IH2R</v>
          </cell>
          <cell r="B474" t="str">
            <v>VAR_ncap</v>
          </cell>
          <cell r="C474" t="str">
            <v>-</v>
          </cell>
          <cell r="H474">
            <v>9.3960496528758194E-2</v>
          </cell>
          <cell r="I474">
            <v>0.15630491236663499</v>
          </cell>
          <cell r="J474">
            <v>0.12701570586313099</v>
          </cell>
        </row>
        <row r="475">
          <cell r="A475" t="str">
            <v>D-IH2R</v>
          </cell>
          <cell r="B475" t="str">
            <v>VAR_cap</v>
          </cell>
          <cell r="C475" t="str">
            <v>-</v>
          </cell>
          <cell r="H475">
            <v>9.3960881782075095E-2</v>
          </cell>
          <cell r="I475">
            <v>0.17294737622237399</v>
          </cell>
          <cell r="J475">
            <v>0.18055345931921599</v>
          </cell>
        </row>
        <row r="476">
          <cell r="A476" t="str">
            <v>RHEM-SHSTG-ELC</v>
          </cell>
          <cell r="B476" t="str">
            <v>VAR_fout</v>
          </cell>
          <cell r="C476" t="str">
            <v>RHEM-SHAELCB</v>
          </cell>
          <cell r="H476">
            <v>5.8664831173381329E-4</v>
          </cell>
          <cell r="I476">
            <v>4.0360481344688007E-4</v>
          </cell>
          <cell r="J476">
            <v>3.2739281661682009E-4</v>
          </cell>
        </row>
        <row r="477">
          <cell r="A477" t="str">
            <v>RHEM-SHSTG-ELC</v>
          </cell>
          <cell r="B477" t="str">
            <v>VAR_fout</v>
          </cell>
          <cell r="C477" t="str">
            <v>AUX_RHEM-SHSTG-ELC_OUT</v>
          </cell>
          <cell r="H477">
            <v>5.8723496004554692E-4</v>
          </cell>
          <cell r="I477">
            <v>4.0400841826032657E-4</v>
          </cell>
          <cell r="J477">
            <v>3.2772020943343705E-4</v>
          </cell>
        </row>
        <row r="478">
          <cell r="A478" t="str">
            <v>RHEM-SHSTG-ELC</v>
          </cell>
          <cell r="B478" t="str">
            <v>VAR_fin</v>
          </cell>
          <cell r="C478" t="str">
            <v>RHEM-SHAELCB</v>
          </cell>
          <cell r="H478">
            <v>5.8911460309383774E-4</v>
          </cell>
          <cell r="I478">
            <v>4.0771485823914901E-4</v>
          </cell>
          <cell r="J478">
            <v>3.2948765740679155E-4</v>
          </cell>
        </row>
        <row r="479">
          <cell r="A479" t="str">
            <v>RHEM-SHSTG-ELC</v>
          </cell>
          <cell r="B479" t="str">
            <v>VAR_ncap</v>
          </cell>
          <cell r="C479" t="str">
            <v>-</v>
          </cell>
          <cell r="H479">
            <v>6.9981413543222798E-5</v>
          </cell>
          <cell r="I479">
            <v>4.7479693097298302E-5</v>
          </cell>
          <cell r="J479">
            <v>3.66659952892513E-5</v>
          </cell>
        </row>
        <row r="480">
          <cell r="A480" t="str">
            <v>RHEM-SHSTG-ELC</v>
          </cell>
          <cell r="B480" t="str">
            <v>VAR_cap</v>
          </cell>
          <cell r="C480" t="str">
            <v>-</v>
          </cell>
          <cell r="H480">
            <v>1.3369480007700135E-4</v>
          </cell>
          <cell r="I480">
            <v>1.0105415990025561E-4</v>
          </cell>
          <cell r="J480">
            <v>7.2112667968063393E-5</v>
          </cell>
        </row>
        <row r="481">
          <cell r="A481" t="str">
            <v>RHNM-SHLTHCHPWOD</v>
          </cell>
          <cell r="B481" t="str">
            <v>VAR_ncap</v>
          </cell>
          <cell r="C481" t="str">
            <v>-</v>
          </cell>
          <cell r="H481">
            <v>7.2661284916524199E-4</v>
          </cell>
          <cell r="I481">
            <v>1.6043727389213201E-2</v>
          </cell>
          <cell r="J481">
            <v>1.13551437370363E-2</v>
          </cell>
        </row>
        <row r="482">
          <cell r="A482" t="str">
            <v>RHNM-SHLTHCHPWOD</v>
          </cell>
          <cell r="B482" t="str">
            <v>VAR_cap</v>
          </cell>
          <cell r="C482" t="str">
            <v>-</v>
          </cell>
          <cell r="H482">
            <v>8.0482489400831192E-4</v>
          </cell>
          <cell r="I482">
            <v>1.6543829281511036E-2</v>
          </cell>
          <cell r="J482">
            <v>1.7483983178033111E-2</v>
          </cell>
        </row>
        <row r="483">
          <cell r="A483" t="str">
            <v>ITOT-SWHDEM</v>
          </cell>
          <cell r="B483" t="str">
            <v>VAR_fout</v>
          </cell>
          <cell r="C483" t="str">
            <v>ITOT-SWHD</v>
          </cell>
          <cell r="H483">
            <v>77.122900173961952</v>
          </cell>
          <cell r="I483">
            <v>77.677255256482255</v>
          </cell>
          <cell r="J483">
            <v>78.686900043642012</v>
          </cell>
        </row>
        <row r="484">
          <cell r="A484" t="str">
            <v>ITOT-SWHDEM</v>
          </cell>
          <cell r="B484" t="str">
            <v>VAR_fin</v>
          </cell>
          <cell r="C484" t="str">
            <v>ITOT-SWHNGAH</v>
          </cell>
          <cell r="H484">
            <v>3.2382428690215606E-3</v>
          </cell>
          <cell r="I484">
            <v>8.772934436049771E-4</v>
          </cell>
          <cell r="J484">
            <v>3.3155305673051569E-2</v>
          </cell>
        </row>
        <row r="485">
          <cell r="A485" t="str">
            <v>ITOT-SWHDEM</v>
          </cell>
          <cell r="B485" t="str">
            <v>VAR_fin</v>
          </cell>
          <cell r="C485" t="str">
            <v>ITOT-SWH</v>
          </cell>
          <cell r="H485">
            <v>44.268882152672283</v>
          </cell>
          <cell r="I485">
            <v>37.796552161460419</v>
          </cell>
          <cell r="J485">
            <v>34.728567790199619</v>
          </cell>
        </row>
        <row r="486">
          <cell r="A486" t="str">
            <v>ITOT-SWHDEM</v>
          </cell>
          <cell r="B486" t="str">
            <v>VAR_fin</v>
          </cell>
          <cell r="C486" t="str">
            <v>ITOT-SWHELCH</v>
          </cell>
          <cell r="H486">
            <v>7.1486669802613063</v>
          </cell>
          <cell r="I486">
            <v>7.1513450080293346</v>
          </cell>
          <cell r="J486">
            <v>7.1492066733934383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ITOT-SWHC</v>
          </cell>
          <cell r="H487">
            <v>14.279281484597673</v>
          </cell>
          <cell r="I487">
            <v>21.682141417353463</v>
          </cell>
          <cell r="J487">
            <v>25.384146232366085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</v>
          </cell>
          <cell r="H488">
            <v>10.334785554627404</v>
          </cell>
          <cell r="I488">
            <v>10.301080055051044</v>
          </cell>
          <cell r="J488">
            <v>10.30482120366225</v>
          </cell>
        </row>
        <row r="489">
          <cell r="A489" t="str">
            <v>ITOT-SWHDEM</v>
          </cell>
          <cell r="B489" t="str">
            <v>VAR_fin</v>
          </cell>
          <cell r="C489" t="str">
            <v>ITOT-SWHSOL</v>
          </cell>
          <cell r="H489">
            <v>1.088218115567543</v>
          </cell>
          <cell r="I489">
            <v>0.74541847400861894</v>
          </cell>
          <cell r="J489">
            <v>1.0871992829073964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RHNS_ELC</v>
          </cell>
          <cell r="H490">
            <v>1.7086983874031896E-3</v>
          </cell>
          <cell r="I490">
            <v>1.2511399293376397E-3</v>
          </cell>
          <cell r="J490">
            <v>9.5468469753686141E-4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ELC5</v>
          </cell>
          <cell r="H491">
            <v>7.1169997694113573E-4</v>
          </cell>
          <cell r="I491">
            <v>5.3779973353115763E-4</v>
          </cell>
          <cell r="J491">
            <v>3.6278400771414535E-4</v>
          </cell>
        </row>
        <row r="492">
          <cell r="A492" t="str">
            <v>D-RHNS_NKEV_GAS_ELC_CHP</v>
          </cell>
          <cell r="B492" t="str">
            <v>VAR_fin</v>
          </cell>
          <cell r="C492" t="str">
            <v>RHNS_NKEV_GAS_ELC_CHP</v>
          </cell>
          <cell r="H492">
            <v>2.4203983643443245E-3</v>
          </cell>
          <cell r="I492">
            <v>1.7889396628688E-3</v>
          </cell>
          <cell r="J492">
            <v>1.3174687052510071E-3</v>
          </cell>
        </row>
        <row r="493">
          <cell r="A493" t="str">
            <v>RHNM-SHSTG-NGAHP</v>
          </cell>
          <cell r="B493" t="str">
            <v>VAR_fout</v>
          </cell>
          <cell r="C493" t="str">
            <v>RHNM-SHANGAH</v>
          </cell>
          <cell r="H493">
            <v>4.8659521219332202E-2</v>
          </cell>
          <cell r="I493">
            <v>6.0784909272323571E-2</v>
          </cell>
          <cell r="J493">
            <v>8.5807957158683154E-2</v>
          </cell>
        </row>
        <row r="494">
          <cell r="A494" t="str">
            <v>RHNM-SHSTG-NGAHP</v>
          </cell>
          <cell r="B494" t="str">
            <v>VAR_fout</v>
          </cell>
          <cell r="C494" t="str">
            <v>AUX_RHNM-SHSTG-NGAHP_OUT</v>
          </cell>
          <cell r="H494">
            <v>4.8708180740551513E-2</v>
          </cell>
          <cell r="I494">
            <v>6.0845694181595904E-2</v>
          </cell>
          <cell r="J494">
            <v>8.5893765115841722E-2</v>
          </cell>
        </row>
        <row r="495">
          <cell r="A495" t="str">
            <v>RHNM-SHSTG-NGAHP</v>
          </cell>
          <cell r="B495" t="str">
            <v>VAR_fin</v>
          </cell>
          <cell r="C495" t="str">
            <v>RHNM-SHANGAH</v>
          </cell>
          <cell r="H495">
            <v>4.8675212428362646E-2</v>
          </cell>
          <cell r="I495">
            <v>6.079892129622233E-2</v>
          </cell>
          <cell r="J495">
            <v>8.5821930198955371E-2</v>
          </cell>
        </row>
        <row r="496">
          <cell r="A496" t="str">
            <v>RHNM-SHSTG-NGAHP</v>
          </cell>
          <cell r="B496" t="str">
            <v>VAR_ncap</v>
          </cell>
          <cell r="C496" t="str">
            <v>-</v>
          </cell>
          <cell r="H496">
            <v>4.47495681381763E-3</v>
          </cell>
          <cell r="I496">
            <v>9.9319869606286307E-3</v>
          </cell>
          <cell r="J496">
            <v>1.2556252579652601E-2</v>
          </cell>
        </row>
        <row r="497">
          <cell r="A497" t="str">
            <v>RHNM-SHSTG-NGAHP</v>
          </cell>
          <cell r="B497" t="str">
            <v>VAR_cap</v>
          </cell>
          <cell r="C497" t="str">
            <v>-</v>
          </cell>
          <cell r="H497">
            <v>1.6379467095290583E-2</v>
          </cell>
          <cell r="I497">
            <v>1.9707211094460178E-2</v>
          </cell>
          <cell r="J497">
            <v>2.1602607258166821E-2</v>
          </cell>
        </row>
        <row r="498">
          <cell r="A498" t="str">
            <v>D-IBIO</v>
          </cell>
          <cell r="B498" t="str">
            <v>VAR_fout</v>
          </cell>
          <cell r="C498" t="str">
            <v>IBIO</v>
          </cell>
          <cell r="H498">
            <v>0.80826578576095198</v>
          </cell>
          <cell r="I498">
            <v>0.80826404374885608</v>
          </cell>
          <cell r="J498">
            <v>0.80826275177689277</v>
          </cell>
        </row>
        <row r="499">
          <cell r="A499" t="str">
            <v>D-IBIO</v>
          </cell>
          <cell r="B499" t="str">
            <v>VAR_fin</v>
          </cell>
          <cell r="C499" t="str">
            <v>BIO</v>
          </cell>
          <cell r="H499">
            <v>0.80826578576095198</v>
          </cell>
          <cell r="I499">
            <v>0.80826404374885608</v>
          </cell>
          <cell r="J499">
            <v>0.80826275177689277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RHES_ELC</v>
          </cell>
          <cell r="H500">
            <v>5.1340522209150402E-4</v>
          </cell>
          <cell r="I500">
            <v>5.314190698065646E-4</v>
          </cell>
          <cell r="J500">
            <v>3.0576103834890493E-4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ELC5</v>
          </cell>
          <cell r="H501">
            <v>3.7745024849546497E-4</v>
          </cell>
          <cell r="I501">
            <v>3.5342662423020751E-4</v>
          </cell>
          <cell r="J501">
            <v>2.0331395444700184E-4</v>
          </cell>
        </row>
        <row r="502">
          <cell r="A502" t="str">
            <v>D-RHES_KEV_WOD_ELC_CHP</v>
          </cell>
          <cell r="B502" t="str">
            <v>VAR_fin</v>
          </cell>
          <cell r="C502" t="str">
            <v>RHES_KEV_WOD_ELC_CHP</v>
          </cell>
          <cell r="H502">
            <v>8.7754088565394667E-4</v>
          </cell>
          <cell r="I502">
            <v>8.7705018987260352E-4</v>
          </cell>
          <cell r="J502">
            <v>5.0377249669572143E-4</v>
          </cell>
        </row>
        <row r="503">
          <cell r="A503" t="str">
            <v>RHNS-SHLFOBR</v>
          </cell>
          <cell r="B503" t="str">
            <v>VAR_fout</v>
          </cell>
          <cell r="C503" t="str">
            <v>CO2_R</v>
          </cell>
          <cell r="H503">
            <v>3.0084044983195102</v>
          </cell>
          <cell r="I503">
            <v>2.5150711564509098</v>
          </cell>
        </row>
        <row r="504">
          <cell r="A504" t="str">
            <v>RHNS-SHLFOBR</v>
          </cell>
          <cell r="B504" t="str">
            <v>VAR_fout</v>
          </cell>
          <cell r="C504" t="str">
            <v>RHNS-SHLFO</v>
          </cell>
          <cell r="H504">
            <v>3.8755623343596467E-2</v>
          </cell>
          <cell r="I504">
            <v>3.2400280772151221E-2</v>
          </cell>
        </row>
        <row r="505">
          <cell r="A505" t="str">
            <v>RHNS-SHLFOBR</v>
          </cell>
          <cell r="B505" t="str">
            <v>VAR_fin</v>
          </cell>
          <cell r="C505" t="str">
            <v>RLFO</v>
          </cell>
          <cell r="H505">
            <v>4.081959970582788E-2</v>
          </cell>
          <cell r="I505">
            <v>3.4125795881287758E-2</v>
          </cell>
        </row>
        <row r="506">
          <cell r="A506" t="str">
            <v>RHNS-SHLFOBR</v>
          </cell>
          <cell r="B506" t="str">
            <v>VAR_ncap</v>
          </cell>
          <cell r="C506" t="str">
            <v>-</v>
          </cell>
        </row>
        <row r="507">
          <cell r="A507" t="str">
            <v>RHNS-SHLFOBR</v>
          </cell>
          <cell r="B507" t="str">
            <v>VAR_cap</v>
          </cell>
          <cell r="C507" t="str">
            <v>-</v>
          </cell>
          <cell r="H507">
            <v>1.3342215750160188E-2</v>
          </cell>
          <cell r="I507">
            <v>2.3626522915148151E-3</v>
          </cell>
        </row>
        <row r="508">
          <cell r="A508" t="str">
            <v>D-SNGA</v>
          </cell>
          <cell r="B508" t="str">
            <v>VAR_fout</v>
          </cell>
          <cell r="C508" t="str">
            <v>CO2</v>
          </cell>
          <cell r="H508">
            <v>619.96345583852406</v>
          </cell>
          <cell r="I508">
            <v>360.33600156373097</v>
          </cell>
          <cell r="J508">
            <v>197.00925039866999</v>
          </cell>
        </row>
        <row r="509">
          <cell r="A509" t="str">
            <v>D-SNGA</v>
          </cell>
          <cell r="B509" t="str">
            <v>VAR_fout</v>
          </cell>
          <cell r="C509" t="str">
            <v>SNGA</v>
          </cell>
          <cell r="H509">
            <v>11.394272098778037</v>
          </cell>
          <cell r="I509">
            <v>6.3687019938139411</v>
          </cell>
          <cell r="J509">
            <v>3.481899751953601</v>
          </cell>
        </row>
        <row r="510">
          <cell r="A510" t="str">
            <v>D-SNGA</v>
          </cell>
          <cell r="B510" t="str">
            <v>VAR_fout</v>
          </cell>
          <cell r="C510" t="str">
            <v>RSH2</v>
          </cell>
          <cell r="H510">
            <v>1.5497873254566043E-3</v>
          </cell>
          <cell r="I510">
            <v>4.914580724732099E-4</v>
          </cell>
          <cell r="J510">
            <v>7.0895695746825155E-3</v>
          </cell>
        </row>
        <row r="511">
          <cell r="A511" t="str">
            <v>D-SNGA</v>
          </cell>
          <cell r="B511" t="str">
            <v>VAR_fin</v>
          </cell>
          <cell r="C511" t="str">
            <v>NGA</v>
          </cell>
          <cell r="H511">
            <v>10.992259855292984</v>
          </cell>
          <cell r="I511">
            <v>6.3889361979384898</v>
          </cell>
          <cell r="J511">
            <v>3.4930718155792571</v>
          </cell>
        </row>
        <row r="512">
          <cell r="A512" t="str">
            <v>D-SNGA</v>
          </cell>
          <cell r="B512" t="str">
            <v>VAR_fin</v>
          </cell>
          <cell r="C512" t="str">
            <v>BNGA</v>
          </cell>
          <cell r="H512">
            <v>0.43845119897773044</v>
          </cell>
          <cell r="I512">
            <v>1.6301098299559356E-4</v>
          </cell>
          <cell r="J512">
            <v>5.1593127658932216E-4</v>
          </cell>
        </row>
        <row r="513">
          <cell r="A513" t="str">
            <v>D-SNGA</v>
          </cell>
          <cell r="B513" t="str">
            <v>VAR_fin</v>
          </cell>
          <cell r="C513" t="str">
            <v>H2</v>
          </cell>
          <cell r="H513">
            <v>1.5466456448039829E-3</v>
          </cell>
          <cell r="I513">
            <v>4.8720029983275208E-4</v>
          </cell>
          <cell r="J513">
            <v>7.0880871367838411E-3</v>
          </cell>
        </row>
        <row r="514">
          <cell r="A514" t="str">
            <v>D-SNGA</v>
          </cell>
          <cell r="B514" t="str">
            <v>VAR_ncap</v>
          </cell>
          <cell r="C514" t="str">
            <v>-</v>
          </cell>
          <cell r="H514">
            <v>3.8009882106447099E-7</v>
          </cell>
          <cell r="I514">
            <v>3.6064519569109601E-7</v>
          </cell>
          <cell r="J514">
            <v>9.4644589902572397E-7</v>
          </cell>
        </row>
        <row r="515">
          <cell r="A515" t="str">
            <v>D-SNGA</v>
          </cell>
          <cell r="B515" t="str">
            <v>VAR_cap</v>
          </cell>
          <cell r="C515" t="str">
            <v>-</v>
          </cell>
          <cell r="H515">
            <v>2.2350539990193177</v>
          </cell>
          <cell r="I515">
            <v>2.2350543596645132</v>
          </cell>
          <cell r="J515">
            <v>1.1208936069741322</v>
          </cell>
        </row>
        <row r="516">
          <cell r="A516" t="str">
            <v>D-IPLT</v>
          </cell>
          <cell r="B516" t="str">
            <v>VAR_fout</v>
          </cell>
          <cell r="C516" t="str">
            <v>IPLT</v>
          </cell>
          <cell r="H516">
            <v>0.7326847878913868</v>
          </cell>
          <cell r="I516">
            <v>0.73063734725669582</v>
          </cell>
          <cell r="J516">
            <v>0.72658481370663119</v>
          </cell>
        </row>
        <row r="517">
          <cell r="A517" t="str">
            <v>D-IPLT</v>
          </cell>
          <cell r="B517" t="str">
            <v>VAR_fin</v>
          </cell>
          <cell r="C517" t="str">
            <v>PLT</v>
          </cell>
          <cell r="H517">
            <v>0.7326847878913868</v>
          </cell>
          <cell r="I517">
            <v>0.73063734725669582</v>
          </cell>
          <cell r="J517">
            <v>0.72658481370663119</v>
          </cell>
        </row>
        <row r="518">
          <cell r="A518" t="str">
            <v>ITOT-SWHWODBR</v>
          </cell>
          <cell r="B518" t="str">
            <v>VAR_fout</v>
          </cell>
          <cell r="C518" t="str">
            <v>ITOT-SWH</v>
          </cell>
          <cell r="H518">
            <v>6.3351136624069113</v>
          </cell>
          <cell r="I518">
            <v>6.0333092242861763</v>
          </cell>
          <cell r="J518">
            <v>6.5698570089039219</v>
          </cell>
        </row>
        <row r="519">
          <cell r="A519" t="str">
            <v>ITOT-SWHWODBR</v>
          </cell>
          <cell r="B519" t="str">
            <v>VAR_fin</v>
          </cell>
          <cell r="C519" t="str">
            <v>IWOD</v>
          </cell>
          <cell r="H519">
            <v>10.647249852784732</v>
          </cell>
          <cell r="I519">
            <v>10.111691437351125</v>
          </cell>
          <cell r="J519">
            <v>10.94976168150653</v>
          </cell>
        </row>
        <row r="520">
          <cell r="A520" t="str">
            <v>ITOT-SWHWODBR</v>
          </cell>
          <cell r="B520" t="str">
            <v>VAR_fin</v>
          </cell>
          <cell r="C520" t="str">
            <v>ITOTWODBRC</v>
          </cell>
          <cell r="H520">
            <v>6.3351136624069113</v>
          </cell>
          <cell r="I520">
            <v>6.0333092242861763</v>
          </cell>
          <cell r="J520">
            <v>6.5698570089039219</v>
          </cell>
        </row>
        <row r="521">
          <cell r="A521" t="str">
            <v>ITOT-SWHWODBR</v>
          </cell>
          <cell r="B521" t="str">
            <v>VAR_ncap</v>
          </cell>
          <cell r="C521" t="str">
            <v>-</v>
          </cell>
          <cell r="H521">
            <v>0.25273156192260199</v>
          </cell>
          <cell r="I521">
            <v>9.5221094283126403E-2</v>
          </cell>
          <cell r="J521">
            <v>0.20510142187007199</v>
          </cell>
        </row>
        <row r="522">
          <cell r="A522" t="str">
            <v>ITOT-SWHWODBR</v>
          </cell>
          <cell r="B522" t="str">
            <v>VAR_cap</v>
          </cell>
          <cell r="C522" t="str">
            <v>-</v>
          </cell>
          <cell r="H522">
            <v>0.35445398190404903</v>
          </cell>
          <cell r="I522">
            <v>0.34795163376605931</v>
          </cell>
          <cell r="J522">
            <v>0.38108393522272871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ITOT_ELC</v>
          </cell>
          <cell r="H523">
            <v>3.8173660103452471</v>
          </cell>
          <cell r="I523">
            <v>4.0653901232547351</v>
          </cell>
          <cell r="J523">
            <v>4.338250052969606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ELC5</v>
          </cell>
          <cell r="H524">
            <v>3.7901432087472584E-2</v>
          </cell>
          <cell r="I524">
            <v>0.12012069777439516</v>
          </cell>
          <cell r="J524">
            <v>0.30659844581672796</v>
          </cell>
        </row>
        <row r="525">
          <cell r="A525" t="str">
            <v>D-ITOT_KEV_WOD_ELC_CHP</v>
          </cell>
          <cell r="B525" t="str">
            <v>VAR_fin</v>
          </cell>
          <cell r="C525" t="str">
            <v>ITOT_KEV_WOD_ELC_CHP</v>
          </cell>
          <cell r="H525">
            <v>3.855249894869623</v>
          </cell>
          <cell r="I525">
            <v>4.1855019839574945</v>
          </cell>
          <cell r="J525">
            <v>4.644848498786331</v>
          </cell>
        </row>
        <row r="526">
          <cell r="A526" t="str">
            <v>RHEM-SHSTG-SOL</v>
          </cell>
          <cell r="B526" t="str">
            <v>VAR_fout</v>
          </cell>
          <cell r="C526" t="str">
            <v>RHEM-SHASOL</v>
          </cell>
          <cell r="H526">
            <v>9.6550361153142777E-3</v>
          </cell>
          <cell r="I526">
            <v>2.552038531597483E-3</v>
          </cell>
          <cell r="J526">
            <v>2.352571144815142E-3</v>
          </cell>
        </row>
        <row r="527">
          <cell r="A527" t="str">
            <v>RHEM-SHSTG-SOL</v>
          </cell>
          <cell r="B527" t="str">
            <v>VAR_fout</v>
          </cell>
          <cell r="C527" t="str">
            <v>AUX_RHEM-SHSTG-SOL_OUT</v>
          </cell>
          <cell r="H527">
            <v>9.6646911514295872E-3</v>
          </cell>
          <cell r="I527">
            <v>2.5545905701290813E-3</v>
          </cell>
          <cell r="J527">
            <v>2.3549237159599572E-3</v>
          </cell>
        </row>
        <row r="528">
          <cell r="A528" t="str">
            <v>RHEM-SHSTG-SOL</v>
          </cell>
          <cell r="B528" t="str">
            <v>VAR_fin</v>
          </cell>
          <cell r="C528" t="str">
            <v>RHEM-SHASOL</v>
          </cell>
          <cell r="H528">
            <v>9.6563656661856102E-3</v>
          </cell>
          <cell r="I528">
            <v>2.5535934633082354E-3</v>
          </cell>
          <cell r="J528">
            <v>2.3561705164121764E-3</v>
          </cell>
        </row>
        <row r="529">
          <cell r="A529" t="str">
            <v>RHEM-SHSTG-SOL</v>
          </cell>
          <cell r="B529" t="str">
            <v>VAR_ncap</v>
          </cell>
          <cell r="C529" t="str">
            <v>-</v>
          </cell>
          <cell r="H529">
            <v>4.95918205775315E-4</v>
          </cell>
          <cell r="I529">
            <v>3.67366134343778E-5</v>
          </cell>
          <cell r="J529">
            <v>2.1760393674427999E-4</v>
          </cell>
        </row>
        <row r="530">
          <cell r="A530" t="str">
            <v>RHEM-SHSTG-SOL</v>
          </cell>
          <cell r="B530" t="str">
            <v>VAR_cap</v>
          </cell>
          <cell r="C530" t="str">
            <v>-</v>
          </cell>
          <cell r="H530">
            <v>4.7140280036688104E-3</v>
          </cell>
          <cell r="I530">
            <v>5.3294434328391999E-4</v>
          </cell>
          <cell r="J530">
            <v>4.5403567721403999E-4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ITOT-ELS</v>
          </cell>
          <cell r="J531">
            <v>8.4504565038218542E-5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ITOT-SWHC</v>
          </cell>
          <cell r="J532">
            <v>5.2038791597254703E-4</v>
          </cell>
        </row>
        <row r="533">
          <cell r="A533" t="str">
            <v>ITOT-SWHCONBR10</v>
          </cell>
          <cell r="B533" t="str">
            <v>VAR_fin</v>
          </cell>
          <cell r="C533" t="str">
            <v>CON</v>
          </cell>
          <cell r="J533">
            <v>6.0489248101076583E-4</v>
          </cell>
        </row>
        <row r="534">
          <cell r="A534" t="str">
            <v>ITOT-SWHCONBR10</v>
          </cell>
          <cell r="B534" t="str">
            <v>VAR_ncap</v>
          </cell>
          <cell r="C534" t="str">
            <v>-</v>
          </cell>
          <cell r="J534">
            <v>3.1756793908240701E-5</v>
          </cell>
        </row>
        <row r="535">
          <cell r="A535" t="str">
            <v>ITOT-SWHCONBR10</v>
          </cell>
          <cell r="B535" t="str">
            <v>VAR_cap</v>
          </cell>
          <cell r="C535" t="str">
            <v>-</v>
          </cell>
          <cell r="J535">
            <v>3.1756793908240701E-5</v>
          </cell>
        </row>
        <row r="536">
          <cell r="A536" t="str">
            <v>SCOM-SHSTG</v>
          </cell>
          <cell r="B536" t="str">
            <v>VAR_fout</v>
          </cell>
          <cell r="C536" t="str">
            <v>AUX_SCOM-SHSTG_OUT</v>
          </cell>
          <cell r="H536">
            <v>3.7510617491799174E-5</v>
          </cell>
          <cell r="I536">
            <v>3.9094928550305645E-5</v>
          </cell>
          <cell r="J536">
            <v>2.4830816352967322E-3</v>
          </cell>
        </row>
        <row r="537">
          <cell r="A537" t="str">
            <v>SCOM-SHSTG</v>
          </cell>
          <cell r="B537" t="str">
            <v>VAR_fout</v>
          </cell>
          <cell r="C537" t="str">
            <v>SCOM-SHD</v>
          </cell>
          <cell r="H537">
            <v>3.755234231659532E-5</v>
          </cell>
          <cell r="I537">
            <v>3.9094928550305584E-5</v>
          </cell>
          <cell r="J537">
            <v>2.4830816352967322E-3</v>
          </cell>
        </row>
        <row r="538">
          <cell r="A538" t="str">
            <v>SCOM-SHSTG</v>
          </cell>
          <cell r="B538" t="str">
            <v>VAR_fin</v>
          </cell>
          <cell r="C538" t="str">
            <v>AUX_SCOM-SHSTG_IN</v>
          </cell>
          <cell r="H538">
            <v>4.2382477955127843E-5</v>
          </cell>
          <cell r="I538">
            <v>4.2539202854932769E-5</v>
          </cell>
          <cell r="J538">
            <v>2.5105250972532953E-3</v>
          </cell>
        </row>
        <row r="539">
          <cell r="A539" t="str">
            <v>SCOM-SHSTG</v>
          </cell>
          <cell r="B539" t="str">
            <v>VAR_fin</v>
          </cell>
          <cell r="C539" t="str">
            <v>SCOM-SHD</v>
          </cell>
          <cell r="H539">
            <v>4.2382477955127843E-5</v>
          </cell>
          <cell r="I539">
            <v>4.2539202854932769E-5</v>
          </cell>
          <cell r="J539">
            <v>2.5105250972532953E-3</v>
          </cell>
        </row>
        <row r="540">
          <cell r="A540" t="str">
            <v>SCOM-SHSTG</v>
          </cell>
          <cell r="B540" t="str">
            <v>VAR_ncap</v>
          </cell>
          <cell r="C540" t="str">
            <v>-</v>
          </cell>
          <cell r="H540">
            <v>7.1973692630164198E-5</v>
          </cell>
          <cell r="I540">
            <v>3.6911554029296498E-4</v>
          </cell>
          <cell r="J540">
            <v>4.9627007567063701E-4</v>
          </cell>
        </row>
        <row r="541">
          <cell r="A541" t="str">
            <v>SCOM-SHSTG</v>
          </cell>
          <cell r="B541" t="str">
            <v>VAR_cap</v>
          </cell>
          <cell r="C541" t="str">
            <v>-</v>
          </cell>
          <cell r="H541">
            <v>7.7506957813532019E-4</v>
          </cell>
          <cell r="I541">
            <v>6.8532079791525698E-4</v>
          </cell>
          <cell r="J541">
            <v>9.1792500455048162E-4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ITOT_ELC</v>
          </cell>
          <cell r="H542">
            <v>2.6804183833347831E-3</v>
          </cell>
          <cell r="I542">
            <v>9.3631478844861612E-4</v>
          </cell>
          <cell r="J542">
            <v>0.14248923272668887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ELC5</v>
          </cell>
          <cell r="H543">
            <v>1.3524552477254266E-3</v>
          </cell>
          <cell r="I543">
            <v>6.5433993925950078E-4</v>
          </cell>
          <cell r="J543">
            <v>4.4091584602056505E-2</v>
          </cell>
        </row>
        <row r="544">
          <cell r="A544" t="str">
            <v>D-ITOT_KEV_HFC_ELC_CHP</v>
          </cell>
          <cell r="B544" t="str">
            <v>VAR_fin</v>
          </cell>
          <cell r="C544" t="str">
            <v>ITOT_KEV_HFC_ELC_CHP</v>
          </cell>
          <cell r="H544">
            <v>4.0153008202630444E-3</v>
          </cell>
          <cell r="I544">
            <v>1.57334532909776E-3</v>
          </cell>
          <cell r="J544">
            <v>0.18657803928117084</v>
          </cell>
        </row>
        <row r="545">
          <cell r="A545" t="str">
            <v>D-RNGA</v>
          </cell>
          <cell r="B545" t="str">
            <v>VAR_fout</v>
          </cell>
          <cell r="C545" t="str">
            <v>CO2</v>
          </cell>
          <cell r="H545">
            <v>1646.6165604628</v>
          </cell>
          <cell r="I545">
            <v>1190.1174742675801</v>
          </cell>
          <cell r="J545">
            <v>630.130653129282</v>
          </cell>
        </row>
        <row r="546">
          <cell r="A546" t="str">
            <v>D-RNGA</v>
          </cell>
          <cell r="B546" t="str">
            <v>VAR_fout</v>
          </cell>
          <cell r="C546" t="str">
            <v>RNGA</v>
          </cell>
          <cell r="H546">
            <v>29.815711192874531</v>
          </cell>
          <cell r="I546">
            <v>21.034278774477837</v>
          </cell>
          <cell r="J546">
            <v>11.137027473667505</v>
          </cell>
        </row>
        <row r="547">
          <cell r="A547" t="str">
            <v>D-RNGA</v>
          </cell>
          <cell r="B547" t="str">
            <v>VAR_fout</v>
          </cell>
          <cell r="C547" t="str">
            <v>RSH2</v>
          </cell>
          <cell r="H547">
            <v>2.5538679172660834E-3</v>
          </cell>
          <cell r="I547">
            <v>7.4140796830786122E-4</v>
          </cell>
          <cell r="J547">
            <v>2.3678190627489153E-2</v>
          </cell>
        </row>
        <row r="548">
          <cell r="A548" t="str">
            <v>D-RNGA</v>
          </cell>
          <cell r="B548" t="str">
            <v>VAR_fin</v>
          </cell>
          <cell r="C548" t="str">
            <v>NGA</v>
          </cell>
          <cell r="H548">
            <v>29.195329086219942</v>
          </cell>
          <cell r="I548">
            <v>21.101373657226585</v>
          </cell>
          <cell r="J548">
            <v>11.172529310802869</v>
          </cell>
        </row>
        <row r="549">
          <cell r="A549" t="str">
            <v>D-RNGA</v>
          </cell>
          <cell r="B549" t="str">
            <v>VAR_fin</v>
          </cell>
          <cell r="C549" t="str">
            <v>BNGA</v>
          </cell>
          <cell r="H549">
            <v>0.71568212627107053</v>
          </cell>
          <cell r="I549">
            <v>1.6392110379762133E-4</v>
          </cell>
          <cell r="J549">
            <v>5.2228125987390742E-4</v>
          </cell>
        </row>
        <row r="550">
          <cell r="A550" t="str">
            <v>D-RNGA</v>
          </cell>
          <cell r="B550" t="str">
            <v>VAR_fin</v>
          </cell>
          <cell r="C550" t="str">
            <v>H2</v>
          </cell>
          <cell r="H550">
            <v>2.5525322170463424E-3</v>
          </cell>
          <cell r="I550">
            <v>7.4052670580774496E-4</v>
          </cell>
          <cell r="J550">
            <v>2.3678190627488289E-2</v>
          </cell>
        </row>
        <row r="551">
          <cell r="A551" t="str">
            <v>D-RNGA</v>
          </cell>
          <cell r="B551" t="str">
            <v>VAR_ncap</v>
          </cell>
          <cell r="C551" t="str">
            <v>-</v>
          </cell>
          <cell r="H551">
            <v>1.19149738300175E-7</v>
          </cell>
          <cell r="I551">
            <v>1.6665757148531E-7</v>
          </cell>
          <cell r="J551">
            <v>3.1148432155457998E-7</v>
          </cell>
        </row>
        <row r="552">
          <cell r="A552" t="str">
            <v>D-RNGA</v>
          </cell>
          <cell r="B552" t="str">
            <v>VAR_cap</v>
          </cell>
          <cell r="C552" t="str">
            <v>-</v>
          </cell>
          <cell r="H552">
            <v>3.0972407754263149</v>
          </cell>
          <cell r="I552">
            <v>3.0972409420838867</v>
          </cell>
          <cell r="J552">
            <v>1.5532834942085081</v>
          </cell>
        </row>
        <row r="553">
          <cell r="A553" t="str">
            <v>RHNS-SHLTHCHPNGA</v>
          </cell>
          <cell r="B553" t="str">
            <v>VAR_fout</v>
          </cell>
          <cell r="C553" t="str">
            <v>RHNS-SHLTHC-NGA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RHNSLTHCHPC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RHNS_LTH_CHPNGA_ON</v>
          </cell>
        </row>
        <row r="556">
          <cell r="A556" t="str">
            <v>RHNS-SHLTHCHPNGA</v>
          </cell>
          <cell r="B556" t="str">
            <v>VAR_ncap</v>
          </cell>
          <cell r="C556" t="str">
            <v>-</v>
          </cell>
          <cell r="H556">
            <v>2.3331409502154601E-4</v>
          </cell>
          <cell r="I556">
            <v>1.33070733200598E-4</v>
          </cell>
          <cell r="J556">
            <v>9.7524512443045202E-5</v>
          </cell>
        </row>
        <row r="557">
          <cell r="A557" t="str">
            <v>RHNS-SHLTHCHPNGA</v>
          </cell>
          <cell r="B557" t="str">
            <v>VAR_cap</v>
          </cell>
          <cell r="C557" t="str">
            <v>-</v>
          </cell>
          <cell r="H557">
            <v>3.6751468224646802E-4</v>
          </cell>
          <cell r="I557">
            <v>2.4838279593753399E-4</v>
          </cell>
          <cell r="J557">
            <v>1.5104864906538302E-4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ELC5</v>
          </cell>
          <cell r="H558">
            <v>1.2505760337891429E-3</v>
          </cell>
          <cell r="I558">
            <v>9.5198724758487833E-4</v>
          </cell>
          <cell r="J558">
            <v>6.2931833547286284E-4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SCOM_ELC</v>
          </cell>
          <cell r="H559">
            <v>1.1047068039227959</v>
          </cell>
          <cell r="I559">
            <v>1.1050044067927411</v>
          </cell>
          <cell r="J559">
            <v>1.1053134151625068</v>
          </cell>
        </row>
        <row r="560">
          <cell r="A560" t="str">
            <v>D-SCOM_KEV_BIO_ELC_CHP</v>
          </cell>
          <cell r="B560" t="str">
            <v>VAR_fin</v>
          </cell>
          <cell r="C560" t="str">
            <v>SCOM_KEV_BIO_ELC_CHP</v>
          </cell>
          <cell r="H560">
            <v>1.1059404422105492</v>
          </cell>
          <cell r="I560">
            <v>1.1059410598299249</v>
          </cell>
          <cell r="J560">
            <v>1.1059284455783776</v>
          </cell>
        </row>
        <row r="561">
          <cell r="A561" t="str">
            <v>RHES-SHLTHCHPWOD</v>
          </cell>
          <cell r="B561" t="str">
            <v>VAR_ncap</v>
          </cell>
          <cell r="C561" t="str">
            <v>-</v>
          </cell>
          <cell r="H561">
            <v>1.34547538721904E-4</v>
          </cell>
          <cell r="I561">
            <v>8.9629562219688101E-5</v>
          </cell>
          <cell r="J561">
            <v>4.7898700492706701E-5</v>
          </cell>
        </row>
        <row r="562">
          <cell r="A562" t="str">
            <v>RHES-SHLTHCHPWOD</v>
          </cell>
          <cell r="B562" t="str">
            <v>VAR_cap</v>
          </cell>
          <cell r="C562" t="str">
            <v>-</v>
          </cell>
          <cell r="H562">
            <v>1.6859441697477268E-4</v>
          </cell>
          <cell r="I562">
            <v>1.5863945694854898E-4</v>
          </cell>
          <cell r="J562">
            <v>8.11607525925668E-5</v>
          </cell>
        </row>
        <row r="563">
          <cell r="A563" t="str">
            <v>RHES-SHSTG-NGAHP</v>
          </cell>
          <cell r="B563" t="str">
            <v>VAR_fout</v>
          </cell>
          <cell r="C563" t="str">
            <v>RHES-SHANGAH</v>
          </cell>
          <cell r="H563">
            <v>0.11221071349849615</v>
          </cell>
          <cell r="I563">
            <v>9.48235795772501E-2</v>
          </cell>
          <cell r="J563">
            <v>7.3420028975153914E-2</v>
          </cell>
        </row>
        <row r="564">
          <cell r="A564" t="str">
            <v>RHES-SHSTG-NGAHP</v>
          </cell>
          <cell r="B564" t="str">
            <v>VAR_fout</v>
          </cell>
          <cell r="C564" t="str">
            <v>AUX_RHES-SHSTG-NGAHP_OUT</v>
          </cell>
          <cell r="H564">
            <v>0.11232292421199462</v>
          </cell>
          <cell r="I564">
            <v>9.4918403156827313E-2</v>
          </cell>
          <cell r="J564">
            <v>7.3493449004129061E-2</v>
          </cell>
        </row>
        <row r="565">
          <cell r="A565" t="str">
            <v>RHES-SHSTG-NGAHP</v>
          </cell>
          <cell r="B565" t="str">
            <v>VAR_fin</v>
          </cell>
          <cell r="C565" t="str">
            <v>RHES-SHANGAH</v>
          </cell>
          <cell r="H565">
            <v>0.11222303065720088</v>
          </cell>
          <cell r="I565">
            <v>9.4832499954705274E-2</v>
          </cell>
          <cell r="J565">
            <v>7.3433114316285242E-2</v>
          </cell>
        </row>
        <row r="566">
          <cell r="A566" t="str">
            <v>RHES-SHSTG-NGAHP</v>
          </cell>
          <cell r="B566" t="str">
            <v>VAR_ncap</v>
          </cell>
          <cell r="C566" t="str">
            <v>-</v>
          </cell>
          <cell r="H566">
            <v>4.8458117900087102E-5</v>
          </cell>
          <cell r="I566">
            <v>1.52963387790877E-2</v>
          </cell>
          <cell r="J566">
            <v>4.5216063115942002E-3</v>
          </cell>
        </row>
        <row r="567">
          <cell r="A567" t="str">
            <v>RHES-SHSTG-NGAHP</v>
          </cell>
          <cell r="B567" t="str">
            <v>VAR_cap</v>
          </cell>
          <cell r="C567" t="str">
            <v>-</v>
          </cell>
          <cell r="H567">
            <v>2.2901817215951345E-2</v>
          </cell>
          <cell r="I567">
            <v>1.9370904002812144E-2</v>
          </cell>
          <cell r="J567">
            <v>1.5618052743931063E-2</v>
          </cell>
        </row>
        <row r="568">
          <cell r="A568" t="str">
            <v>D-RHNS_SOLELC</v>
          </cell>
          <cell r="B568" t="str">
            <v>VAR_fout</v>
          </cell>
          <cell r="C568" t="str">
            <v>RHNS_ELC</v>
          </cell>
          <cell r="H568">
            <v>1.1707727461684519E-3</v>
          </cell>
          <cell r="I568">
            <v>1.3768108440598249E-3</v>
          </cell>
          <cell r="J568">
            <v>1.6294267969937648E-3</v>
          </cell>
        </row>
        <row r="569">
          <cell r="A569" t="str">
            <v>D-RHNS_SOLELC</v>
          </cell>
          <cell r="B569" t="str">
            <v>VAR_fout</v>
          </cell>
          <cell r="C569" t="str">
            <v>ELC5</v>
          </cell>
          <cell r="H569">
            <v>3.8835641626828045E-4</v>
          </cell>
          <cell r="I569">
            <v>3.7044668642628612E-4</v>
          </cell>
          <cell r="J569">
            <v>2.8707886404782268E-4</v>
          </cell>
        </row>
        <row r="570">
          <cell r="A570" t="str">
            <v>D-RHNS_SOLELC</v>
          </cell>
          <cell r="B570" t="str">
            <v>VAR_fin</v>
          </cell>
          <cell r="C570" t="str">
            <v>RHNS_SOL_ELC</v>
          </cell>
          <cell r="H570">
            <v>1.5591468076441098E-3</v>
          </cell>
          <cell r="I570">
            <v>1.7472761562257707E-3</v>
          </cell>
          <cell r="J570">
            <v>1.916505661041588E-3</v>
          </cell>
        </row>
        <row r="571">
          <cell r="A571" t="str">
            <v>D-IHFO</v>
          </cell>
          <cell r="B571" t="str">
            <v>VAR_fout</v>
          </cell>
          <cell r="C571" t="str">
            <v>CO2</v>
          </cell>
          <cell r="H571">
            <v>7.1174422154875502E-2</v>
          </cell>
          <cell r="I571">
            <v>7.9719134240595498E-4</v>
          </cell>
        </row>
        <row r="572">
          <cell r="A572" t="str">
            <v>D-IHFO</v>
          </cell>
          <cell r="B572" t="str">
            <v>VAR_fout</v>
          </cell>
          <cell r="C572" t="str">
            <v>IHFO</v>
          </cell>
          <cell r="H572">
            <v>9.0890553712394872E-4</v>
          </cell>
          <cell r="I572">
            <v>1.0180224908371997E-5</v>
          </cell>
        </row>
        <row r="573">
          <cell r="A573" t="str">
            <v>D-IHFO</v>
          </cell>
          <cell r="B573" t="str">
            <v>VAR_fin</v>
          </cell>
          <cell r="C573" t="str">
            <v>HFO</v>
          </cell>
          <cell r="H573">
            <v>9.2434314486851269E-4</v>
          </cell>
          <cell r="I573">
            <v>1.0353134316960454E-5</v>
          </cell>
        </row>
        <row r="574">
          <cell r="A574" t="str">
            <v>RHEM-SHCONBR</v>
          </cell>
          <cell r="B574" t="str">
            <v>VAR_fout</v>
          </cell>
          <cell r="C574" t="str">
            <v>RHEM-SHCON</v>
          </cell>
          <cell r="H574">
            <v>1.9991426971538025E-4</v>
          </cell>
          <cell r="I574">
            <v>2.2533504182787253E-4</v>
          </cell>
          <cell r="J574">
            <v>1.0830192723622044E-3</v>
          </cell>
        </row>
        <row r="575">
          <cell r="A575" t="str">
            <v>RHEM-SHCONBR</v>
          </cell>
          <cell r="B575" t="str">
            <v>VAR_fin</v>
          </cell>
          <cell r="C575" t="str">
            <v>CON</v>
          </cell>
          <cell r="H575">
            <v>1.9991426971538025E-4</v>
          </cell>
          <cell r="I575">
            <v>2.2533504182787253E-4</v>
          </cell>
          <cell r="J575">
            <v>1.0830192723622044E-3</v>
          </cell>
        </row>
        <row r="576">
          <cell r="A576" t="str">
            <v>RHEM-SHCONBR</v>
          </cell>
          <cell r="B576" t="str">
            <v>VAR_ncap</v>
          </cell>
          <cell r="C576" t="str">
            <v>-</v>
          </cell>
          <cell r="H576">
            <v>1.54726108274545E-6</v>
          </cell>
          <cell r="I576">
            <v>2.68562522802686E-6</v>
          </cell>
          <cell r="J576">
            <v>6.1452423314590203E-5</v>
          </cell>
        </row>
        <row r="577">
          <cell r="A577" t="str">
            <v>RHEM-SHCONBR</v>
          </cell>
          <cell r="B577" t="str">
            <v>VAR_cap</v>
          </cell>
          <cell r="C577" t="str">
            <v>-</v>
          </cell>
          <cell r="H577">
            <v>1.1011561696378971E-5</v>
          </cell>
          <cell r="I577">
            <v>1.3664262708219197E-5</v>
          </cell>
          <cell r="J577">
            <v>7.5240567371563297E-5</v>
          </cell>
        </row>
        <row r="578">
          <cell r="A578" t="str">
            <v>RHEM-SHSOLBR</v>
          </cell>
          <cell r="B578" t="str">
            <v>VAR_fout</v>
          </cell>
          <cell r="C578" t="str">
            <v>RHEM-SHASOL</v>
          </cell>
          <cell r="H578">
            <v>1.5304166524403216E-2</v>
          </cell>
          <cell r="I578">
            <v>1.5134367531693419E-2</v>
          </cell>
          <cell r="J578">
            <v>1.3062681871100651E-2</v>
          </cell>
        </row>
        <row r="579">
          <cell r="A579" t="str">
            <v>RHEM-SHSOLBR</v>
          </cell>
          <cell r="B579" t="str">
            <v>VAR_fin</v>
          </cell>
          <cell r="C579" t="str">
            <v>SOL</v>
          </cell>
          <cell r="H579">
            <v>1.5304166524403216E-2</v>
          </cell>
          <cell r="I579">
            <v>1.5134367531693419E-2</v>
          </cell>
          <cell r="J579">
            <v>1.3062681871100651E-2</v>
          </cell>
        </row>
        <row r="580">
          <cell r="A580" t="str">
            <v>RHEM-SHSOLBR</v>
          </cell>
          <cell r="B580" t="str">
            <v>VAR_ncap</v>
          </cell>
          <cell r="C580" t="str">
            <v>-</v>
          </cell>
          <cell r="H580">
            <v>1.14798972955565E-6</v>
          </cell>
          <cell r="I580">
            <v>2.2618767423653102E-3</v>
          </cell>
          <cell r="J580">
            <v>2.92301947432569E-4</v>
          </cell>
        </row>
        <row r="581">
          <cell r="A581" t="str">
            <v>RHEM-SHSOLBR</v>
          </cell>
          <cell r="B581" t="str">
            <v>VAR_cap</v>
          </cell>
          <cell r="C581" t="str">
            <v>-</v>
          </cell>
          <cell r="H581">
            <v>2.0029505176275757E-2</v>
          </cell>
          <cell r="I581">
            <v>2.2629856875735505E-3</v>
          </cell>
          <cell r="J581">
            <v>1.934097531059749E-3</v>
          </cell>
        </row>
        <row r="582">
          <cell r="A582" t="str">
            <v>SCOM-SHH2BR</v>
          </cell>
          <cell r="B582" t="str">
            <v>VAR_ncap</v>
          </cell>
          <cell r="C582" t="str">
            <v>-</v>
          </cell>
          <cell r="H582">
            <v>0.85556854040471597</v>
          </cell>
          <cell r="I582">
            <v>0.61545025559072397</v>
          </cell>
          <cell r="J582">
            <v>0.61574621331337398</v>
          </cell>
        </row>
        <row r="583">
          <cell r="A583" t="str">
            <v>SCOM-SHH2BR</v>
          </cell>
          <cell r="B583" t="str">
            <v>VAR_cap</v>
          </cell>
          <cell r="C583" t="str">
            <v>-</v>
          </cell>
          <cell r="H583">
            <v>0.85556866796928932</v>
          </cell>
          <cell r="I583">
            <v>1.4710181052540618</v>
          </cell>
          <cell r="J583">
            <v>1.424298894464967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ITOT-ELS</v>
          </cell>
          <cell r="H584">
            <v>0.97004198101729622</v>
          </cell>
          <cell r="I584">
            <v>0.97004037184643022</v>
          </cell>
          <cell r="J584">
            <v>0.97004074692140263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ITOT-SWHC</v>
          </cell>
          <cell r="H585">
            <v>4.6114346737039345</v>
          </cell>
          <cell r="I585">
            <v>4.6114270239460096</v>
          </cell>
          <cell r="J585">
            <v>4.6114288069964022</v>
          </cell>
        </row>
        <row r="586">
          <cell r="A586" t="str">
            <v>ITOT-SWHCONBR1</v>
          </cell>
          <cell r="B586" t="str">
            <v>VAR_fin</v>
          </cell>
          <cell r="C586" t="str">
            <v>CON</v>
          </cell>
          <cell r="H586">
            <v>5.581476654721234</v>
          </cell>
          <cell r="I586">
            <v>5.5814673957924397</v>
          </cell>
          <cell r="J586">
            <v>5.5814695539178105</v>
          </cell>
        </row>
        <row r="587">
          <cell r="A587" t="str">
            <v>ITOT-SWHCONBR1</v>
          </cell>
          <cell r="B587" t="str">
            <v>VAR_ncap</v>
          </cell>
          <cell r="C587" t="str">
            <v>-</v>
          </cell>
          <cell r="H587">
            <v>0.129798122453819</v>
          </cell>
          <cell r="I587">
            <v>0.14821818465206599</v>
          </cell>
          <cell r="J587">
            <v>0.14106779553320201</v>
          </cell>
        </row>
        <row r="588">
          <cell r="A588" t="str">
            <v>ITOT-SWHCONBR1</v>
          </cell>
          <cell r="B588" t="str">
            <v>VAR_cap</v>
          </cell>
          <cell r="C588" t="str">
            <v>-</v>
          </cell>
          <cell r="H588">
            <v>0.30353897001474101</v>
          </cell>
          <cell r="I588">
            <v>0.30353873860485697</v>
          </cell>
          <cell r="J588">
            <v>0.30353861253559</v>
          </cell>
        </row>
        <row r="589">
          <cell r="A589" t="str">
            <v>SCOM-SHLTHCHPWOD</v>
          </cell>
          <cell r="B589" t="str">
            <v>VAR_ncap</v>
          </cell>
          <cell r="C589" t="str">
            <v>-</v>
          </cell>
          <cell r="H589">
            <v>1.70427146945227E-4</v>
          </cell>
          <cell r="I589">
            <v>1.12110909048364E-4</v>
          </cell>
          <cell r="J589">
            <v>3.9574983564163902E-5</v>
          </cell>
        </row>
        <row r="590">
          <cell r="A590" t="str">
            <v>SCOM-SHLTHCHPWOD</v>
          </cell>
          <cell r="B590" t="str">
            <v>VAR_cap</v>
          </cell>
          <cell r="C590" t="str">
            <v>-</v>
          </cell>
          <cell r="H590">
            <v>2.0757087475165481E-4</v>
          </cell>
          <cell r="I590">
            <v>1.7481834632851901E-4</v>
          </cell>
          <cell r="J590">
            <v>7.0115163702032983E-5</v>
          </cell>
        </row>
        <row r="591">
          <cell r="A591" t="str">
            <v>SCOM-SHSTG-NGAHP</v>
          </cell>
          <cell r="B591" t="str">
            <v>VAR_fout</v>
          </cell>
          <cell r="C591" t="str">
            <v>SCOM-SHANGAH</v>
          </cell>
          <cell r="H591">
            <v>2.2016629305351967E-5</v>
          </cell>
          <cell r="I591">
            <v>1.5817371905740455E-5</v>
          </cell>
          <cell r="J591">
            <v>5.5999869273614182E-6</v>
          </cell>
        </row>
        <row r="592">
          <cell r="A592" t="str">
            <v>SCOM-SHSTG-NGAHP</v>
          </cell>
          <cell r="B592" t="str">
            <v>VAR_fin</v>
          </cell>
          <cell r="C592" t="str">
            <v>SCOM-SHANGAH</v>
          </cell>
          <cell r="H592">
            <v>2.0788274239742648E-5</v>
          </cell>
          <cell r="I592">
            <v>1.8409197372714099E-5</v>
          </cell>
          <cell r="J592">
            <v>6.1128985497997169E-6</v>
          </cell>
        </row>
        <row r="593">
          <cell r="A593" t="str">
            <v>SCOM-SHSTG-NGAHP</v>
          </cell>
          <cell r="B593" t="str">
            <v>VAR_ncap</v>
          </cell>
          <cell r="C593" t="str">
            <v>-</v>
          </cell>
          <cell r="H593">
            <v>1.09547678083671E-2</v>
          </cell>
          <cell r="I593">
            <v>6.3334715671337194E-2</v>
          </cell>
          <cell r="J593">
            <v>5.0549868139750903E-2</v>
          </cell>
        </row>
        <row r="594">
          <cell r="A594" t="str">
            <v>SCOM-SHSTG-NGAHP</v>
          </cell>
          <cell r="B594" t="str">
            <v>VAR_cap</v>
          </cell>
          <cell r="C594" t="str">
            <v>-</v>
          </cell>
          <cell r="H594">
            <v>8.2970799306979051E-2</v>
          </cell>
          <cell r="I594">
            <v>0.10249594832860587</v>
          </cell>
          <cell r="J594">
            <v>0.10108982366296042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ITOT-ELS</v>
          </cell>
          <cell r="H595">
            <v>0.88010597023573989</v>
          </cell>
          <cell r="I595">
            <v>0.88014688676667896</v>
          </cell>
          <cell r="J595">
            <v>0.88014517545960913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ITOT-SWHC</v>
          </cell>
          <cell r="H596">
            <v>1.3604754029055617</v>
          </cell>
          <cell r="I596">
            <v>1.3605386520321405</v>
          </cell>
          <cell r="J596">
            <v>1.3605360066789056</v>
          </cell>
        </row>
        <row r="597">
          <cell r="A597" t="str">
            <v>ITOT-SWHCONBR2</v>
          </cell>
          <cell r="B597" t="str">
            <v>VAR_fin</v>
          </cell>
          <cell r="C597" t="str">
            <v>CON</v>
          </cell>
          <cell r="H597">
            <v>2.2405813731413025</v>
          </cell>
          <cell r="I597">
            <v>2.2406855387988194</v>
          </cell>
          <cell r="J597">
            <v>2.2406811821385144</v>
          </cell>
        </row>
        <row r="598">
          <cell r="A598" t="str">
            <v>ITOT-SWHCONBR2</v>
          </cell>
          <cell r="B598" t="str">
            <v>VAR_ncap</v>
          </cell>
          <cell r="C598" t="str">
            <v>-</v>
          </cell>
          <cell r="H598">
            <v>1.19826802901734E-2</v>
          </cell>
          <cell r="I598">
            <v>3.4832684820681102E-2</v>
          </cell>
          <cell r="J598">
            <v>9.1508612438219006E-2</v>
          </cell>
        </row>
        <row r="599">
          <cell r="A599" t="str">
            <v>ITOT-SWHCONBR2</v>
          </cell>
          <cell r="B599" t="str">
            <v>VAR_cap</v>
          </cell>
          <cell r="C599" t="str">
            <v>-</v>
          </cell>
          <cell r="H599">
            <v>0.121855051231841</v>
          </cell>
          <cell r="I599">
            <v>0.121856690273434</v>
          </cell>
          <cell r="J599">
            <v>0.12185646921068601</v>
          </cell>
        </row>
        <row r="600">
          <cell r="A600" t="str">
            <v>RHES-SHCONBR1</v>
          </cell>
          <cell r="B600" t="str">
            <v>VAR_fout</v>
          </cell>
          <cell r="C600" t="str">
            <v>RHES-SHCON</v>
          </cell>
          <cell r="H600">
            <v>4.5652825349595041</v>
          </cell>
          <cell r="I600">
            <v>5.1361019517630204</v>
          </cell>
          <cell r="J600">
            <v>6.4142439361113803</v>
          </cell>
        </row>
        <row r="601">
          <cell r="A601" t="str">
            <v>RHES-SHCONBR1</v>
          </cell>
          <cell r="B601" t="str">
            <v>VAR_fin</v>
          </cell>
          <cell r="C601" t="str">
            <v>CON</v>
          </cell>
          <cell r="H601">
            <v>4.5652825349595041</v>
          </cell>
          <cell r="I601">
            <v>5.1361019517630204</v>
          </cell>
          <cell r="J601">
            <v>6.4142439361113803</v>
          </cell>
        </row>
        <row r="602">
          <cell r="A602" t="str">
            <v>RHES-SHCONBR1</v>
          </cell>
          <cell r="B602" t="str">
            <v>VAR_ncap</v>
          </cell>
          <cell r="C602" t="str">
            <v>-</v>
          </cell>
          <cell r="H602">
            <v>0.154927770776497</v>
          </cell>
          <cell r="I602">
            <v>4.6120300915871201E-2</v>
          </cell>
          <cell r="J602">
            <v>0.14517028774601501</v>
          </cell>
        </row>
        <row r="603">
          <cell r="A603" t="str">
            <v>RHES-SHCONBR1</v>
          </cell>
          <cell r="B603" t="str">
            <v>VAR_cap</v>
          </cell>
          <cell r="C603" t="str">
            <v>-</v>
          </cell>
          <cell r="H603">
            <v>0.3688296211218382</v>
          </cell>
          <cell r="I603">
            <v>0.41494994341905772</v>
          </cell>
          <cell r="J603">
            <v>0.51819639077843849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ITOT-ELS</v>
          </cell>
          <cell r="H604">
            <v>2.2999718797322957</v>
          </cell>
          <cell r="I604">
            <v>2.3000073852501006</v>
          </cell>
          <cell r="J604">
            <v>2.3000058126426985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ITOT-SWHC</v>
          </cell>
          <cell r="H605">
            <v>4.5644246648966966</v>
          </cell>
          <cell r="I605">
            <v>4.5644951276108818</v>
          </cell>
          <cell r="J605">
            <v>4.5644920066822836</v>
          </cell>
        </row>
        <row r="606">
          <cell r="A606" t="str">
            <v>ITOT-SWHCONBR3</v>
          </cell>
          <cell r="B606" t="str">
            <v>VAR_fin</v>
          </cell>
          <cell r="C606" t="str">
            <v>CON</v>
          </cell>
          <cell r="H606">
            <v>6.8643965446289936</v>
          </cell>
          <cell r="I606">
            <v>6.8645025128609873</v>
          </cell>
          <cell r="J606">
            <v>6.8644978193249804</v>
          </cell>
        </row>
        <row r="607">
          <cell r="A607" t="str">
            <v>ITOT-SWHCONBR3</v>
          </cell>
          <cell r="B607" t="str">
            <v>VAR_ncap</v>
          </cell>
          <cell r="C607" t="str">
            <v>-</v>
          </cell>
          <cell r="H607">
            <v>3.9016512220540396E-6</v>
          </cell>
          <cell r="I607">
            <v>0.11834550708497101</v>
          </cell>
          <cell r="J607">
            <v>0.28742452686648701</v>
          </cell>
        </row>
        <row r="608">
          <cell r="A608" t="str">
            <v>ITOT-SWHCONBR3</v>
          </cell>
          <cell r="B608" t="str">
            <v>VAR_cap</v>
          </cell>
          <cell r="C608" t="str">
            <v>-</v>
          </cell>
          <cell r="H608">
            <v>0.37331196101577602</v>
          </cell>
          <cell r="I608">
            <v>0.37331370256634699</v>
          </cell>
          <cell r="J608">
            <v>0.37331347913572199</v>
          </cell>
        </row>
        <row r="609">
          <cell r="A609" t="str">
            <v>ITOT-ELCSPECADV</v>
          </cell>
          <cell r="B609" t="str">
            <v>VAR_fout</v>
          </cell>
          <cell r="C609" t="str">
            <v>ITOT-ELS</v>
          </cell>
          <cell r="H609">
            <v>8.2152575175866653E-4</v>
          </cell>
          <cell r="I609">
            <v>1.1264118395471522E-3</v>
          </cell>
          <cell r="J609">
            <v>4.8640975251162382E-3</v>
          </cell>
        </row>
        <row r="610">
          <cell r="A610" t="str">
            <v>ITOT-ELCSPECADV</v>
          </cell>
          <cell r="B610" t="str">
            <v>VAR_fin</v>
          </cell>
          <cell r="C610" t="str">
            <v>ITOT_ELC</v>
          </cell>
          <cell r="H610">
            <v>7.6421000163596955E-4</v>
          </cell>
          <cell r="I610">
            <v>1.0240107632246845E-3</v>
          </cell>
          <cell r="J610">
            <v>4.2296500218402065E-3</v>
          </cell>
        </row>
        <row r="611">
          <cell r="A611" t="str">
            <v>ITOT-ELCSPECADV</v>
          </cell>
          <cell r="B611" t="str">
            <v>VAR_ncap</v>
          </cell>
          <cell r="C611" t="str">
            <v>-</v>
          </cell>
          <cell r="H611">
            <v>2.8739306581936101E-5</v>
          </cell>
          <cell r="I611">
            <v>8.3324534491223694E-6</v>
          </cell>
          <cell r="J611">
            <v>2.06203302971683E-4</v>
          </cell>
        </row>
        <row r="612">
          <cell r="A612" t="str">
            <v>ITOT-ELCSPECADV</v>
          </cell>
          <cell r="B612" t="str">
            <v>VAR_cap</v>
          </cell>
          <cell r="C612" t="str">
            <v>-</v>
          </cell>
          <cell r="H612">
            <v>6.1056356860296596E-5</v>
          </cell>
          <cell r="I612">
            <v>6.9125016841694014E-5</v>
          </cell>
          <cell r="J612">
            <v>2.6379430881489019E-4</v>
          </cell>
        </row>
        <row r="613">
          <cell r="A613" t="str">
            <v>RHES-SHELCBR</v>
          </cell>
          <cell r="B613" t="str">
            <v>VAR_fout</v>
          </cell>
          <cell r="C613" t="str">
            <v>RHES-SHAELCB</v>
          </cell>
          <cell r="H613">
            <v>2.8464613463251427E-2</v>
          </cell>
          <cell r="I613">
            <v>2.9657099719404968E-3</v>
          </cell>
          <cell r="J613">
            <v>9.5586106869267862E-4</v>
          </cell>
        </row>
        <row r="614">
          <cell r="A614" t="str">
            <v>RHES-SHELCBR</v>
          </cell>
          <cell r="B614" t="str">
            <v>VAR_fin</v>
          </cell>
          <cell r="C614" t="str">
            <v>RHES_ELC</v>
          </cell>
          <cell r="H614">
            <v>3.1026451563287653E-2</v>
          </cell>
          <cell r="I614">
            <v>3.2292286048350854E-3</v>
          </cell>
          <cell r="J614">
            <v>1.0109603145730915E-3</v>
          </cell>
        </row>
        <row r="615">
          <cell r="A615" t="str">
            <v>RHES-SHELCBR</v>
          </cell>
          <cell r="B615" t="str">
            <v>VAR_ncap</v>
          </cell>
          <cell r="C615" t="str">
            <v>-</v>
          </cell>
          <cell r="H615">
            <v>1.9830339008007702E-6</v>
          </cell>
          <cell r="I615">
            <v>3.1620340661790101E-4</v>
          </cell>
          <cell r="J615">
            <v>1.91965195952171E-7</v>
          </cell>
        </row>
        <row r="616">
          <cell r="A616" t="str">
            <v>RHES-SHELCBR</v>
          </cell>
          <cell r="B616" t="str">
            <v>VAR_cap</v>
          </cell>
          <cell r="C616" t="str">
            <v>-</v>
          </cell>
          <cell r="H616">
            <v>3.8209419149669716E-3</v>
          </cell>
          <cell r="I616">
            <v>3.1787112185230375E-4</v>
          </cell>
          <cell r="J616">
            <v>7.6868047578317002E-5</v>
          </cell>
        </row>
        <row r="617">
          <cell r="A617" t="str">
            <v>RHSA-WHELCBR</v>
          </cell>
          <cell r="B617" t="str">
            <v>VAR_fout</v>
          </cell>
          <cell r="C617" t="str">
            <v>RHSA-WHAELCB</v>
          </cell>
          <cell r="H617">
            <v>1.8565022878863118</v>
          </cell>
          <cell r="I617">
            <v>1.6889464156335381</v>
          </cell>
          <cell r="J617">
            <v>1.4705422890562898</v>
          </cell>
        </row>
        <row r="618">
          <cell r="A618" t="str">
            <v>RHSA-WHELCBR</v>
          </cell>
          <cell r="B618" t="str">
            <v>VAR_fin</v>
          </cell>
          <cell r="C618" t="str">
            <v>RHSA_ELC</v>
          </cell>
          <cell r="H618">
            <v>3.7567870940180819</v>
          </cell>
          <cell r="I618">
            <v>3.3560180912790165</v>
          </cell>
          <cell r="J618">
            <v>2.8396087022617089</v>
          </cell>
        </row>
        <row r="619">
          <cell r="A619" t="str">
            <v>RHSA-WHELCBR</v>
          </cell>
          <cell r="B619" t="str">
            <v>VAR_ncap</v>
          </cell>
          <cell r="C619" t="str">
            <v>-</v>
          </cell>
          <cell r="H619">
            <v>5.8985745966942997E-2</v>
          </cell>
          <cell r="I619">
            <v>6.0673124122399197E-2</v>
          </cell>
          <cell r="J619">
            <v>4.0597200141998101E-2</v>
          </cell>
        </row>
        <row r="620">
          <cell r="A620" t="str">
            <v>RHSA-WHELCBR</v>
          </cell>
          <cell r="B620" t="str">
            <v>VAR_cap</v>
          </cell>
          <cell r="C620" t="str">
            <v>-</v>
          </cell>
          <cell r="H620">
            <v>0.13140760580545971</v>
          </cell>
          <cell r="I620">
            <v>0.11965824110013092</v>
          </cell>
          <cell r="J620">
            <v>0.10957963379297526</v>
          </cell>
        </row>
        <row r="621">
          <cell r="A621" t="str">
            <v>ITOT-SWHLTHDH</v>
          </cell>
          <cell r="B621" t="str">
            <v>VAR_fout</v>
          </cell>
          <cell r="C621" t="str">
            <v>ITOT-SWH</v>
          </cell>
          <cell r="H621">
            <v>6.0837909978402118</v>
          </cell>
          <cell r="I621">
            <v>6.1158521928632492</v>
          </cell>
          <cell r="J621">
            <v>6.3365217474223829</v>
          </cell>
        </row>
        <row r="622">
          <cell r="A622" t="str">
            <v>ITOT-SWHLTHDH</v>
          </cell>
          <cell r="B622" t="str">
            <v>VAR_fin</v>
          </cell>
          <cell r="C622" t="str">
            <v>ITOT_LTH_DH</v>
          </cell>
          <cell r="H622">
            <v>6.476754987490648</v>
          </cell>
          <cell r="I622">
            <v>6.4767545745903812</v>
          </cell>
          <cell r="J622">
            <v>6.670022892023554</v>
          </cell>
        </row>
        <row r="623">
          <cell r="A623" t="str">
            <v>ITOT-SWHLTHDH</v>
          </cell>
          <cell r="B623" t="str">
            <v>VAR_fin</v>
          </cell>
          <cell r="C623" t="str">
            <v>ITOTLTHDHC</v>
          </cell>
          <cell r="H623">
            <v>6.0837909978402118</v>
          </cell>
          <cell r="I623">
            <v>6.1158521928632492</v>
          </cell>
          <cell r="J623">
            <v>6.3365217474223829</v>
          </cell>
        </row>
        <row r="624">
          <cell r="A624" t="str">
            <v>ITOT-SWHLTHDH</v>
          </cell>
          <cell r="B624" t="str">
            <v>VAR_ncap</v>
          </cell>
          <cell r="C624" t="str">
            <v>-</v>
          </cell>
          <cell r="H624">
            <v>0.38329889487859298</v>
          </cell>
          <cell r="I624">
            <v>8.8615407463791901E-2</v>
          </cell>
          <cell r="J624">
            <v>0.26750785697983298</v>
          </cell>
        </row>
        <row r="625">
          <cell r="A625" t="str">
            <v>ITOT-SWHLTHDH</v>
          </cell>
          <cell r="B625" t="str">
            <v>VAR_cap</v>
          </cell>
          <cell r="C625" t="str">
            <v>-</v>
          </cell>
          <cell r="H625">
            <v>0.58920939763535296</v>
          </cell>
          <cell r="I625">
            <v>0.47337473383164186</v>
          </cell>
          <cell r="J625">
            <v>0.45415736971758353</v>
          </cell>
        </row>
        <row r="626">
          <cell r="A626" t="str">
            <v>RHES-SHCONBR2</v>
          </cell>
          <cell r="B626" t="str">
            <v>VAR_fout</v>
          </cell>
          <cell r="C626" t="str">
            <v>RHES-SHCON</v>
          </cell>
          <cell r="H626">
            <v>1.4194086257491298</v>
          </cell>
          <cell r="I626">
            <v>2.919038292550777</v>
          </cell>
          <cell r="J626">
            <v>4.6680767847194629</v>
          </cell>
        </row>
        <row r="627">
          <cell r="A627" t="str">
            <v>RHES-SHCONBR2</v>
          </cell>
          <cell r="B627" t="str">
            <v>VAR_fin</v>
          </cell>
          <cell r="C627" t="str">
            <v>CON</v>
          </cell>
          <cell r="H627">
            <v>1.4194086257491298</v>
          </cell>
          <cell r="I627">
            <v>2.919038292550777</v>
          </cell>
          <cell r="J627">
            <v>4.6680767847194629</v>
          </cell>
        </row>
        <row r="628">
          <cell r="A628" t="str">
            <v>RHES-SHCONBR2</v>
          </cell>
          <cell r="B628" t="str">
            <v>VAR_ncap</v>
          </cell>
          <cell r="C628" t="str">
            <v>-</v>
          </cell>
          <cell r="H628">
            <v>4.82023086079469E-2</v>
          </cell>
          <cell r="I628">
            <v>0.121156771889875</v>
          </cell>
          <cell r="J628">
            <v>0.17179973042865601</v>
          </cell>
        </row>
        <row r="629">
          <cell r="A629" t="str">
            <v>RHES-SHCONBR2</v>
          </cell>
          <cell r="B629" t="str">
            <v>VAR_cap</v>
          </cell>
          <cell r="C629" t="str">
            <v>-</v>
          </cell>
          <cell r="H629">
            <v>0.11468156358657987</v>
          </cell>
          <cell r="I629">
            <v>0.235838356798453</v>
          </cell>
          <cell r="J629">
            <v>0.37712724582806234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ITOT-ELS</v>
          </cell>
          <cell r="H630">
            <v>0.28728271559728247</v>
          </cell>
          <cell r="I630">
            <v>0.57457317467549973</v>
          </cell>
          <cell r="J630">
            <v>0.57457259401025995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ITOT-SWHC</v>
          </cell>
          <cell r="H631">
            <v>3.0872947446628816</v>
          </cell>
          <cell r="I631">
            <v>6.1746727049412504</v>
          </cell>
          <cell r="J631">
            <v>6.1746664647999223</v>
          </cell>
        </row>
        <row r="632">
          <cell r="A632" t="str">
            <v>ITOT-SWHCONBR4</v>
          </cell>
          <cell r="B632" t="str">
            <v>VAR_fin</v>
          </cell>
          <cell r="C632" t="str">
            <v>CON</v>
          </cell>
          <cell r="H632">
            <v>3.3745774602601668</v>
          </cell>
          <cell r="I632">
            <v>6.7492458796167556</v>
          </cell>
          <cell r="J632">
            <v>6.749239058810188</v>
          </cell>
        </row>
        <row r="633">
          <cell r="A633" t="str">
            <v>ITOT-SWHCONBR4</v>
          </cell>
          <cell r="B633" t="str">
            <v>VAR_ncap</v>
          </cell>
          <cell r="C633" t="str">
            <v>-</v>
          </cell>
          <cell r="H633">
            <v>0.183521884347845</v>
          </cell>
          <cell r="I633">
            <v>0.18352355848542001</v>
          </cell>
          <cell r="J633">
            <v>0.15622728255304</v>
          </cell>
        </row>
        <row r="634">
          <cell r="A634" t="str">
            <v>ITOT-SWHCONBR4</v>
          </cell>
          <cell r="B634" t="str">
            <v>VAR_cap</v>
          </cell>
          <cell r="C634" t="str">
            <v>-</v>
          </cell>
          <cell r="H634">
            <v>0.183521884347845</v>
          </cell>
          <cell r="I634">
            <v>0.36704544283326501</v>
          </cell>
          <cell r="J634">
            <v>0.36704525685047701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ITOT_ELC</v>
          </cell>
          <cell r="H635">
            <v>1.1291787101874213E-2</v>
          </cell>
          <cell r="I635">
            <v>4.4756243819318378E-3</v>
          </cell>
          <cell r="J635">
            <v>3.353946205926657E-2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ELC5</v>
          </cell>
          <cell r="H636">
            <v>2.2808975684798644E-3</v>
          </cell>
          <cell r="I636">
            <v>1.7304644476056686E-3</v>
          </cell>
          <cell r="J636">
            <v>4.0143200053954333E-3</v>
          </cell>
        </row>
        <row r="637">
          <cell r="A637" t="str">
            <v>D-ITOT_NKEV_GAS_ELC_CHP</v>
          </cell>
          <cell r="B637" t="str">
            <v>VAR_fin</v>
          </cell>
          <cell r="C637" t="str">
            <v>ITOT_NKEV_GAS_ELC_CHP</v>
          </cell>
          <cell r="H637">
            <v>1.3572684670354067E-2</v>
          </cell>
          <cell r="I637">
            <v>6.2060888295375023E-3</v>
          </cell>
          <cell r="J637">
            <v>3.7553782064661985E-2</v>
          </cell>
        </row>
        <row r="638">
          <cell r="A638" t="str">
            <v>SCOM-SHELCBR</v>
          </cell>
          <cell r="B638" t="str">
            <v>VAR_fout</v>
          </cell>
          <cell r="C638" t="str">
            <v>SCOM-SHAELCB</v>
          </cell>
          <cell r="H638">
            <v>0.27227613149383784</v>
          </cell>
          <cell r="I638">
            <v>0.22300019792162473</v>
          </cell>
          <cell r="J638">
            <v>0.15051062858424197</v>
          </cell>
        </row>
        <row r="639">
          <cell r="A639" t="str">
            <v>SCOM-SHELCBR</v>
          </cell>
          <cell r="B639" t="str">
            <v>VAR_fin</v>
          </cell>
          <cell r="C639" t="str">
            <v>SCOM_ELC</v>
          </cell>
          <cell r="H639">
            <v>0.53524129102488127</v>
          </cell>
          <cell r="I639">
            <v>0.43151649891853572</v>
          </cell>
          <cell r="J639">
            <v>0.28345025373904154</v>
          </cell>
        </row>
        <row r="640">
          <cell r="A640" t="str">
            <v>SCOM-SHELCBR</v>
          </cell>
          <cell r="B640" t="str">
            <v>VAR_ncap</v>
          </cell>
          <cell r="C640" t="str">
            <v>-</v>
          </cell>
          <cell r="H640">
            <v>1.3049011625352099E-2</v>
          </cell>
          <cell r="I640">
            <v>1.3545488423486299E-2</v>
          </cell>
          <cell r="J640">
            <v>8.4370703286022701E-5</v>
          </cell>
        </row>
        <row r="641">
          <cell r="A641" t="str">
            <v>SCOM-SHELCBR</v>
          </cell>
          <cell r="B641" t="str">
            <v>VAR_cap</v>
          </cell>
          <cell r="C641" t="str">
            <v>-</v>
          </cell>
          <cell r="H641">
            <v>2.3998821364825194E-2</v>
          </cell>
          <cell r="I641">
            <v>2.6593733917943514E-2</v>
          </cell>
          <cell r="J641">
            <v>1.5432387186253164E-2</v>
          </cell>
        </row>
        <row r="642">
          <cell r="A642" t="str">
            <v>RHES-SHCONBR3</v>
          </cell>
          <cell r="B642" t="str">
            <v>VAR_fout</v>
          </cell>
          <cell r="C642" t="str">
            <v>RHES-SHCON</v>
          </cell>
          <cell r="H642">
            <v>1.3553919000981667</v>
          </cell>
          <cell r="I642">
            <v>1.3553306455713185</v>
          </cell>
          <cell r="J642">
            <v>3.3430928189198448</v>
          </cell>
        </row>
        <row r="643">
          <cell r="A643" t="str">
            <v>RHES-SHCONBR3</v>
          </cell>
          <cell r="B643" t="str">
            <v>VAR_fin</v>
          </cell>
          <cell r="C643" t="str">
            <v>CON</v>
          </cell>
          <cell r="H643">
            <v>1.3553919000981667</v>
          </cell>
          <cell r="I643">
            <v>1.3553306455713185</v>
          </cell>
          <cell r="J643">
            <v>3.3430928189198448</v>
          </cell>
        </row>
        <row r="644">
          <cell r="A644" t="str">
            <v>RHES-SHCONBR3</v>
          </cell>
          <cell r="B644" t="str">
            <v>VAR_ncap</v>
          </cell>
          <cell r="C644" t="str">
            <v>-</v>
          </cell>
          <cell r="H644">
            <v>6.3899601167135395E-8</v>
          </cell>
          <cell r="I644">
            <v>8.6143039118489297E-8</v>
          </cell>
          <cell r="J644">
            <v>0.21096847704395</v>
          </cell>
        </row>
        <row r="645">
          <cell r="A645" t="str">
            <v>RHES-SHCONBR3</v>
          </cell>
          <cell r="B645" t="str">
            <v>VAR_cap</v>
          </cell>
          <cell r="C645" t="str">
            <v>-</v>
          </cell>
          <cell r="H645">
            <v>0.10950833331890807</v>
          </cell>
          <cell r="I645">
            <v>0.10950844541054471</v>
          </cell>
          <cell r="J645">
            <v>0.27008162251347251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ITOT-ELS</v>
          </cell>
          <cell r="H646">
            <v>0.13367349848745452</v>
          </cell>
          <cell r="I646">
            <v>0.50159936914788783</v>
          </cell>
          <cell r="J646">
            <v>0.50159818500015274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ITOT-SWHC</v>
          </cell>
          <cell r="H647">
            <v>0.655651998428597</v>
          </cell>
          <cell r="I647">
            <v>2.460282946983706</v>
          </cell>
          <cell r="J647">
            <v>2.4602771388853317</v>
          </cell>
        </row>
        <row r="648">
          <cell r="A648" t="str">
            <v>ITOT-SWHCONBR5</v>
          </cell>
          <cell r="B648" t="str">
            <v>VAR_fin</v>
          </cell>
          <cell r="C648" t="str">
            <v>CON</v>
          </cell>
          <cell r="H648">
            <v>0.78932549691605181</v>
          </cell>
          <cell r="I648">
            <v>2.9618823161315952</v>
          </cell>
          <cell r="J648">
            <v>2.9618753238854851</v>
          </cell>
        </row>
        <row r="649">
          <cell r="A649" t="str">
            <v>ITOT-SWHCONBR5</v>
          </cell>
          <cell r="B649" t="str">
            <v>VAR_ncap</v>
          </cell>
          <cell r="C649" t="str">
            <v>-</v>
          </cell>
          <cell r="H649">
            <v>4.2927693602572099E-2</v>
          </cell>
          <cell r="I649">
            <v>0.118149668129558</v>
          </cell>
          <cell r="J649">
            <v>5.7173822923450801E-2</v>
          </cell>
        </row>
        <row r="650">
          <cell r="A650" t="str">
            <v>ITOT-SWHCONBR5</v>
          </cell>
          <cell r="B650" t="str">
            <v>VAR_cap</v>
          </cell>
          <cell r="C650" t="str">
            <v>-</v>
          </cell>
          <cell r="H650">
            <v>4.2927693602572099E-2</v>
          </cell>
          <cell r="I650">
            <v>0.16107736173213</v>
          </cell>
          <cell r="J650">
            <v>0.16107718270825899</v>
          </cell>
        </row>
        <row r="651">
          <cell r="A651" t="str">
            <v>RHES-SHSTG-ELC</v>
          </cell>
          <cell r="B651" t="str">
            <v>VAR_fout</v>
          </cell>
          <cell r="C651" t="str">
            <v>RHES-SHAELCB</v>
          </cell>
          <cell r="H651">
            <v>3.9053904916676188E-3</v>
          </cell>
          <cell r="I651">
            <v>2.5111853427058268E-4</v>
          </cell>
          <cell r="J651">
            <v>1.1366380936446004E-4</v>
          </cell>
        </row>
        <row r="652">
          <cell r="A652" t="str">
            <v>RHES-SHSTG-ELC</v>
          </cell>
          <cell r="B652" t="str">
            <v>VAR_fout</v>
          </cell>
          <cell r="C652" t="str">
            <v>AUX_RHES-SHSTG-ELC_OUT</v>
          </cell>
          <cell r="H652">
            <v>3.9092958821592841E-3</v>
          </cell>
          <cell r="I652">
            <v>2.5136965280485329E-4</v>
          </cell>
          <cell r="J652">
            <v>1.1377747317382447E-4</v>
          </cell>
        </row>
        <row r="653">
          <cell r="A653" t="str">
            <v>RHES-SHSTG-ELC</v>
          </cell>
          <cell r="B653" t="str">
            <v>VAR_fin</v>
          </cell>
          <cell r="C653" t="str">
            <v>RHES-SHAELCB</v>
          </cell>
          <cell r="H653">
            <v>3.907963360775351E-3</v>
          </cell>
          <cell r="I653">
            <v>2.5521248316823252E-4</v>
          </cell>
          <cell r="J653">
            <v>1.1574890655394569E-4</v>
          </cell>
        </row>
        <row r="654">
          <cell r="A654" t="str">
            <v>RHES-SHSTG-ELC</v>
          </cell>
          <cell r="B654" t="str">
            <v>VAR_ncap</v>
          </cell>
          <cell r="C654" t="str">
            <v>-</v>
          </cell>
          <cell r="H654">
            <v>2.5266524953421399E-5</v>
          </cell>
          <cell r="I654">
            <v>4.48883890063726E-5</v>
          </cell>
          <cell r="J654">
            <v>8.9929649111035595E-6</v>
          </cell>
        </row>
        <row r="655">
          <cell r="A655" t="str">
            <v>RHES-SHSTG-ELC</v>
          </cell>
          <cell r="B655" t="str">
            <v>VAR_cap</v>
          </cell>
          <cell r="C655" t="str">
            <v>-</v>
          </cell>
          <cell r="H655">
            <v>6.7328775045020009E-4</v>
          </cell>
          <cell r="I655">
            <v>5.6763438603144199E-5</v>
          </cell>
          <cell r="J655">
            <v>2.9222784402753599E-5</v>
          </cell>
        </row>
        <row r="656">
          <cell r="A656" t="str">
            <v>RHES-SHCONBR4</v>
          </cell>
          <cell r="B656" t="str">
            <v>VAR_fout</v>
          </cell>
          <cell r="C656" t="str">
            <v>RHES-SHCON</v>
          </cell>
          <cell r="H656">
            <v>0.42657614679366457</v>
          </cell>
          <cell r="I656">
            <v>0.42651417225045685</v>
          </cell>
          <cell r="J656">
            <v>0.24666084954948725</v>
          </cell>
        </row>
        <row r="657">
          <cell r="A657" t="str">
            <v>RHES-SHCONBR4</v>
          </cell>
          <cell r="B657" t="str">
            <v>VAR_fin</v>
          </cell>
          <cell r="C657" t="str">
            <v>CON</v>
          </cell>
          <cell r="H657">
            <v>0.42657614679366457</v>
          </cell>
          <cell r="I657">
            <v>0.42651417225045685</v>
          </cell>
          <cell r="J657">
            <v>0.24666084954948725</v>
          </cell>
        </row>
        <row r="658">
          <cell r="A658" t="str">
            <v>RHES-SHCONBR4</v>
          </cell>
          <cell r="B658" t="str">
            <v>VAR_ncap</v>
          </cell>
          <cell r="C658" t="str">
            <v>-</v>
          </cell>
          <cell r="H658">
            <v>3.9413508433171597E-8</v>
          </cell>
          <cell r="I658">
            <v>4.3187907047535697E-8</v>
          </cell>
          <cell r="J658">
            <v>2.5538352320601098E-7</v>
          </cell>
        </row>
        <row r="659">
          <cell r="A659" t="str">
            <v>RHES-SHCONBR4</v>
          </cell>
          <cell r="B659" t="str">
            <v>VAR_cap</v>
          </cell>
          <cell r="C659" t="str">
            <v>-</v>
          </cell>
          <cell r="H659">
            <v>3.4470894970239113E-2</v>
          </cell>
          <cell r="I659">
            <v>3.4470950926698163E-2</v>
          </cell>
          <cell r="J659">
            <v>1.992802130843185E-2</v>
          </cell>
        </row>
        <row r="660">
          <cell r="A660" t="str">
            <v>ITOT-SWHCONBR6</v>
          </cell>
          <cell r="B660" t="str">
            <v>VAR_fout</v>
          </cell>
          <cell r="C660" t="str">
            <v>ITOT-SWHC</v>
          </cell>
          <cell r="I660">
            <v>2.51072496183947</v>
          </cell>
          <cell r="J660">
            <v>2.5107195919481553</v>
          </cell>
        </row>
        <row r="661">
          <cell r="A661" t="str">
            <v>ITOT-SWHCONBR6</v>
          </cell>
          <cell r="B661" t="str">
            <v>VAR_fin</v>
          </cell>
          <cell r="C661" t="str">
            <v>CON</v>
          </cell>
          <cell r="I661">
            <v>2.51072496183947</v>
          </cell>
          <cell r="J661">
            <v>2.5107195919481553</v>
          </cell>
        </row>
        <row r="662">
          <cell r="A662" t="str">
            <v>ITOT-SWHCONBR6</v>
          </cell>
          <cell r="B662" t="str">
            <v>VAR_ncap</v>
          </cell>
          <cell r="C662" t="str">
            <v>-</v>
          </cell>
          <cell r="I662">
            <v>0.13654214272204199</v>
          </cell>
          <cell r="J662">
            <v>3.7448442400775397E-2</v>
          </cell>
        </row>
        <row r="663">
          <cell r="A663" t="str">
            <v>ITOT-SWHCONBR6</v>
          </cell>
          <cell r="B663" t="str">
            <v>VAR_cap</v>
          </cell>
          <cell r="C663" t="str">
            <v>-</v>
          </cell>
          <cell r="I663">
            <v>0.13654214272204199</v>
          </cell>
          <cell r="J663">
            <v>0.13654165279598701</v>
          </cell>
        </row>
        <row r="664">
          <cell r="A664" t="str">
            <v>RHNM-SHNGAHP</v>
          </cell>
          <cell r="B664" t="str">
            <v>VAR_fout</v>
          </cell>
          <cell r="C664" t="str">
            <v>CO2_R</v>
          </cell>
          <cell r="H664">
            <v>24.960104018289702</v>
          </cell>
          <cell r="I664">
            <v>29.155229122041199</v>
          </cell>
          <cell r="J664">
            <v>31.507967049525099</v>
          </cell>
        </row>
        <row r="665">
          <cell r="A665" t="str">
            <v>RHNM-SHNGAHP</v>
          </cell>
          <cell r="B665" t="str">
            <v>VAR_fout</v>
          </cell>
          <cell r="C665" t="str">
            <v>RHNM-SHANGAH</v>
          </cell>
          <cell r="H665">
            <v>0.89594086514001803</v>
          </cell>
          <cell r="I665">
            <v>1.0605591359277626</v>
          </cell>
          <cell r="J665">
            <v>1.1824675660989121</v>
          </cell>
        </row>
        <row r="666">
          <cell r="A666" t="str">
            <v>RHNM-SHNGAHP</v>
          </cell>
          <cell r="B666" t="str">
            <v>VAR_fin</v>
          </cell>
          <cell r="C666" t="str">
            <v>RNGA</v>
          </cell>
          <cell r="H666">
            <v>0.44255503578527944</v>
          </cell>
          <cell r="I666">
            <v>0.51693668656101499</v>
          </cell>
          <cell r="J666">
            <v>0.55865189804122484</v>
          </cell>
        </row>
        <row r="667">
          <cell r="A667" t="str">
            <v>RHNM-SHNGAHP</v>
          </cell>
          <cell r="B667" t="str">
            <v>VAR_fin</v>
          </cell>
          <cell r="C667" t="str">
            <v>RHNMELCHPC</v>
          </cell>
          <cell r="H667">
            <v>0.89594086514001803</v>
          </cell>
          <cell r="I667">
            <v>1.0605591359277626</v>
          </cell>
          <cell r="J667">
            <v>1.1824675660989121</v>
          </cell>
        </row>
        <row r="668">
          <cell r="A668" t="str">
            <v>RHNM-SHNGAHP</v>
          </cell>
          <cell r="B668" t="str">
            <v>VAR_ncap</v>
          </cell>
          <cell r="C668" t="str">
            <v>-</v>
          </cell>
          <cell r="H668">
            <v>1.8855201778164101E-2</v>
          </cell>
          <cell r="I668">
            <v>4.2071899827700897E-2</v>
          </cell>
          <cell r="J668">
            <v>5.3299521542960998E-2</v>
          </cell>
        </row>
        <row r="669">
          <cell r="A669" t="str">
            <v>RHNM-SHNGAHP</v>
          </cell>
          <cell r="B669" t="str">
            <v>VAR_cap</v>
          </cell>
          <cell r="C669" t="str">
            <v>-</v>
          </cell>
          <cell r="H669">
            <v>6.9628137011429919E-2</v>
          </cell>
          <cell r="I669">
            <v>8.37555867978447E-2</v>
          </cell>
          <cell r="J669">
            <v>9.1807959989404941E-2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ELC5</v>
          </cell>
          <cell r="H670">
            <v>4.304324220558574E-4</v>
          </cell>
          <cell r="I670">
            <v>4.3235128533060038E-4</v>
          </cell>
          <cell r="J670">
            <v>1.6755830598409711E-4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SCOM_ELC</v>
          </cell>
          <cell r="H671">
            <v>6.5505067015641421E-4</v>
          </cell>
          <cell r="I671">
            <v>8.4599480716485165E-4</v>
          </cell>
          <cell r="J671">
            <v>2.3004826512388623E-4</v>
          </cell>
        </row>
        <row r="672">
          <cell r="A672" t="str">
            <v>D-SCOM_KEV_WOD_ELC_CHP</v>
          </cell>
          <cell r="B672" t="str">
            <v>VAR_fin</v>
          </cell>
          <cell r="C672" t="str">
            <v>SCOM_KEV_WOD_ELC_CHP</v>
          </cell>
          <cell r="H672">
            <v>1.0692702717979075E-3</v>
          </cell>
          <cell r="I672">
            <v>1.2584045740353454E-3</v>
          </cell>
          <cell r="J672">
            <v>3.8462578493601683E-4</v>
          </cell>
        </row>
        <row r="673">
          <cell r="A673" t="str">
            <v>RHES-SHCONBR5</v>
          </cell>
          <cell r="B673" t="str">
            <v>VAR_fout</v>
          </cell>
          <cell r="C673" t="str">
            <v>RHES-SHCON</v>
          </cell>
          <cell r="H673">
            <v>9.4313827789598275E-3</v>
          </cell>
          <cell r="I673">
            <v>9.379937243659698E-3</v>
          </cell>
          <cell r="J673">
            <v>5.5015642337963352E-3</v>
          </cell>
        </row>
        <row r="674">
          <cell r="A674" t="str">
            <v>RHES-SHCONBR5</v>
          </cell>
          <cell r="B674" t="str">
            <v>VAR_fin</v>
          </cell>
          <cell r="C674" t="str">
            <v>CON</v>
          </cell>
          <cell r="H674">
            <v>9.4313827789598275E-3</v>
          </cell>
          <cell r="I674">
            <v>9.379937243659698E-3</v>
          </cell>
          <cell r="J674">
            <v>5.5015642337963352E-3</v>
          </cell>
        </row>
        <row r="675">
          <cell r="A675" t="str">
            <v>RHES-SHCONBR5</v>
          </cell>
          <cell r="B675" t="str">
            <v>VAR_ncap</v>
          </cell>
          <cell r="C675" t="str">
            <v>-</v>
          </cell>
          <cell r="H675">
            <v>2.45350777984682E-8</v>
          </cell>
          <cell r="I675">
            <v>2.4824731116527099E-8</v>
          </cell>
          <cell r="J675">
            <v>1.09355995151435E-7</v>
          </cell>
        </row>
        <row r="676">
          <cell r="A676" t="str">
            <v>RHES-SHCONBR5</v>
          </cell>
          <cell r="B676" t="str">
            <v>VAR_cap</v>
          </cell>
          <cell r="C676" t="str">
            <v>-</v>
          </cell>
          <cell r="H676">
            <v>7.6941762847971271E-4</v>
          </cell>
          <cell r="I676">
            <v>7.6945343493657376E-4</v>
          </cell>
          <cell r="J676">
            <v>4.4498298629852616E-4</v>
          </cell>
        </row>
        <row r="677">
          <cell r="A677" t="str">
            <v>RHNS-SHCONBR</v>
          </cell>
          <cell r="B677" t="str">
            <v>VAR_fout</v>
          </cell>
          <cell r="C677" t="str">
            <v>RHNS-SHCON</v>
          </cell>
          <cell r="H677">
            <v>1.1795432661132251E-3</v>
          </cell>
          <cell r="I677">
            <v>4.0060197060198212E-3</v>
          </cell>
          <cell r="J677">
            <v>3.9711104556303676E-3</v>
          </cell>
        </row>
        <row r="678">
          <cell r="A678" t="str">
            <v>RHNS-SHCONBR</v>
          </cell>
          <cell r="B678" t="str">
            <v>VAR_fin</v>
          </cell>
          <cell r="C678" t="str">
            <v>CON</v>
          </cell>
          <cell r="H678">
            <v>1.1795432661132251E-3</v>
          </cell>
          <cell r="I678">
            <v>4.0060197060198212E-3</v>
          </cell>
          <cell r="J678">
            <v>3.9711104556303676E-3</v>
          </cell>
        </row>
        <row r="679">
          <cell r="A679" t="str">
            <v>RHNS-SHCONBR</v>
          </cell>
          <cell r="B679" t="str">
            <v>VAR_ncap</v>
          </cell>
          <cell r="C679" t="str">
            <v>-</v>
          </cell>
          <cell r="H679">
            <v>1.8495960997030101E-7</v>
          </cell>
          <cell r="I679">
            <v>2.05259320828826E-4</v>
          </cell>
          <cell r="J679">
            <v>4.5578840579896897E-8</v>
          </cell>
        </row>
        <row r="680">
          <cell r="A680" t="str">
            <v>RHNS-SHCONBR</v>
          </cell>
          <cell r="B680" t="str">
            <v>VAR_cap</v>
          </cell>
          <cell r="C680" t="str">
            <v>-</v>
          </cell>
          <cell r="H680">
            <v>8.2732849158350847E-5</v>
          </cell>
          <cell r="I680">
            <v>2.8800532135042135E-4</v>
          </cell>
          <cell r="J680">
            <v>2.8811408341527801E-4</v>
          </cell>
        </row>
        <row r="681">
          <cell r="A681" t="str">
            <v>D-RHEM_SOLELC</v>
          </cell>
          <cell r="B681" t="str">
            <v>VAR_fout</v>
          </cell>
          <cell r="C681" t="str">
            <v>ELC5</v>
          </cell>
          <cell r="H681">
            <v>9.8967564148340348E-4</v>
          </cell>
          <cell r="I681">
            <v>7.7067860404402997E-4</v>
          </cell>
          <cell r="J681">
            <v>4.7158273109881675E-4</v>
          </cell>
        </row>
        <row r="682">
          <cell r="A682" t="str">
            <v>D-RHEM_SOLELC</v>
          </cell>
          <cell r="B682" t="str">
            <v>VAR_fout</v>
          </cell>
          <cell r="C682" t="str">
            <v>RHEM_ELC</v>
          </cell>
          <cell r="H682">
            <v>2.0488023510582831</v>
          </cell>
          <cell r="I682">
            <v>2.1537595913170322</v>
          </cell>
          <cell r="J682">
            <v>2.3794404147225636</v>
          </cell>
        </row>
        <row r="683">
          <cell r="A683" t="str">
            <v>D-RHEM_SOLELC</v>
          </cell>
          <cell r="B683" t="str">
            <v>VAR_fin</v>
          </cell>
          <cell r="C683" t="str">
            <v>RHEM_SOL_ELC</v>
          </cell>
          <cell r="H683">
            <v>2.0497920266997673</v>
          </cell>
          <cell r="I683">
            <v>2.1545302699210755</v>
          </cell>
          <cell r="J683">
            <v>2.3799119974536622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ITOT-ELS</v>
          </cell>
          <cell r="J684">
            <v>0.40452154728645356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ITOT-SWHC</v>
          </cell>
          <cell r="J685">
            <v>7.0539517247628525E-2</v>
          </cell>
        </row>
        <row r="686">
          <cell r="A686" t="str">
            <v>ITOT-SWHCONBR7</v>
          </cell>
          <cell r="B686" t="str">
            <v>VAR_fin</v>
          </cell>
          <cell r="C686" t="str">
            <v>CON</v>
          </cell>
          <cell r="J686">
            <v>0.47506106453408237</v>
          </cell>
        </row>
        <row r="687">
          <cell r="A687" t="str">
            <v>ITOT-SWHCONBR7</v>
          </cell>
          <cell r="B687" t="str">
            <v>VAR_ncap</v>
          </cell>
          <cell r="C687" t="str">
            <v>-</v>
          </cell>
          <cell r="J687">
            <v>2.5837260477400401E-2</v>
          </cell>
        </row>
        <row r="688">
          <cell r="A688" t="str">
            <v>ITOT-SWHCONBR7</v>
          </cell>
          <cell r="B688" t="str">
            <v>VAR_cap</v>
          </cell>
          <cell r="C688" t="str">
            <v>-</v>
          </cell>
          <cell r="J688">
            <v>2.5837260477400401E-2</v>
          </cell>
        </row>
        <row r="689">
          <cell r="A689" t="str">
            <v>RHNS-SHSTG-ELCHP</v>
          </cell>
          <cell r="B689" t="str">
            <v>VAR_fout</v>
          </cell>
          <cell r="C689" t="str">
            <v>RHNS-SHAELCH</v>
          </cell>
          <cell r="H689">
            <v>0.22816417942867256</v>
          </cell>
          <cell r="I689">
            <v>0.29259954964185292</v>
          </cell>
          <cell r="J689">
            <v>0.31064294862531561</v>
          </cell>
        </row>
        <row r="690">
          <cell r="A690" t="str">
            <v>RHNS-SHSTG-ELCHP</v>
          </cell>
          <cell r="B690" t="str">
            <v>VAR_fout</v>
          </cell>
          <cell r="C690" t="str">
            <v>AUX_RHNS-SHSTG-ELCHP_OUT</v>
          </cell>
          <cell r="H690">
            <v>0.22839234360810126</v>
          </cell>
          <cell r="I690">
            <v>0.29289214919149492</v>
          </cell>
          <cell r="J690">
            <v>0.3109535915739407</v>
          </cell>
        </row>
        <row r="691">
          <cell r="A691" t="str">
            <v>RHNS-SHSTG-ELCHP</v>
          </cell>
          <cell r="B691" t="str">
            <v>VAR_fin</v>
          </cell>
          <cell r="C691" t="str">
            <v>RHNS-SHAELCH</v>
          </cell>
          <cell r="H691">
            <v>0.22817451187481086</v>
          </cell>
          <cell r="I691">
            <v>0.29261118487757953</v>
          </cell>
          <cell r="J691">
            <v>0.31065661279313694</v>
          </cell>
        </row>
        <row r="692">
          <cell r="A692" t="str">
            <v>RHNS-SHSTG-ELCHP</v>
          </cell>
          <cell r="B692" t="str">
            <v>VAR_ncap</v>
          </cell>
          <cell r="C692" t="str">
            <v>-</v>
          </cell>
          <cell r="H692">
            <v>5.53263663415751E-3</v>
          </cell>
          <cell r="I692">
            <v>1.87227406978046E-2</v>
          </cell>
          <cell r="J692">
            <v>2.2012539004051E-2</v>
          </cell>
        </row>
        <row r="693">
          <cell r="A693" t="str">
            <v>RHNS-SHSTG-ELCHP</v>
          </cell>
          <cell r="B693" t="str">
            <v>VAR_cap</v>
          </cell>
          <cell r="C693" t="str">
            <v>-</v>
          </cell>
          <cell r="H693">
            <v>2.8244688377560213E-2</v>
          </cell>
          <cell r="I693">
            <v>3.2597750863127453E-2</v>
          </cell>
          <cell r="J693">
            <v>3.7905192303347303E-2</v>
          </cell>
        </row>
        <row r="694">
          <cell r="A694" t="str">
            <v>RHNS-SHSOLBR</v>
          </cell>
          <cell r="B694" t="str">
            <v>VAR_fout</v>
          </cell>
          <cell r="C694" t="str">
            <v>RHNS-SHASOL</v>
          </cell>
          <cell r="H694">
            <v>7.5860845760148787E-4</v>
          </cell>
          <cell r="I694">
            <v>9.0909703298885729E-4</v>
          </cell>
          <cell r="J694">
            <v>1.5783648504923845E-3</v>
          </cell>
        </row>
        <row r="695">
          <cell r="A695" t="str">
            <v>RHNS-SHSOLBR</v>
          </cell>
          <cell r="B695" t="str">
            <v>VAR_fin</v>
          </cell>
          <cell r="C695" t="str">
            <v>SOL</v>
          </cell>
          <cell r="H695">
            <v>7.5860845760148787E-4</v>
          </cell>
          <cell r="I695">
            <v>9.0909703298885729E-4</v>
          </cell>
          <cell r="J695">
            <v>1.5783648504923845E-3</v>
          </cell>
        </row>
        <row r="696">
          <cell r="A696" t="str">
            <v>RHNS-SHSOLBR</v>
          </cell>
          <cell r="B696" t="str">
            <v>VAR_ncap</v>
          </cell>
          <cell r="C696" t="str">
            <v>-</v>
          </cell>
          <cell r="H696">
            <v>1.9637139350512099E-5</v>
          </cell>
          <cell r="I696">
            <v>2.1457803665814599E-4</v>
          </cell>
          <cell r="J696">
            <v>1.09849479560203E-4</v>
          </cell>
        </row>
        <row r="697">
          <cell r="A697" t="str">
            <v>RHNS-SHSOLBR</v>
          </cell>
          <cell r="B697" t="str">
            <v>VAR_cap</v>
          </cell>
          <cell r="C697" t="str">
            <v>-</v>
          </cell>
          <cell r="H697">
            <v>7.9356267659969905E-4</v>
          </cell>
          <cell r="I697">
            <v>2.3818047053024129E-4</v>
          </cell>
          <cell r="J697">
            <v>2.7367387062828165E-4</v>
          </cell>
        </row>
        <row r="698">
          <cell r="A698" t="str">
            <v>RHES-SHPLTBR</v>
          </cell>
          <cell r="B698" t="str">
            <v>VAR_fout</v>
          </cell>
          <cell r="C698" t="str">
            <v>RHES-SHPLT</v>
          </cell>
          <cell r="H698">
            <v>1.1810174891078476E-2</v>
          </cell>
          <cell r="I698">
            <v>9.7839740278851672E-3</v>
          </cell>
          <cell r="J698">
            <v>5.08039741320591E-3</v>
          </cell>
        </row>
        <row r="699">
          <cell r="A699" t="str">
            <v>RHES-SHPLTBR</v>
          </cell>
          <cell r="B699" t="str">
            <v>VAR_fin</v>
          </cell>
          <cell r="C699" t="str">
            <v>RPLT</v>
          </cell>
          <cell r="H699">
            <v>1.6240100821602724E-2</v>
          </cell>
          <cell r="I699">
            <v>1.3345943273065987E-2</v>
          </cell>
          <cell r="J699">
            <v>6.7316770729986247E-3</v>
          </cell>
        </row>
        <row r="700">
          <cell r="A700" t="str">
            <v>RHES-SHPLTBR</v>
          </cell>
          <cell r="B700" t="str">
            <v>VAR_ncap</v>
          </cell>
          <cell r="C700" t="str">
            <v>-</v>
          </cell>
          <cell r="H700">
            <v>1.2615895617167899E-5</v>
          </cell>
          <cell r="I700">
            <v>7.8689685447686398E-4</v>
          </cell>
          <cell r="J700">
            <v>7.0573390364447497E-8</v>
          </cell>
        </row>
        <row r="701">
          <cell r="A701" t="str">
            <v>RHES-SHPLTBR</v>
          </cell>
          <cell r="B701" t="str">
            <v>VAR_cap</v>
          </cell>
          <cell r="C701" t="str">
            <v>-</v>
          </cell>
          <cell r="H701">
            <v>1.0173146637659017E-3</v>
          </cell>
          <cell r="I701">
            <v>7.9953860141161314E-4</v>
          </cell>
          <cell r="J701">
            <v>5.7458934683889422E-4</v>
          </cell>
        </row>
        <row r="702">
          <cell r="A702" t="str">
            <v>RHES-SHCONBR6</v>
          </cell>
          <cell r="B702" t="str">
            <v>VAR_fout</v>
          </cell>
          <cell r="C702" t="str">
            <v>RHES-SHCON</v>
          </cell>
          <cell r="H702">
            <v>2.569163779950395E-4</v>
          </cell>
          <cell r="I702">
            <v>2.4366585235676712E-4</v>
          </cell>
          <cell r="J702">
            <v>1.6335304391600224E-4</v>
          </cell>
        </row>
        <row r="703">
          <cell r="A703" t="str">
            <v>RHES-SHCONBR6</v>
          </cell>
          <cell r="B703" t="str">
            <v>VAR_fin</v>
          </cell>
          <cell r="C703" t="str">
            <v>CON</v>
          </cell>
          <cell r="H703">
            <v>2.569163779950395E-4</v>
          </cell>
          <cell r="I703">
            <v>2.4366585235676712E-4</v>
          </cell>
          <cell r="J703">
            <v>1.6335304391600224E-4</v>
          </cell>
        </row>
        <row r="704">
          <cell r="A704" t="str">
            <v>RHES-SHCONBR6</v>
          </cell>
          <cell r="B704" t="str">
            <v>VAR_ncap</v>
          </cell>
          <cell r="C704" t="str">
            <v>-</v>
          </cell>
          <cell r="H704">
            <v>2.0636805587849801E-8</v>
          </cell>
          <cell r="I704">
            <v>2.02600430774416E-8</v>
          </cell>
          <cell r="J704">
            <v>3.95663776394944E-8</v>
          </cell>
        </row>
        <row r="705">
          <cell r="A705" t="str">
            <v>RHES-SHCONBR6</v>
          </cell>
          <cell r="B705" t="str">
            <v>VAR_cap</v>
          </cell>
          <cell r="C705" t="str">
            <v>-</v>
          </cell>
          <cell r="H705">
            <v>2.0871250507034875E-5</v>
          </cell>
          <cell r="I705">
            <v>2.0885420420372605E-5</v>
          </cell>
          <cell r="J705">
            <v>1.216249443665079E-5</v>
          </cell>
        </row>
        <row r="706">
          <cell r="A706" t="str">
            <v>RHSA-WHPLTBR</v>
          </cell>
          <cell r="B706" t="str">
            <v>VAR_fout</v>
          </cell>
          <cell r="C706" t="str">
            <v>RHSA-WHPLT</v>
          </cell>
          <cell r="H706">
            <v>2.9666696935819671E-2</v>
          </cell>
          <cell r="I706">
            <v>2.2942305616802459E-2</v>
          </cell>
          <cell r="J706">
            <v>1.1039333470688932E-2</v>
          </cell>
        </row>
        <row r="707">
          <cell r="A707" t="str">
            <v>RHSA-WHPLTBR</v>
          </cell>
          <cell r="B707" t="str">
            <v>VAR_fin</v>
          </cell>
          <cell r="C707" t="str">
            <v>RPLT</v>
          </cell>
          <cell r="H707">
            <v>6.6308088075672941E-2</v>
          </cell>
          <cell r="I707">
            <v>5.024415870891482E-2</v>
          </cell>
          <cell r="J707">
            <v>2.2834657277935121E-2</v>
          </cell>
        </row>
        <row r="708">
          <cell r="A708" t="str">
            <v>RHSA-WHPLTBR</v>
          </cell>
          <cell r="B708" t="str">
            <v>VAR_ncap</v>
          </cell>
          <cell r="C708" t="str">
            <v>-</v>
          </cell>
          <cell r="H708">
            <v>7.2434497749451104E-4</v>
          </cell>
          <cell r="I708">
            <v>8.51031618612223E-4</v>
          </cell>
          <cell r="J708">
            <v>2.0292381449833199E-7</v>
          </cell>
        </row>
        <row r="709">
          <cell r="A709" t="str">
            <v>RHSA-WHPLTBR</v>
          </cell>
          <cell r="B709" t="str">
            <v>VAR_cap</v>
          </cell>
          <cell r="C709" t="str">
            <v>-</v>
          </cell>
          <cell r="H709">
            <v>2.0722021188674601E-3</v>
          </cell>
          <cell r="I709">
            <v>1.5754004172426836E-3</v>
          </cell>
          <cell r="J709">
            <v>9.2236317870115429E-4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ITOT-ELS</v>
          </cell>
          <cell r="J710">
            <v>0.94017994145865369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ITOT-SWHC</v>
          </cell>
          <cell r="J711">
            <v>3.6300542473040811</v>
          </cell>
        </row>
        <row r="712">
          <cell r="A712" t="str">
            <v>ITOT-SWHCONBR8</v>
          </cell>
          <cell r="B712" t="str">
            <v>VAR_fin</v>
          </cell>
          <cell r="C712" t="str">
            <v>CON</v>
          </cell>
          <cell r="J712">
            <v>4.5702341887627282</v>
          </cell>
        </row>
        <row r="713">
          <cell r="A713" t="str">
            <v>ITOT-SWHCONBR8</v>
          </cell>
          <cell r="B713" t="str">
            <v>VAR_ncap</v>
          </cell>
          <cell r="C713" t="str">
            <v>-</v>
          </cell>
          <cell r="J713">
            <v>0.248544653522357</v>
          </cell>
        </row>
        <row r="714">
          <cell r="A714" t="str">
            <v>ITOT-SWHCONBR8</v>
          </cell>
          <cell r="B714" t="str">
            <v>VAR_cap</v>
          </cell>
          <cell r="C714" t="str">
            <v>-</v>
          </cell>
          <cell r="J714">
            <v>0.248544653522357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ELC5</v>
          </cell>
          <cell r="H715">
            <v>6.3161629520500475E-4</v>
          </cell>
          <cell r="I715">
            <v>3.2929117289779797E-4</v>
          </cell>
          <cell r="J715">
            <v>4.6196540015357249E-4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SCOM_ELC</v>
          </cell>
          <cell r="H716">
            <v>1.6524471854968558E-3</v>
          </cell>
          <cell r="I716">
            <v>5.0334993784144691E-4</v>
          </cell>
          <cell r="J716">
            <v>1.7340317647689802E-2</v>
          </cell>
        </row>
        <row r="717">
          <cell r="A717" t="str">
            <v>D-SCOM_KEV_HFC_ELC_CHP</v>
          </cell>
          <cell r="B717" t="str">
            <v>VAR_fin</v>
          </cell>
          <cell r="C717" t="str">
            <v>SCOM_KEV_HFC_ELC_CHP</v>
          </cell>
          <cell r="H717">
            <v>2.2659998478931297E-3</v>
          </cell>
          <cell r="I717">
            <v>8.1433528776729482E-4</v>
          </cell>
          <cell r="J717">
            <v>1.7789513328020635E-2</v>
          </cell>
        </row>
        <row r="718">
          <cell r="A718" t="str">
            <v>D-EH2R</v>
          </cell>
          <cell r="B718" t="str">
            <v>VAR_fout</v>
          </cell>
          <cell r="C718" t="str">
            <v>EH2</v>
          </cell>
          <cell r="I718">
            <v>4.6381904164148977E-3</v>
          </cell>
          <cell r="J718">
            <v>2.1818748442669657E-3</v>
          </cell>
        </row>
        <row r="719">
          <cell r="A719" t="str">
            <v>D-EH2R</v>
          </cell>
          <cell r="B719" t="str">
            <v>VAR_fin</v>
          </cell>
          <cell r="C719" t="str">
            <v>H2</v>
          </cell>
          <cell r="I719">
            <v>4.6381904164148977E-3</v>
          </cell>
          <cell r="J719">
            <v>2.1818748442669657E-3</v>
          </cell>
        </row>
        <row r="720">
          <cell r="A720" t="str">
            <v>D-EH2R</v>
          </cell>
          <cell r="B720" t="str">
            <v>VAR_ncap</v>
          </cell>
          <cell r="C720" t="str">
            <v>-</v>
          </cell>
          <cell r="H720">
            <v>9.6779389074613305E-7</v>
          </cell>
          <cell r="I720">
            <v>7.1424963894245095E-4</v>
          </cell>
          <cell r="J720">
            <v>2.5212751413555999E-5</v>
          </cell>
        </row>
        <row r="721">
          <cell r="A721" t="str">
            <v>D-EH2R</v>
          </cell>
          <cell r="B721" t="str">
            <v>VAR_cap</v>
          </cell>
          <cell r="C721" t="str">
            <v>-</v>
          </cell>
          <cell r="H721">
            <v>9.6779389074613305E-7</v>
          </cell>
          <cell r="I721">
            <v>7.1442105645770095E-4</v>
          </cell>
          <cell r="J721">
            <v>2.6985842823082102E-4</v>
          </cell>
        </row>
        <row r="722">
          <cell r="A722" t="str">
            <v>SCOM-ELCSPECADV</v>
          </cell>
          <cell r="B722" t="str">
            <v>VAR_fout</v>
          </cell>
          <cell r="C722" t="str">
            <v>SCOM-ELS</v>
          </cell>
          <cell r="H722">
            <v>13.602146911673794</v>
          </cell>
          <cell r="I722">
            <v>19.076600815609584</v>
          </cell>
          <cell r="J722">
            <v>25.86716507061686</v>
          </cell>
        </row>
        <row r="723">
          <cell r="A723" t="str">
            <v>SCOM-ELCSPECADV</v>
          </cell>
          <cell r="B723" t="str">
            <v>VAR_fin</v>
          </cell>
          <cell r="C723" t="str">
            <v>SCOM_ELC</v>
          </cell>
          <cell r="H723">
            <v>9.068097941115866</v>
          </cell>
          <cell r="I723">
            <v>12.717733877073053</v>
          </cell>
          <cell r="J723">
            <v>17.244776713744574</v>
          </cell>
        </row>
        <row r="724">
          <cell r="A724" t="str">
            <v>SCOM-ELCSPECADV</v>
          </cell>
          <cell r="B724" t="str">
            <v>VAR_ncap</v>
          </cell>
          <cell r="C724" t="str">
            <v>-</v>
          </cell>
          <cell r="H724">
            <v>0.48113628739400899</v>
          </cell>
          <cell r="I724">
            <v>0.57864615634217798</v>
          </cell>
          <cell r="J724">
            <v>1.0498625380205</v>
          </cell>
        </row>
        <row r="725">
          <cell r="A725" t="str">
            <v>SCOM-ELCSPECADV</v>
          </cell>
          <cell r="B725" t="str">
            <v>VAR_cap</v>
          </cell>
          <cell r="C725" t="str">
            <v>-</v>
          </cell>
          <cell r="H725">
            <v>1.4377370360885315</v>
          </cell>
          <cell r="I725">
            <v>2.0163831201887583</v>
          </cell>
          <cell r="J725">
            <v>2.7341411626825596</v>
          </cell>
        </row>
        <row r="726">
          <cell r="A726" t="str">
            <v>RHSA-WHLTHRD</v>
          </cell>
          <cell r="B726" t="str">
            <v>VAR_fout</v>
          </cell>
          <cell r="C726" t="str">
            <v>RHSA-WHLTHRD</v>
          </cell>
          <cell r="H726">
            <v>2.3297574274357689</v>
          </cell>
          <cell r="I726">
            <v>2.8194021982803541</v>
          </cell>
          <cell r="J726">
            <v>3.0038258964040661</v>
          </cell>
        </row>
        <row r="727">
          <cell r="A727" t="str">
            <v>RHSA-WHLTHRD</v>
          </cell>
          <cell r="B727" t="str">
            <v>VAR_fin</v>
          </cell>
          <cell r="C727" t="str">
            <v>RHSA_LTH</v>
          </cell>
          <cell r="H727">
            <v>4.0948056687785135</v>
          </cell>
          <cell r="I727">
            <v>4.89294954173302</v>
          </cell>
          <cell r="J727">
            <v>5.1263660167886993</v>
          </cell>
        </row>
        <row r="728">
          <cell r="A728" t="str">
            <v>RHSA-WHLTHRD</v>
          </cell>
          <cell r="B728" t="str">
            <v>VAR_ncap</v>
          </cell>
          <cell r="C728" t="str">
            <v>-</v>
          </cell>
          <cell r="H728">
            <v>7.3203542130137106E-2</v>
          </cell>
          <cell r="I728">
            <v>5.8688593771442303E-2</v>
          </cell>
          <cell r="J728">
            <v>0.10288775359346999</v>
          </cell>
        </row>
        <row r="729">
          <cell r="A729" t="str">
            <v>RHSA-WHLTHRD</v>
          </cell>
          <cell r="B729" t="str">
            <v>VAR_cap</v>
          </cell>
          <cell r="C729" t="str">
            <v>-</v>
          </cell>
          <cell r="H729">
            <v>0.24195664793913796</v>
          </cell>
          <cell r="I729">
            <v>0.25550807160022304</v>
          </cell>
          <cell r="J729">
            <v>0.31185251450042695</v>
          </cell>
        </row>
        <row r="730">
          <cell r="A730" t="str">
            <v>RHES-SHCONBR7</v>
          </cell>
          <cell r="B730" t="str">
            <v>VAR_fout</v>
          </cell>
          <cell r="C730" t="str">
            <v>RHES-SHCON</v>
          </cell>
          <cell r="H730">
            <v>2.4048384398949873E-4</v>
          </cell>
          <cell r="I730">
            <v>2.2752015176852951E-4</v>
          </cell>
          <cell r="J730">
            <v>1.5309546347101762E-4</v>
          </cell>
        </row>
        <row r="731">
          <cell r="A731" t="str">
            <v>RHES-SHCONBR7</v>
          </cell>
          <cell r="B731" t="str">
            <v>VAR_fin</v>
          </cell>
          <cell r="C731" t="str">
            <v>CON</v>
          </cell>
          <cell r="H731">
            <v>2.4048384398949873E-4</v>
          </cell>
          <cell r="I731">
            <v>2.2752015176852951E-4</v>
          </cell>
          <cell r="J731">
            <v>1.5309546347101762E-4</v>
          </cell>
        </row>
        <row r="732">
          <cell r="A732" t="str">
            <v>RHES-SHCONBR7</v>
          </cell>
          <cell r="B732" t="str">
            <v>VAR_ncap</v>
          </cell>
          <cell r="C732" t="str">
            <v>-</v>
          </cell>
          <cell r="H732">
            <v>2.0229724387318601E-8</v>
          </cell>
          <cell r="I732">
            <v>1.9908144415283801E-8</v>
          </cell>
          <cell r="J732">
            <v>3.8164742562111103E-8</v>
          </cell>
        </row>
        <row r="733">
          <cell r="A733" t="str">
            <v>RHES-SHCONBR7</v>
          </cell>
          <cell r="B733" t="str">
            <v>VAR_cap</v>
          </cell>
          <cell r="C733" t="str">
            <v>-</v>
          </cell>
          <cell r="H733">
            <v>1.9351449285540925E-5</v>
          </cell>
          <cell r="I733">
            <v>1.9364972850809391E-5</v>
          </cell>
          <cell r="J733">
            <v>1.1281420195822555E-5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ITOT-ELS</v>
          </cell>
          <cell r="J734">
            <v>1.5714418406167086E-4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ITOT-SWHC</v>
          </cell>
          <cell r="J735">
            <v>9.1206390739805552E-4</v>
          </cell>
        </row>
        <row r="736">
          <cell r="A736" t="str">
            <v>ITOT-SWHCONBR9</v>
          </cell>
          <cell r="B736" t="str">
            <v>VAR_fin</v>
          </cell>
          <cell r="C736" t="str">
            <v>CON</v>
          </cell>
          <cell r="J736">
            <v>1.0692080914597273E-3</v>
          </cell>
        </row>
        <row r="737">
          <cell r="A737" t="str">
            <v>ITOT-SWHCONBR9</v>
          </cell>
          <cell r="B737" t="str">
            <v>VAR_ncap</v>
          </cell>
          <cell r="C737" t="str">
            <v>-</v>
          </cell>
          <cell r="J737">
            <v>5.7005703107255503E-5</v>
          </cell>
        </row>
        <row r="738">
          <cell r="A738" t="str">
            <v>ITOT-SWHCONBR9</v>
          </cell>
          <cell r="B738" t="str">
            <v>VAR_cap</v>
          </cell>
          <cell r="C738" t="str">
            <v>-</v>
          </cell>
          <cell r="J738">
            <v>5.7005703107255503E-5</v>
          </cell>
        </row>
        <row r="739">
          <cell r="A739" t="str">
            <v>SCOM-SHPLTBR</v>
          </cell>
          <cell r="B739" t="str">
            <v>VAR_fout</v>
          </cell>
          <cell r="C739" t="str">
            <v>SCOM-SHPLT</v>
          </cell>
          <cell r="H739">
            <v>0.14028702035494484</v>
          </cell>
          <cell r="I739">
            <v>0.10177638589734106</v>
          </cell>
          <cell r="J739">
            <v>4.1228960523757748E-2</v>
          </cell>
        </row>
        <row r="740">
          <cell r="A740" t="str">
            <v>SCOM-SHPLTBR</v>
          </cell>
          <cell r="B740" t="str">
            <v>VAR_fin</v>
          </cell>
          <cell r="C740" t="str">
            <v>SCOMPLTBRC</v>
          </cell>
          <cell r="H740">
            <v>0.14028702035494484</v>
          </cell>
          <cell r="I740">
            <v>0.10177638589734106</v>
          </cell>
          <cell r="J740">
            <v>4.1228960523757748E-2</v>
          </cell>
        </row>
        <row r="741">
          <cell r="A741" t="str">
            <v>SCOM-SHPLTBR</v>
          </cell>
          <cell r="B741" t="str">
            <v>VAR_fin</v>
          </cell>
          <cell r="C741" t="str">
            <v>SPLT</v>
          </cell>
          <cell r="H741">
            <v>0.21421442949861574</v>
          </cell>
          <cell r="I741">
            <v>0.15540974771770044</v>
          </cell>
          <cell r="J741">
            <v>6.2955491071604447E-2</v>
          </cell>
        </row>
        <row r="742">
          <cell r="A742" t="str">
            <v>SCOM-SHPLTBR</v>
          </cell>
          <cell r="B742" t="str">
            <v>VAR_ncap</v>
          </cell>
          <cell r="C742" t="str">
            <v>-</v>
          </cell>
          <cell r="H742">
            <v>1.5963813142698101E-3</v>
          </cell>
          <cell r="I742">
            <v>6.3634114590200002E-3</v>
          </cell>
          <cell r="J742">
            <v>2.80140440105529E-7</v>
          </cell>
        </row>
        <row r="743">
          <cell r="A743" t="str">
            <v>SCOM-SHPLTBR</v>
          </cell>
          <cell r="B743" t="str">
            <v>VAR_cap</v>
          </cell>
          <cell r="C743" t="str">
            <v>-</v>
          </cell>
          <cell r="H743">
            <v>1.40353997094581E-2</v>
          </cell>
          <cell r="I743">
            <v>7.9599372384085605E-3</v>
          </cell>
          <cell r="J743">
            <v>5.2921762669207954E-3</v>
          </cell>
        </row>
        <row r="744">
          <cell r="A744" t="str">
            <v>ITOT-SWHELCHP</v>
          </cell>
          <cell r="B744" t="str">
            <v>VAR_fout</v>
          </cell>
          <cell r="C744" t="str">
            <v>ITOT-SWHAELCH</v>
          </cell>
          <cell r="H744">
            <v>7.1489463585045483</v>
          </cell>
          <cell r="I744">
            <v>7.1517986768579656</v>
          </cell>
          <cell r="J744">
            <v>7.1518026387408149</v>
          </cell>
        </row>
        <row r="745">
          <cell r="A745" t="str">
            <v>ITOT-SWHELCHP</v>
          </cell>
          <cell r="B745" t="str">
            <v>VAR_fin</v>
          </cell>
          <cell r="C745" t="str">
            <v>ITOT_ELC</v>
          </cell>
          <cell r="H745">
            <v>2.1894628705447072</v>
          </cell>
          <cell r="I745">
            <v>2.1499126540849427</v>
          </cell>
          <cell r="J745">
            <v>2.0733831539426433</v>
          </cell>
        </row>
        <row r="746">
          <cell r="A746" t="str">
            <v>ITOT-SWHELCHP</v>
          </cell>
          <cell r="B746" t="str">
            <v>VAR_fin</v>
          </cell>
          <cell r="C746" t="str">
            <v>ITOTELCHPC</v>
          </cell>
          <cell r="H746">
            <v>7.1489463585045483</v>
          </cell>
          <cell r="I746">
            <v>7.1517986768579656</v>
          </cell>
          <cell r="J746">
            <v>7.1518026387408149</v>
          </cell>
        </row>
        <row r="747">
          <cell r="A747" t="str">
            <v>ITOT-SWHELCHP</v>
          </cell>
          <cell r="B747" t="str">
            <v>VAR_ncap</v>
          </cell>
          <cell r="C747" t="str">
            <v>-</v>
          </cell>
          <cell r="H747">
            <v>0.24670923767822101</v>
          </cell>
          <cell r="I747">
            <v>6.4510511148841307E-2</v>
          </cell>
          <cell r="J747">
            <v>0.24539221553108201</v>
          </cell>
        </row>
        <row r="748">
          <cell r="A748" t="str">
            <v>ITOT-SWHELCHP</v>
          </cell>
          <cell r="B748" t="str">
            <v>VAR_cap</v>
          </cell>
          <cell r="C748" t="str">
            <v>-</v>
          </cell>
          <cell r="H748">
            <v>0.38896352841438897</v>
          </cell>
          <cell r="I748">
            <v>0.39201749975149752</v>
          </cell>
          <cell r="J748">
            <v>0.39656085079877451</v>
          </cell>
        </row>
        <row r="749">
          <cell r="A749" t="str">
            <v>RHES-SHCONBR8</v>
          </cell>
          <cell r="B749" t="str">
            <v>VAR_fout</v>
          </cell>
          <cell r="C749" t="str">
            <v>RHES-SHCON</v>
          </cell>
          <cell r="H749">
            <v>5.219848131012212E-5</v>
          </cell>
          <cell r="I749">
            <v>4.1347824962776526E-5</v>
          </cell>
          <cell r="J749">
            <v>3.0629013925087369E-5</v>
          </cell>
        </row>
        <row r="750">
          <cell r="A750" t="str">
            <v>RHES-SHCONBR8</v>
          </cell>
          <cell r="B750" t="str">
            <v>VAR_fin</v>
          </cell>
          <cell r="C750" t="str">
            <v>CON</v>
          </cell>
          <cell r="H750">
            <v>5.219848131012212E-5</v>
          </cell>
          <cell r="I750">
            <v>4.1347824962776526E-5</v>
          </cell>
          <cell r="J750">
            <v>3.0629013925087369E-5</v>
          </cell>
        </row>
        <row r="751">
          <cell r="A751" t="str">
            <v>RHES-SHCONBR8</v>
          </cell>
          <cell r="B751" t="str">
            <v>VAR_ncap</v>
          </cell>
          <cell r="C751" t="str">
            <v>-</v>
          </cell>
          <cell r="H751">
            <v>1.17320002215105E-8</v>
          </cell>
          <cell r="I751">
            <v>1.1876572951449999E-8</v>
          </cell>
          <cell r="J751">
            <v>1.9127160854345199E-8</v>
          </cell>
        </row>
        <row r="752">
          <cell r="A752" t="str">
            <v>RHES-SHCONBR8</v>
          </cell>
          <cell r="B752" t="str">
            <v>VAR_cap</v>
          </cell>
          <cell r="C752" t="str">
            <v>-</v>
          </cell>
          <cell r="H752">
            <v>2.817751472737197E-7</v>
          </cell>
          <cell r="I752">
            <v>2.9118743513808068E-7</v>
          </cell>
          <cell r="J752">
            <v>2.3868310555153773E-7</v>
          </cell>
        </row>
        <row r="753">
          <cell r="A753" t="str">
            <v>RHEM-SHWODBR</v>
          </cell>
          <cell r="B753" t="str">
            <v>VAR_fout</v>
          </cell>
          <cell r="C753" t="str">
            <v>RHEM-SHWOD</v>
          </cell>
          <cell r="H753">
            <v>3.0026346327204934</v>
          </cell>
          <cell r="I753">
            <v>2.2302473158100877</v>
          </cell>
          <cell r="J753">
            <v>0.9074666459413443</v>
          </cell>
        </row>
        <row r="754">
          <cell r="A754" t="str">
            <v>RHEM-SHWODBR</v>
          </cell>
          <cell r="B754" t="str">
            <v>VAR_fin</v>
          </cell>
          <cell r="C754" t="str">
            <v>RHEMWODBRC</v>
          </cell>
          <cell r="H754">
            <v>3.0026346327204934</v>
          </cell>
          <cell r="I754">
            <v>2.2302473158100877</v>
          </cell>
          <cell r="J754">
            <v>0.9074666459413443</v>
          </cell>
        </row>
        <row r="755">
          <cell r="A755" t="str">
            <v>RHEM-SHWODBR</v>
          </cell>
          <cell r="B755" t="str">
            <v>VAR_fin</v>
          </cell>
          <cell r="C755" t="str">
            <v>RWOD</v>
          </cell>
          <cell r="H755">
            <v>4.1591965322774067</v>
          </cell>
          <cell r="I755">
            <v>3.0892992443885499</v>
          </cell>
          <cell r="J755">
            <v>1.2359189981868046</v>
          </cell>
        </row>
        <row r="756">
          <cell r="A756" t="str">
            <v>RHEM-SHWODBR</v>
          </cell>
          <cell r="B756" t="str">
            <v>VAR_ncap</v>
          </cell>
          <cell r="C756" t="str">
            <v>-</v>
          </cell>
          <cell r="H756">
            <v>0.12757219144767201</v>
          </cell>
          <cell r="I756">
            <v>3.0217850822950899E-2</v>
          </cell>
          <cell r="J756">
            <v>2.30681682517147E-7</v>
          </cell>
        </row>
        <row r="757">
          <cell r="A757" t="str">
            <v>RHEM-SHWODBR</v>
          </cell>
          <cell r="B757" t="str">
            <v>VAR_cap</v>
          </cell>
          <cell r="C757" t="str">
            <v>-</v>
          </cell>
          <cell r="H757">
            <v>0.21445178232895656</v>
          </cell>
          <cell r="I757">
            <v>0.15779030171933328</v>
          </cell>
          <cell r="J757">
            <v>7.5767416796498205E-2</v>
          </cell>
        </row>
        <row r="758">
          <cell r="A758" t="str">
            <v>RHES-SHCONBR9</v>
          </cell>
          <cell r="B758" t="str">
            <v>VAR_fout</v>
          </cell>
          <cell r="C758" t="str">
            <v>RHES-SHCON</v>
          </cell>
          <cell r="H758">
            <v>4.9373905835541074E-5</v>
          </cell>
          <cell r="I758">
            <v>3.7713240646389842E-5</v>
          </cell>
          <cell r="J758">
            <v>2.8048423974358662E-5</v>
          </cell>
        </row>
        <row r="759">
          <cell r="A759" t="str">
            <v>RHES-SHCONBR9</v>
          </cell>
          <cell r="B759" t="str">
            <v>VAR_fin</v>
          </cell>
          <cell r="C759" t="str">
            <v>CON</v>
          </cell>
          <cell r="H759">
            <v>4.9373905835541074E-5</v>
          </cell>
          <cell r="I759">
            <v>3.7713240646389842E-5</v>
          </cell>
          <cell r="J759">
            <v>2.8048423974358662E-5</v>
          </cell>
        </row>
        <row r="760">
          <cell r="A760" t="str">
            <v>RHES-SHCONBR9</v>
          </cell>
          <cell r="B760" t="str">
            <v>VAR_cap</v>
          </cell>
          <cell r="C760" t="str">
            <v>-</v>
          </cell>
          <cell r="H760">
            <v>-5.5431457960888997E-8</v>
          </cell>
          <cell r="I760">
            <v>-5.8319149067975498E-8</v>
          </cell>
          <cell r="J760">
            <v>-1.9634411316433001E-8</v>
          </cell>
        </row>
        <row r="761">
          <cell r="A761" t="str">
            <v>D-RHNS_LTH_CHPNGA</v>
          </cell>
          <cell r="B761" t="str">
            <v>VAR_fout</v>
          </cell>
          <cell r="C761" t="str">
            <v>RHSA_LTH</v>
          </cell>
          <cell r="H761">
            <v>3.6299328582625298E-3</v>
          </cell>
          <cell r="I761">
            <v>2.2042056785294708E-3</v>
          </cell>
          <cell r="J761">
            <v>2.237195372419985E-3</v>
          </cell>
        </row>
        <row r="762">
          <cell r="A762" t="str">
            <v>D-RHNS_LTH_CHPNGA</v>
          </cell>
          <cell r="B762" t="str">
            <v>VAR_fout</v>
          </cell>
          <cell r="C762" t="str">
            <v>LTH</v>
          </cell>
          <cell r="H762">
            <v>3.0003237050850707E-6</v>
          </cell>
          <cell r="I762">
            <v>2.6302695154733175E-6</v>
          </cell>
          <cell r="J762">
            <v>4.2831197793329894E-6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RHNS_LTH_CHPNGA_ON</v>
          </cell>
        </row>
        <row r="764">
          <cell r="A764" t="str">
            <v>D-RHNS_LTH_CHPNGA</v>
          </cell>
          <cell r="B764" t="str">
            <v>VAR_fin</v>
          </cell>
          <cell r="C764" t="str">
            <v>RHNS_LTH_CHPNGA</v>
          </cell>
          <cell r="H764">
            <v>3.633480006393824E-3</v>
          </cell>
          <cell r="I764">
            <v>2.2075331664297097E-3</v>
          </cell>
          <cell r="J764">
            <v>2.2418792226927232E-3</v>
          </cell>
        </row>
        <row r="765">
          <cell r="A765" t="str">
            <v>D-SLFO</v>
          </cell>
          <cell r="B765" t="str">
            <v>VAR_fout</v>
          </cell>
          <cell r="C765" t="str">
            <v>CO2</v>
          </cell>
          <cell r="H765">
            <v>745.982788614068</v>
          </cell>
          <cell r="I765">
            <v>358.50248153085698</v>
          </cell>
          <cell r="J765">
            <v>8.0406701371332496E-4</v>
          </cell>
        </row>
        <row r="766">
          <cell r="A766" t="str">
            <v>D-SLFO</v>
          </cell>
          <cell r="B766" t="str">
            <v>VAR_fout</v>
          </cell>
          <cell r="C766" t="str">
            <v>SLFO</v>
          </cell>
          <cell r="H766">
            <v>9.9534912024930513</v>
          </cell>
          <cell r="I766">
            <v>4.7835473505345023</v>
          </cell>
          <cell r="J766">
            <v>0.18057310002021013</v>
          </cell>
        </row>
        <row r="767">
          <cell r="A767" t="str">
            <v>D-SLFO</v>
          </cell>
          <cell r="B767" t="str">
            <v>VAR_fin</v>
          </cell>
          <cell r="C767" t="str">
            <v>LFO</v>
          </cell>
          <cell r="H767">
            <v>10.12188315622887</v>
          </cell>
          <cell r="I767">
            <v>4.8643484603915361</v>
          </cell>
          <cell r="J767">
            <v>1.0910000186069539E-5</v>
          </cell>
        </row>
        <row r="768">
          <cell r="A768" t="str">
            <v>D-SLFO</v>
          </cell>
          <cell r="B768" t="str">
            <v>VAR_fin</v>
          </cell>
          <cell r="C768" t="str">
            <v>BDS</v>
          </cell>
          <cell r="H768">
            <v>6.6697083341017444E-4</v>
          </cell>
          <cell r="I768">
            <v>4.4732167290205134E-4</v>
          </cell>
          <cell r="J768">
            <v>0.18363120180360365</v>
          </cell>
        </row>
        <row r="769">
          <cell r="A769" t="str">
            <v>D-RCOA</v>
          </cell>
          <cell r="B769" t="str">
            <v>VAR_fout</v>
          </cell>
          <cell r="C769" t="str">
            <v>CO2</v>
          </cell>
        </row>
        <row r="770">
          <cell r="A770" t="str">
            <v>D-RCOA</v>
          </cell>
          <cell r="B770" t="str">
            <v>VAR_fout</v>
          </cell>
          <cell r="C770" t="str">
            <v>RCOA</v>
          </cell>
        </row>
        <row r="771">
          <cell r="A771" t="str">
            <v>D-RCOA</v>
          </cell>
          <cell r="B771" t="str">
            <v>VAR_fin</v>
          </cell>
          <cell r="C771" t="str">
            <v>COA</v>
          </cell>
        </row>
        <row r="772">
          <cell r="A772" t="str">
            <v>SCOM-ELCSPECDC</v>
          </cell>
          <cell r="B772" t="str">
            <v>VAR_fout</v>
          </cell>
          <cell r="C772" t="str">
            <v>SCOM-ELSDC</v>
          </cell>
          <cell r="H772">
            <v>12.081145263597501</v>
          </cell>
          <cell r="I772">
            <v>11.089467211322097</v>
          </cell>
          <cell r="J772">
            <v>9.1106927309140708</v>
          </cell>
        </row>
        <row r="773">
          <cell r="A773" t="str">
            <v>SCOM-ELCSPECDC</v>
          </cell>
          <cell r="B773" t="str">
            <v>VAR_fin</v>
          </cell>
          <cell r="C773" t="str">
            <v>SCOM_ELC</v>
          </cell>
          <cell r="H773">
            <v>12.081145263597501</v>
          </cell>
          <cell r="I773">
            <v>11.089467211322097</v>
          </cell>
          <cell r="J773">
            <v>9.1106927309140708</v>
          </cell>
        </row>
        <row r="774">
          <cell r="A774" t="str">
            <v>D-RHEM_KEV_WOD_ELC_CHP</v>
          </cell>
          <cell r="B774" t="str">
            <v>VAR_fout</v>
          </cell>
          <cell r="C774" t="str">
            <v>ELC5</v>
          </cell>
          <cell r="H774">
            <v>1.0241778964862659E-3</v>
          </cell>
          <cell r="I774">
            <v>1.1526442492431591E-3</v>
          </cell>
          <cell r="J774">
            <v>6.6105179266549017E-4</v>
          </cell>
        </row>
        <row r="775">
          <cell r="A775" t="str">
            <v>D-RHEM_KEV_WOD_ELC_CHP</v>
          </cell>
          <cell r="B775" t="str">
            <v>VAR_fout</v>
          </cell>
          <cell r="C775" t="str">
            <v>RHEM_ELC</v>
          </cell>
          <cell r="H775">
            <v>3.8437318223249494E-3</v>
          </cell>
          <cell r="I775">
            <v>0.17338900295318338</v>
          </cell>
          <cell r="J775">
            <v>0.21065874760193426</v>
          </cell>
        </row>
        <row r="776">
          <cell r="A776" t="str">
            <v>D-RHEM_KEV_WOD_ELC_CHP</v>
          </cell>
          <cell r="B776" t="str">
            <v>VAR_fin</v>
          </cell>
          <cell r="C776" t="str">
            <v>RHEM_KEV_WOD_ELC_CHP</v>
          </cell>
          <cell r="H776">
            <v>4.8546582501349383E-3</v>
          </cell>
          <cell r="I776">
            <v>0.17453416197602564</v>
          </cell>
          <cell r="J776">
            <v>0.21131432660401991</v>
          </cell>
        </row>
        <row r="777">
          <cell r="A777" t="str">
            <v>RHES-SHSTG-SOL</v>
          </cell>
          <cell r="B777" t="str">
            <v>VAR_fout</v>
          </cell>
          <cell r="C777" t="str">
            <v>AUX_RHES-SHSTG-SOL_OUT</v>
          </cell>
          <cell r="H777">
            <v>9.5158857534110193E-3</v>
          </cell>
          <cell r="I777">
            <v>4.6139638261194563E-3</v>
          </cell>
          <cell r="J777">
            <v>4.0400523661094393E-3</v>
          </cell>
        </row>
        <row r="778">
          <cell r="A778" t="str">
            <v>RHES-SHSTG-SOL</v>
          </cell>
          <cell r="B778" t="str">
            <v>VAR_fout</v>
          </cell>
          <cell r="C778" t="str">
            <v>RHES-SHASOL</v>
          </cell>
          <cell r="H778">
            <v>9.5063793740369756E-3</v>
          </cell>
          <cell r="I778">
            <v>4.609354471647808E-3</v>
          </cell>
          <cell r="J778">
            <v>4.0360163497596855E-3</v>
          </cell>
        </row>
        <row r="779">
          <cell r="A779" t="str">
            <v>RHES-SHSTG-SOL</v>
          </cell>
          <cell r="B779" t="str">
            <v>VAR_fin</v>
          </cell>
          <cell r="C779" t="str">
            <v>RHES-SHASOL</v>
          </cell>
          <cell r="H779">
            <v>9.5094892374545624E-3</v>
          </cell>
          <cell r="I779">
            <v>4.6103406597476655E-3</v>
          </cell>
          <cell r="J779">
            <v>4.0389074957908559E-3</v>
          </cell>
        </row>
        <row r="780">
          <cell r="A780" t="str">
            <v>RHES-SHSTG-SOL</v>
          </cell>
          <cell r="B780" t="str">
            <v>VAR_ncap</v>
          </cell>
          <cell r="C780" t="str">
            <v>-</v>
          </cell>
          <cell r="H780">
            <v>3.5683990387257598E-4</v>
          </cell>
          <cell r="I780">
            <v>4.09320860419813E-4</v>
          </cell>
          <cell r="J780">
            <v>2.7513308282349198E-4</v>
          </cell>
        </row>
        <row r="781">
          <cell r="A781" t="str">
            <v>RHES-SHSTG-SOL</v>
          </cell>
          <cell r="B781" t="str">
            <v>VAR_cap</v>
          </cell>
          <cell r="C781" t="str">
            <v>-</v>
          </cell>
          <cell r="H781">
            <v>3.2716014355360801E-3</v>
          </cell>
          <cell r="I781">
            <v>7.6641945420953398E-4</v>
          </cell>
          <cell r="J781">
            <v>7.2313232397579804E-4</v>
          </cell>
        </row>
        <row r="782">
          <cell r="A782" t="str">
            <v>D-ITOT_LTH</v>
          </cell>
          <cell r="B782" t="str">
            <v>VAR_fout</v>
          </cell>
          <cell r="C782" t="str">
            <v>ITOT_LTH_DH</v>
          </cell>
          <cell r="H782">
            <v>6.476754987490648</v>
          </cell>
          <cell r="I782">
            <v>6.4767545745903812</v>
          </cell>
          <cell r="J782">
            <v>7.4069243774902489</v>
          </cell>
        </row>
        <row r="783">
          <cell r="A783" t="str">
            <v>D-ITOT_LTH</v>
          </cell>
          <cell r="B783" t="str">
            <v>VAR_fin</v>
          </cell>
          <cell r="C783" t="str">
            <v>LTH</v>
          </cell>
          <cell r="H783">
            <v>7.0271925672800464</v>
          </cell>
          <cell r="I783">
            <v>7.0225859367250161</v>
          </cell>
          <cell r="J783">
            <v>8.020631487968684</v>
          </cell>
        </row>
        <row r="784">
          <cell r="A784" t="str">
            <v>D-ITOT_LTH</v>
          </cell>
          <cell r="B784" t="str">
            <v>VAR_ncap</v>
          </cell>
          <cell r="C784" t="str">
            <v>-</v>
          </cell>
          <cell r="H784">
            <v>5.7864709467529899E-8</v>
          </cell>
          <cell r="I784">
            <v>7.3509509183781195E-8</v>
          </cell>
          <cell r="J784">
            <v>1.1944434599679899E-7</v>
          </cell>
        </row>
        <row r="785">
          <cell r="A785" t="str">
            <v>D-ITOT_LTH</v>
          </cell>
          <cell r="B785" t="str">
            <v>VAR_cap</v>
          </cell>
          <cell r="C785" t="str">
            <v>-</v>
          </cell>
          <cell r="H785">
            <v>0.79547270894343003</v>
          </cell>
          <cell r="I785">
            <v>0.79547278245293995</v>
          </cell>
          <cell r="J785">
            <v>0.79547290189728603</v>
          </cell>
        </row>
        <row r="786">
          <cell r="A786" t="str">
            <v>D-IH2</v>
          </cell>
          <cell r="B786" t="str">
            <v>VAR_fout</v>
          </cell>
          <cell r="C786" t="str">
            <v>IH2</v>
          </cell>
          <cell r="H786">
            <v>0.58345709161969184</v>
          </cell>
          <cell r="I786">
            <v>0.83688485467185159</v>
          </cell>
          <cell r="J786">
            <v>0.87501703981916601</v>
          </cell>
        </row>
        <row r="787">
          <cell r="A787" t="str">
            <v>D-IH2</v>
          </cell>
          <cell r="B787" t="str">
            <v>VAR_fin</v>
          </cell>
          <cell r="C787" t="str">
            <v>H2</v>
          </cell>
          <cell r="H787">
            <v>0.58790209413570982</v>
          </cell>
          <cell r="I787">
            <v>0.84326056822142414</v>
          </cell>
          <cell r="J787">
            <v>0.88168325915117862</v>
          </cell>
        </row>
        <row r="788">
          <cell r="A788" t="str">
            <v>D-IH2</v>
          </cell>
          <cell r="B788" t="str">
            <v>VAR_ncap</v>
          </cell>
          <cell r="C788" t="str">
            <v>-</v>
          </cell>
          <cell r="H788">
            <v>2.0816468825914199E-2</v>
          </cell>
          <cell r="I788">
            <v>1.66574054836694E-2</v>
          </cell>
          <cell r="J788">
            <v>3.88215226368666E-3</v>
          </cell>
        </row>
        <row r="789">
          <cell r="A789" t="str">
            <v>D-IH2</v>
          </cell>
          <cell r="B789" t="str">
            <v>VAR_cap</v>
          </cell>
          <cell r="C789" t="str">
            <v>-</v>
          </cell>
          <cell r="H789">
            <v>2.08171460537914E-2</v>
          </cell>
          <cell r="I789">
            <v>3.74745515374608E-2</v>
          </cell>
          <cell r="J789">
            <v>4.1356703801147497E-2</v>
          </cell>
        </row>
        <row r="790">
          <cell r="A790" t="str">
            <v>D-RHNM_LTH_CHPWOD</v>
          </cell>
          <cell r="B790" t="str">
            <v>VAR_fout</v>
          </cell>
          <cell r="C790" t="str">
            <v>RHNM_LTH_CHPWOD_ON</v>
          </cell>
          <cell r="H790">
            <v>1.038658666635175E-2</v>
          </cell>
          <cell r="J790">
            <v>0.19652604634804183</v>
          </cell>
        </row>
        <row r="791">
          <cell r="A791" t="str">
            <v>D-RHNM_LTH_CHPWOD</v>
          </cell>
          <cell r="B791" t="str">
            <v>VAR_fout</v>
          </cell>
          <cell r="C791" t="str">
            <v>RHSA_LTH</v>
          </cell>
          <cell r="H791">
            <v>1.5620622397677993E-3</v>
          </cell>
          <cell r="I791">
            <v>0.45122175810246473</v>
          </cell>
          <cell r="J791">
            <v>0.36442394265012013</v>
          </cell>
        </row>
        <row r="792">
          <cell r="A792" t="str">
            <v>D-RHNM_LTH_CHPWOD</v>
          </cell>
          <cell r="B792" t="str">
            <v>VAR_fout</v>
          </cell>
          <cell r="C792" t="str">
            <v>LTH</v>
          </cell>
          <cell r="H792">
            <v>1.1096548328192967E-5</v>
          </cell>
          <cell r="I792">
            <v>5.6856147252001854E-4</v>
          </cell>
          <cell r="J792">
            <v>3.5715070966004496E-4</v>
          </cell>
        </row>
        <row r="793">
          <cell r="A793" t="str">
            <v>D-RHNM_LTH_CHPWOD</v>
          </cell>
          <cell r="B793" t="str">
            <v>VAR_fin</v>
          </cell>
          <cell r="C793" t="str">
            <v>RHNM_LTH_CHPWOD</v>
          </cell>
          <cell r="H793">
            <v>1.1959932296742939E-2</v>
          </cell>
          <cell r="I793">
            <v>0.45179031957498472</v>
          </cell>
          <cell r="J793">
            <v>0.56130713970782142</v>
          </cell>
        </row>
        <row r="794">
          <cell r="A794" t="str">
            <v>RHNS-SHWODBR</v>
          </cell>
          <cell r="B794" t="str">
            <v>VAR_fout</v>
          </cell>
          <cell r="C794" t="str">
            <v>RHNS-SHWOD</v>
          </cell>
        </row>
        <row r="795">
          <cell r="A795" t="str">
            <v>RHNS-SHWODBR</v>
          </cell>
          <cell r="B795" t="str">
            <v>VAR_fin</v>
          </cell>
          <cell r="C795" t="str">
            <v>RHNSWODBRC</v>
          </cell>
        </row>
        <row r="796">
          <cell r="A796" t="str">
            <v>RHNS-SHWODBR</v>
          </cell>
          <cell r="B796" t="str">
            <v>VAR_fin</v>
          </cell>
          <cell r="C796" t="str">
            <v>RWOD</v>
          </cell>
        </row>
        <row r="797">
          <cell r="A797" t="str">
            <v>RHNS-SHWODBR</v>
          </cell>
          <cell r="B797" t="str">
            <v>VAR_ncap</v>
          </cell>
          <cell r="C797" t="str">
            <v>-</v>
          </cell>
          <cell r="H797">
            <v>2.3492532549557299E-7</v>
          </cell>
        </row>
        <row r="798">
          <cell r="A798" t="str">
            <v>RHNS-SHWODBR</v>
          </cell>
          <cell r="B798" t="str">
            <v>VAR_cap</v>
          </cell>
          <cell r="C798" t="str">
            <v>-</v>
          </cell>
          <cell r="H798">
            <v>1.9804951177676989E-5</v>
          </cell>
          <cell r="I798">
            <v>1.02269220550146E-7</v>
          </cell>
          <cell r="J798">
            <v>4.8669964194723597E-8</v>
          </cell>
        </row>
        <row r="799">
          <cell r="A799" t="str">
            <v>D-RHNM_NKEV_GAS_ELC_CHP</v>
          </cell>
          <cell r="B799" t="str">
            <v>VAR_fout</v>
          </cell>
          <cell r="C799" t="str">
            <v>ELC5</v>
          </cell>
          <cell r="H799">
            <v>1.5799917146277682E-3</v>
          </cell>
          <cell r="I799">
            <v>9.8813452816151962E-4</v>
          </cell>
          <cell r="J799">
            <v>6.9971404750320335E-4</v>
          </cell>
        </row>
        <row r="800">
          <cell r="A800" t="str">
            <v>D-RHNM_NKEV_GAS_ELC_CHP</v>
          </cell>
          <cell r="B800" t="str">
            <v>VAR_fout</v>
          </cell>
          <cell r="C800" t="str">
            <v>RHNM_ELC</v>
          </cell>
          <cell r="H800">
            <v>0.89999592379060445</v>
          </cell>
          <cell r="I800">
            <v>1.1989720980026244</v>
          </cell>
          <cell r="J800">
            <v>0.71981982395172395</v>
          </cell>
        </row>
        <row r="801">
          <cell r="A801" t="str">
            <v>D-RHNM_NKEV_GAS_ELC_CHP</v>
          </cell>
          <cell r="B801" t="str">
            <v>VAR_fin</v>
          </cell>
          <cell r="C801" t="str">
            <v>RHNM_NKEV_GAS_ELC_CHP</v>
          </cell>
          <cell r="H801">
            <v>0.90157591550523142</v>
          </cell>
          <cell r="I801">
            <v>1.199960232530787</v>
          </cell>
          <cell r="J801">
            <v>0.72051953799922708</v>
          </cell>
        </row>
        <row r="802">
          <cell r="A802" t="str">
            <v>D-RLFO</v>
          </cell>
          <cell r="B802" t="str">
            <v>VAR_fout</v>
          </cell>
          <cell r="C802" t="str">
            <v>CO2</v>
          </cell>
          <cell r="H802">
            <v>1204.8588144202699</v>
          </cell>
          <cell r="I802">
            <v>511.34811320379299</v>
          </cell>
          <cell r="J802">
            <v>1.0652655416555901E-3</v>
          </cell>
        </row>
        <row r="803">
          <cell r="A803" t="str">
            <v>D-RLFO</v>
          </cell>
          <cell r="B803" t="str">
            <v>VAR_fout</v>
          </cell>
          <cell r="C803" t="str">
            <v>RLFO</v>
          </cell>
          <cell r="H803">
            <v>16.075775472747715</v>
          </cell>
          <cell r="I803">
            <v>6.8228055212711043</v>
          </cell>
          <cell r="J803">
            <v>0.43278157694597474</v>
          </cell>
        </row>
        <row r="804">
          <cell r="A804" t="str">
            <v>D-RLFO</v>
          </cell>
          <cell r="B804" t="str">
            <v>VAR_fin</v>
          </cell>
          <cell r="C804" t="str">
            <v>LFO</v>
          </cell>
          <cell r="H804">
            <v>16.348152163097311</v>
          </cell>
          <cell r="I804">
            <v>6.938237628273991</v>
          </cell>
          <cell r="J804">
            <v>1.4454077905774604E-5</v>
          </cell>
        </row>
        <row r="805">
          <cell r="A805" t="str">
            <v>D-RLFO</v>
          </cell>
          <cell r="B805" t="str">
            <v>VAR_fin</v>
          </cell>
          <cell r="C805" t="str">
            <v>BDS</v>
          </cell>
          <cell r="H805">
            <v>6.6777886280996763E-4</v>
          </cell>
          <cell r="I805">
            <v>4.5219699618894371E-4</v>
          </cell>
          <cell r="J805">
            <v>0.44012406543208565</v>
          </cell>
        </row>
        <row r="806">
          <cell r="A806" t="str">
            <v>D-SCOM_LTH_CHPBIO</v>
          </cell>
          <cell r="B806" t="str">
            <v>VAR_fout</v>
          </cell>
          <cell r="C806" t="str">
            <v>SCOM_LTH_CHPBIO_ON</v>
          </cell>
        </row>
        <row r="807">
          <cell r="A807" t="str">
            <v>D-SCOM_LTH_CHPBIO</v>
          </cell>
          <cell r="B807" t="str">
            <v>VAR_fout</v>
          </cell>
          <cell r="C807" t="str">
            <v>LTH</v>
          </cell>
        </row>
        <row r="808">
          <cell r="A808" t="str">
            <v>D-SCOM_LTH_CHPBIO</v>
          </cell>
          <cell r="B808" t="str">
            <v>VAR_fin</v>
          </cell>
          <cell r="C808" t="str">
            <v>SCOM_LTH_CHPBIO</v>
          </cell>
        </row>
        <row r="809">
          <cell r="A809" t="str">
            <v>D-SCOM_NKEV_GAS_ELC_CHP</v>
          </cell>
          <cell r="B809" t="str">
            <v>VAR_fout</v>
          </cell>
          <cell r="C809" t="str">
            <v>ELC5</v>
          </cell>
          <cell r="H809">
            <v>9.7452492839519064E-4</v>
          </cell>
          <cell r="I809">
            <v>6.7167258858809537E-4</v>
          </cell>
          <cell r="J809">
            <v>4.9894852301296175E-4</v>
          </cell>
        </row>
        <row r="810">
          <cell r="A810" t="str">
            <v>D-SCOM_NKEV_GAS_ELC_CHP</v>
          </cell>
          <cell r="B810" t="str">
            <v>VAR_fout</v>
          </cell>
          <cell r="C810" t="str">
            <v>SCOM_ELC</v>
          </cell>
          <cell r="H810">
            <v>4.1769874763740921E-3</v>
          </cell>
          <cell r="I810">
            <v>2.7311737879527698E-3</v>
          </cell>
          <cell r="J810">
            <v>4.0522274916726872E-3</v>
          </cell>
        </row>
        <row r="811">
          <cell r="A811" t="str">
            <v>D-SCOM_NKEV_GAS_ELC_CHP</v>
          </cell>
          <cell r="B811" t="str">
            <v>VAR_fin</v>
          </cell>
          <cell r="C811" t="str">
            <v>SCOM_NKEV_GAS_ELC_CHP</v>
          </cell>
          <cell r="H811">
            <v>5.1515124047692758E-3</v>
          </cell>
          <cell r="I811">
            <v>3.4028463765408633E-3</v>
          </cell>
          <cell r="J811">
            <v>4.5511760146856465E-3</v>
          </cell>
        </row>
        <row r="812">
          <cell r="A812" t="str">
            <v>RHEM-SHLTHDH</v>
          </cell>
          <cell r="B812" t="str">
            <v>VAR_fout</v>
          </cell>
          <cell r="C812" t="str">
            <v>RHEM-SHLTHD</v>
          </cell>
          <cell r="H812">
            <v>7.0305671842899224</v>
          </cell>
          <cell r="I812">
            <v>7.7204216889760762</v>
          </cell>
          <cell r="J812">
            <v>6.6879546955520173</v>
          </cell>
        </row>
        <row r="813">
          <cell r="A813" t="str">
            <v>RHEM-SHLTHDH</v>
          </cell>
          <cell r="B813" t="str">
            <v>VAR_fin</v>
          </cell>
          <cell r="C813" t="str">
            <v>RHEMLTHDHC</v>
          </cell>
          <cell r="H813">
            <v>7.0305671842899224</v>
          </cell>
          <cell r="I813">
            <v>7.7204216889760762</v>
          </cell>
          <cell r="J813">
            <v>6.6879546955520173</v>
          </cell>
        </row>
        <row r="814">
          <cell r="A814" t="str">
            <v>RHEM-SHLTHDH</v>
          </cell>
          <cell r="B814" t="str">
            <v>VAR_fin</v>
          </cell>
          <cell r="C814" t="str">
            <v>RHEM_LTH_DH</v>
          </cell>
          <cell r="H814">
            <v>7.8684969942510623</v>
          </cell>
          <cell r="I814">
            <v>8.6405709897492944</v>
          </cell>
          <cell r="J814">
            <v>7.4850506424615455</v>
          </cell>
        </row>
        <row r="815">
          <cell r="A815" t="str">
            <v>RHEM-SHLTHDH</v>
          </cell>
          <cell r="B815" t="str">
            <v>VAR_ncap</v>
          </cell>
          <cell r="C815" t="str">
            <v>-</v>
          </cell>
          <cell r="H815">
            <v>5.5486297516725701E-2</v>
          </cell>
          <cell r="I815">
            <v>9.8747975046617295E-2</v>
          </cell>
          <cell r="J815">
            <v>3.8834289263912497E-2</v>
          </cell>
        </row>
        <row r="816">
          <cell r="A816" t="str">
            <v>RHEM-SHLTHDH</v>
          </cell>
          <cell r="B816" t="str">
            <v>VAR_cap</v>
          </cell>
          <cell r="C816" t="str">
            <v>-</v>
          </cell>
          <cell r="H816">
            <v>0.49865195042455401</v>
          </cell>
          <cell r="I816">
            <v>0.54838859837069887</v>
          </cell>
          <cell r="J816">
            <v>0.51886439235555404</v>
          </cell>
        </row>
        <row r="817">
          <cell r="A817" t="str">
            <v>D-ITOT_SOLELC</v>
          </cell>
          <cell r="B817" t="str">
            <v>VAR_fout</v>
          </cell>
          <cell r="C817" t="str">
            <v>ITOT_ELC</v>
          </cell>
          <cell r="H817">
            <v>30.023502171390657</v>
          </cell>
          <cell r="I817">
            <v>38.599599184512037</v>
          </cell>
          <cell r="J817">
            <v>59.837408453909298</v>
          </cell>
        </row>
        <row r="818">
          <cell r="A818" t="str">
            <v>D-ITOT_SOLELC</v>
          </cell>
          <cell r="B818" t="str">
            <v>VAR_fout</v>
          </cell>
          <cell r="C818" t="str">
            <v>ELC5</v>
          </cell>
          <cell r="H818">
            <v>0.1385471470189566</v>
          </cell>
          <cell r="I818">
            <v>2.2478761732119272</v>
          </cell>
          <cell r="J818">
            <v>4.0210279875450707</v>
          </cell>
        </row>
        <row r="819">
          <cell r="A819" t="str">
            <v>D-ITOT_SOLELC</v>
          </cell>
          <cell r="B819" t="str">
            <v>VAR_fin</v>
          </cell>
          <cell r="C819" t="str">
            <v>ITOT_SOL_ELC</v>
          </cell>
          <cell r="H819">
            <v>30.162049318409615</v>
          </cell>
          <cell r="I819">
            <v>40.84747535772393</v>
          </cell>
          <cell r="J819">
            <v>63.85843644145438</v>
          </cell>
        </row>
        <row r="820">
          <cell r="A820" t="str">
            <v>D-SWOD</v>
          </cell>
          <cell r="B820" t="str">
            <v>VAR_fout</v>
          </cell>
          <cell r="C820" t="str">
            <v>SWOD</v>
          </cell>
          <cell r="H820">
            <v>7.09691188235968</v>
          </cell>
          <cell r="I820">
            <v>5.5492986871202508</v>
          </cell>
          <cell r="J820">
            <v>2.5948663099802167</v>
          </cell>
        </row>
        <row r="821">
          <cell r="A821" t="str">
            <v>D-SWOD</v>
          </cell>
          <cell r="B821" t="str">
            <v>VAR_fin</v>
          </cell>
          <cell r="C821" t="str">
            <v>WOD</v>
          </cell>
          <cell r="H821">
            <v>7.09691188235968</v>
          </cell>
          <cell r="I821">
            <v>5.5492986871202508</v>
          </cell>
          <cell r="J821">
            <v>2.5948663099802167</v>
          </cell>
        </row>
        <row r="822">
          <cell r="A822" t="str">
            <v>ITOT-PROCESSCO2CCS</v>
          </cell>
          <cell r="B822" t="str">
            <v>VAR_fout</v>
          </cell>
          <cell r="C822" t="str">
            <v>CO2_O</v>
          </cell>
          <cell r="J822">
            <v>894.80894663812376</v>
          </cell>
        </row>
        <row r="823">
          <cell r="A823" t="str">
            <v>ITOT-PROCESSCO2CCS</v>
          </cell>
          <cell r="B823" t="str">
            <v>VAR_fout</v>
          </cell>
          <cell r="C823" t="str">
            <v>CO2</v>
          </cell>
          <cell r="J823">
            <v>-894.80894663812501</v>
          </cell>
        </row>
        <row r="824">
          <cell r="A824" t="str">
            <v>ITOT-PROCESSCO2CCS</v>
          </cell>
          <cell r="B824" t="str">
            <v>VAR_fin</v>
          </cell>
          <cell r="C824" t="str">
            <v>ITOT_ELC</v>
          </cell>
          <cell r="J824">
            <v>1.8948895340572043</v>
          </cell>
        </row>
        <row r="825">
          <cell r="A825" t="str">
            <v>ITOT-PROCESSCO2CCS</v>
          </cell>
          <cell r="B825" t="str">
            <v>VAR_fin</v>
          </cell>
          <cell r="C825" t="str">
            <v>ITOT_LTH_DH</v>
          </cell>
          <cell r="J825">
            <v>0.73690148546669088</v>
          </cell>
        </row>
        <row r="826">
          <cell r="A826" t="str">
            <v>ITOT-PROCESSCO2CCS</v>
          </cell>
          <cell r="B826" t="str">
            <v>VAR_ncap</v>
          </cell>
          <cell r="C826" t="str">
            <v>-</v>
          </cell>
          <cell r="J826">
            <v>2764.3412057891101</v>
          </cell>
        </row>
        <row r="827">
          <cell r="A827" t="str">
            <v>ITOT-PROCESSCO2CCS</v>
          </cell>
          <cell r="B827" t="str">
            <v>VAR_cap</v>
          </cell>
          <cell r="C827" t="str">
            <v>-</v>
          </cell>
          <cell r="J827">
            <v>2764.3412057891101</v>
          </cell>
        </row>
        <row r="828">
          <cell r="A828" t="str">
            <v>D-RSH2R</v>
          </cell>
          <cell r="B828" t="str">
            <v>VAR_fout</v>
          </cell>
          <cell r="C828" t="str">
            <v>RSH2</v>
          </cell>
          <cell r="H828">
            <v>1.8922069762899896E-4</v>
          </cell>
          <cell r="I828">
            <v>1.3933716198907473E-4</v>
          </cell>
          <cell r="J828">
            <v>1.0034170819504248E-4</v>
          </cell>
        </row>
        <row r="829">
          <cell r="A829" t="str">
            <v>D-RSH2R</v>
          </cell>
          <cell r="B829" t="str">
            <v>VAR_fin</v>
          </cell>
          <cell r="C829" t="str">
            <v>H2</v>
          </cell>
          <cell r="H829">
            <v>1.8922069762899896E-4</v>
          </cell>
          <cell r="I829">
            <v>1.3933716198907473E-4</v>
          </cell>
          <cell r="J829">
            <v>1.0034170819504248E-4</v>
          </cell>
        </row>
        <row r="830">
          <cell r="A830" t="str">
            <v>D-RSH2R</v>
          </cell>
          <cell r="B830" t="str">
            <v>VAR_ncap</v>
          </cell>
          <cell r="C830" t="str">
            <v>-</v>
          </cell>
          <cell r="H830">
            <v>4.4553474348702602E-5</v>
          </cell>
          <cell r="I830">
            <v>5.8318467502532298E-5</v>
          </cell>
          <cell r="J830">
            <v>2.39928766320079E-5</v>
          </cell>
        </row>
        <row r="831">
          <cell r="A831" t="str">
            <v>D-RSH2R</v>
          </cell>
          <cell r="B831" t="str">
            <v>VAR_cap</v>
          </cell>
          <cell r="C831" t="str">
            <v>-</v>
          </cell>
          <cell r="H831">
            <v>8.3937373919672399E-5</v>
          </cell>
          <cell r="I831">
            <v>6.6209864567137299E-5</v>
          </cell>
          <cell r="J831">
            <v>4.3968190829194802E-5</v>
          </cell>
        </row>
        <row r="832">
          <cell r="A832" t="str">
            <v>SCOM-SHLTHCHPBIO</v>
          </cell>
          <cell r="B832" t="str">
            <v>VAR_fout</v>
          </cell>
          <cell r="C832" t="str">
            <v>SCOM-SHLTHC-BIO</v>
          </cell>
        </row>
        <row r="833">
          <cell r="A833" t="str">
            <v>SCOM-SHLTHCHPBIO</v>
          </cell>
          <cell r="B833" t="str">
            <v>VAR_fin</v>
          </cell>
          <cell r="C833" t="str">
            <v>SCOM_LTH_CHPBIO_ON</v>
          </cell>
        </row>
        <row r="834">
          <cell r="A834" t="str">
            <v>SCOM-SHLTHCHPBIO</v>
          </cell>
          <cell r="B834" t="str">
            <v>VAR_fin</v>
          </cell>
          <cell r="C834" t="str">
            <v>SCOMLTHCHPC</v>
          </cell>
        </row>
        <row r="835">
          <cell r="A835" t="str">
            <v>SCOM-SHLTHCHPBIO</v>
          </cell>
          <cell r="B835" t="str">
            <v>VAR_ncap</v>
          </cell>
          <cell r="C835" t="str">
            <v>-</v>
          </cell>
          <cell r="H835">
            <v>4.8412060145558003E-2</v>
          </cell>
          <cell r="I835">
            <v>3.7339299438068102E-2</v>
          </cell>
          <cell r="J835">
            <v>5.11490332081928E-2</v>
          </cell>
        </row>
        <row r="836">
          <cell r="A836" t="str">
            <v>SCOM-SHLTHCHPBIO</v>
          </cell>
          <cell r="B836" t="str">
            <v>VAR_cap</v>
          </cell>
          <cell r="C836" t="str">
            <v>-</v>
          </cell>
          <cell r="H836">
            <v>8.9261889069752021E-2</v>
          </cell>
          <cell r="I836">
            <v>7.7078167157375699E-2</v>
          </cell>
          <cell r="J836">
            <v>7.7077952364521085E-2</v>
          </cell>
        </row>
        <row r="837">
          <cell r="A837" t="str">
            <v>D-RSH2</v>
          </cell>
          <cell r="B837" t="str">
            <v>VAR_fout</v>
          </cell>
          <cell r="C837" t="str">
            <v>RSH2</v>
          </cell>
          <cell r="H837">
            <v>1.7760201470929128E-4</v>
          </cell>
          <cell r="I837">
            <v>1.347251459910199E-4</v>
          </cell>
          <cell r="J837">
            <v>1.0477165392657499E-4</v>
          </cell>
        </row>
        <row r="838">
          <cell r="A838" t="str">
            <v>D-RSH2</v>
          </cell>
          <cell r="B838" t="str">
            <v>VAR_fin</v>
          </cell>
          <cell r="C838" t="str">
            <v>H2</v>
          </cell>
          <cell r="H838">
            <v>1.7895505577018788E-4</v>
          </cell>
          <cell r="I838">
            <v>1.3575153442900876E-4</v>
          </cell>
          <cell r="J838">
            <v>1.0556984503951222E-4</v>
          </cell>
        </row>
        <row r="839">
          <cell r="A839" t="str">
            <v>D-RSH2</v>
          </cell>
          <cell r="B839" t="str">
            <v>VAR_ncap</v>
          </cell>
          <cell r="C839" t="str">
            <v>-</v>
          </cell>
          <cell r="H839">
            <v>6.7968991781932602E-6</v>
          </cell>
          <cell r="I839">
            <v>8.7456560456478295E-7</v>
          </cell>
          <cell r="J839">
            <v>7.0462371161056902E-7</v>
          </cell>
        </row>
        <row r="840">
          <cell r="A840" t="str">
            <v>D-RSH2</v>
          </cell>
          <cell r="B840" t="str">
            <v>VAR_cap</v>
          </cell>
          <cell r="C840" t="str">
            <v>-</v>
          </cell>
          <cell r="H840">
            <v>7.4731048115812197E-5</v>
          </cell>
          <cell r="I840">
            <v>7.5605613720377001E-5</v>
          </cell>
          <cell r="J840">
            <v>7.6310237431987597E-5</v>
          </cell>
        </row>
        <row r="841">
          <cell r="A841" t="str">
            <v>RHES-SHNGABR</v>
          </cell>
          <cell r="B841" t="str">
            <v>VAR_fout</v>
          </cell>
          <cell r="C841" t="str">
            <v>CO2_R</v>
          </cell>
          <cell r="H841">
            <v>300.07260445299801</v>
          </cell>
          <cell r="I841">
            <v>144.59075046958401</v>
          </cell>
          <cell r="J841">
            <v>52.017798631358197</v>
          </cell>
        </row>
        <row r="842">
          <cell r="A842" t="str">
            <v>RHES-SHNGABR</v>
          </cell>
          <cell r="B842" t="str">
            <v>VAR_fout</v>
          </cell>
          <cell r="C842" t="str">
            <v>RHES-SHNGA</v>
          </cell>
          <cell r="H842">
            <v>4.8794543734654674</v>
          </cell>
          <cell r="I842">
            <v>2.3511775459394784</v>
          </cell>
          <cell r="J842">
            <v>0.85833713549719159</v>
          </cell>
        </row>
        <row r="843">
          <cell r="A843" t="str">
            <v>RHES-SHNGABR</v>
          </cell>
          <cell r="B843" t="str">
            <v>VAR_fin</v>
          </cell>
          <cell r="C843" t="str">
            <v>RNGA</v>
          </cell>
          <cell r="H843">
            <v>5.3204362491666277</v>
          </cell>
          <cell r="I843">
            <v>2.56366578846781</v>
          </cell>
          <cell r="J843">
            <v>0.92230139417301937</v>
          </cell>
        </row>
        <row r="844">
          <cell r="A844" t="str">
            <v>RHES-SHNGABR</v>
          </cell>
          <cell r="B844" t="str">
            <v>VAR_ncap</v>
          </cell>
          <cell r="C844" t="str">
            <v>-</v>
          </cell>
          <cell r="H844">
            <v>6.05243846197503E-2</v>
          </cell>
          <cell r="I844">
            <v>0.132598638674259</v>
          </cell>
          <cell r="J844">
            <v>1.13297023936708E-7</v>
          </cell>
        </row>
        <row r="845">
          <cell r="A845" t="str">
            <v>RHES-SHNGABR</v>
          </cell>
          <cell r="B845" t="str">
            <v>VAR_cap</v>
          </cell>
          <cell r="C845" t="str">
            <v>-</v>
          </cell>
          <cell r="H845">
            <v>0.39505849127246428</v>
          </cell>
          <cell r="I845">
            <v>0.19312297425802091</v>
          </cell>
          <cell r="J845">
            <v>7.5538480599652208E-2</v>
          </cell>
        </row>
        <row r="846">
          <cell r="A846" t="str">
            <v>SCOM-SHLTHCHPHFC</v>
          </cell>
          <cell r="B846" t="str">
            <v>VAR_ncap</v>
          </cell>
          <cell r="C846" t="str">
            <v>-</v>
          </cell>
          <cell r="H846">
            <v>7.2050822076736101E-5</v>
          </cell>
          <cell r="I846">
            <v>3.6075623231883997E-5</v>
          </cell>
          <cell r="J846">
            <v>5.7704169564027296E-4</v>
          </cell>
        </row>
        <row r="847">
          <cell r="A847" t="str">
            <v>SCOM-SHLTHCHPHFC</v>
          </cell>
          <cell r="B847" t="str">
            <v>VAR_cap</v>
          </cell>
          <cell r="C847" t="str">
            <v>-</v>
          </cell>
          <cell r="H847">
            <v>9.4307418010788313E-5</v>
          </cell>
          <cell r="I847">
            <v>5.8764918280007991E-5</v>
          </cell>
          <cell r="J847">
            <v>5.9250657589673766E-4</v>
          </cell>
        </row>
        <row r="848">
          <cell r="A848" t="str">
            <v>RHSA-WHNGABR</v>
          </cell>
          <cell r="B848" t="str">
            <v>VAR_fout</v>
          </cell>
          <cell r="C848" t="str">
            <v>RHSA-WHNGA</v>
          </cell>
          <cell r="H848">
            <v>2.1499180403956992</v>
          </cell>
          <cell r="I848">
            <v>1.1544456018863343</v>
          </cell>
          <cell r="J848">
            <v>0.42222539173854373</v>
          </cell>
        </row>
        <row r="849">
          <cell r="A849" t="str">
            <v>RHSA-WHNGABR</v>
          </cell>
          <cell r="B849" t="str">
            <v>VAR_fout</v>
          </cell>
          <cell r="C849" t="str">
            <v>CO2_R</v>
          </cell>
          <cell r="H849">
            <v>219.31177307099799</v>
          </cell>
          <cell r="I849">
            <v>117.764262221414</v>
          </cell>
          <cell r="J849">
            <v>43.070943895486202</v>
          </cell>
        </row>
        <row r="850">
          <cell r="A850" t="str">
            <v>RHSA-WHNGABR</v>
          </cell>
          <cell r="B850" t="str">
            <v>VAR_fin</v>
          </cell>
          <cell r="C850" t="str">
            <v>RNGA</v>
          </cell>
          <cell r="H850">
            <v>3.8885066147340104</v>
          </cell>
          <cell r="I850">
            <v>2.0880188337130154</v>
          </cell>
          <cell r="J850">
            <v>0.76366921800507548</v>
          </cell>
        </row>
        <row r="851">
          <cell r="A851" t="str">
            <v>RHSA-WHNGABR</v>
          </cell>
          <cell r="B851" t="str">
            <v>VAR_ncap</v>
          </cell>
          <cell r="C851" t="str">
            <v>-</v>
          </cell>
          <cell r="H851">
            <v>4.6107137717033002E-2</v>
          </cell>
          <cell r="I851">
            <v>3.2813082683988998E-2</v>
          </cell>
          <cell r="J851">
            <v>2.52808172522447E-7</v>
          </cell>
        </row>
        <row r="852">
          <cell r="A852" t="str">
            <v>RHSA-WHNGABR</v>
          </cell>
          <cell r="B852" t="str">
            <v>VAR_cap</v>
          </cell>
          <cell r="C852" t="str">
            <v>-</v>
          </cell>
          <cell r="H852">
            <v>0.14793275789105331</v>
          </cell>
          <cell r="I852">
            <v>7.8919957590455073E-2</v>
          </cell>
          <cell r="J852">
            <v>4.0591981501443358E-2</v>
          </cell>
        </row>
        <row r="853">
          <cell r="A853" t="str">
            <v>ITOT-SWHWSTBR</v>
          </cell>
          <cell r="B853" t="str">
            <v>VAR_fout</v>
          </cell>
          <cell r="C853" t="str">
            <v>ITOT-SWH</v>
          </cell>
          <cell r="H853">
            <v>5.6931655417258069</v>
          </cell>
          <cell r="I853">
            <v>5.6448128736675605</v>
          </cell>
          <cell r="J853">
            <v>2.9375722104751225</v>
          </cell>
        </row>
        <row r="854">
          <cell r="A854" t="str">
            <v>ITOT-SWHWSTBR</v>
          </cell>
          <cell r="B854" t="str">
            <v>VAR_fout</v>
          </cell>
          <cell r="C854" t="str">
            <v>CO2_I</v>
          </cell>
          <cell r="H854">
            <v>1000.61697400029</v>
          </cell>
          <cell r="I854">
            <v>992.11862628096401</v>
          </cell>
          <cell r="J854">
            <v>501.11525943399101</v>
          </cell>
        </row>
        <row r="855">
          <cell r="A855" t="str">
            <v>ITOT-SWHWSTBR</v>
          </cell>
          <cell r="B855" t="str">
            <v>VAR_fin</v>
          </cell>
          <cell r="C855" t="str">
            <v>IWST</v>
          </cell>
          <cell r="H855">
            <v>10.782510495692812</v>
          </cell>
          <cell r="I855">
            <v>10.690933472855216</v>
          </cell>
          <cell r="J855">
            <v>5.3999489163145551</v>
          </cell>
        </row>
        <row r="856">
          <cell r="A856" t="str">
            <v>ITOT-SWHWSTBR</v>
          </cell>
          <cell r="B856" t="str">
            <v>VAR_ncap</v>
          </cell>
          <cell r="C856" t="str">
            <v>-</v>
          </cell>
          <cell r="H856">
            <v>0.24326988045419101</v>
          </cell>
          <cell r="I856">
            <v>9.8293651898567397E-2</v>
          </cell>
          <cell r="J856">
            <v>2.8222695952344699E-3</v>
          </cell>
        </row>
        <row r="857">
          <cell r="A857" t="str">
            <v>ITOT-SWHWSTBR</v>
          </cell>
          <cell r="B857" t="str">
            <v>VAR_cap</v>
          </cell>
          <cell r="C857" t="str">
            <v>-</v>
          </cell>
          <cell r="H857">
            <v>0.3365217570778396</v>
          </cell>
          <cell r="I857">
            <v>0.34156024447346467</v>
          </cell>
          <cell r="J857">
            <v>0.17701071590144615</v>
          </cell>
        </row>
        <row r="858">
          <cell r="A858" t="str">
            <v>SCOM-SHSTG-ELC</v>
          </cell>
          <cell r="B858" t="str">
            <v>VAR_fout</v>
          </cell>
          <cell r="C858" t="str">
            <v>SCOM-SHAELCB</v>
          </cell>
          <cell r="H858">
            <v>1.9301171391031406E-5</v>
          </cell>
          <cell r="I858">
            <v>1.5132633987048305E-5</v>
          </cell>
          <cell r="J858">
            <v>5.0594454054887512E-6</v>
          </cell>
        </row>
        <row r="859">
          <cell r="A859" t="str">
            <v>SCOM-SHSTG-ELC</v>
          </cell>
          <cell r="B859" t="str">
            <v>VAR_fin</v>
          </cell>
          <cell r="C859" t="str">
            <v>SCOM-SHAELCB</v>
          </cell>
          <cell r="H859">
            <v>2.0327939098204487E-5</v>
          </cell>
          <cell r="I859">
            <v>1.7417243586700651E-5</v>
          </cell>
          <cell r="J859">
            <v>5.5269610017795397E-6</v>
          </cell>
        </row>
        <row r="860">
          <cell r="A860" t="str">
            <v>SCOM-SHSTG-ELC</v>
          </cell>
          <cell r="B860" t="str">
            <v>VAR_ncap</v>
          </cell>
          <cell r="C860" t="str">
            <v>-</v>
          </cell>
          <cell r="H860">
            <v>1.53117661201341E-3</v>
          </cell>
          <cell r="I860">
            <v>4.7366321471404502E-3</v>
          </cell>
          <cell r="J860">
            <v>5.7555022959022901E-5</v>
          </cell>
        </row>
        <row r="861">
          <cell r="A861" t="str">
            <v>SCOM-SHSTG-ELC</v>
          </cell>
          <cell r="B861" t="str">
            <v>VAR_cap</v>
          </cell>
          <cell r="C861" t="str">
            <v>-</v>
          </cell>
          <cell r="H861">
            <v>5.6466077206321101E-3</v>
          </cell>
          <cell r="I861">
            <v>6.2577714683374579E-3</v>
          </cell>
          <cell r="J861">
            <v>3.6316307216031265E-3</v>
          </cell>
        </row>
        <row r="862">
          <cell r="A862" t="str">
            <v>SCOM-SHNGABR</v>
          </cell>
          <cell r="B862" t="str">
            <v>VAR_fout</v>
          </cell>
          <cell r="C862" t="str">
            <v>CO2_S</v>
          </cell>
          <cell r="H862">
            <v>518.98235514184898</v>
          </cell>
          <cell r="I862">
            <v>212.589032721899</v>
          </cell>
          <cell r="J862">
            <v>64.621426255754798</v>
          </cell>
        </row>
        <row r="863">
          <cell r="A863" t="str">
            <v>SCOM-SHNGABR</v>
          </cell>
          <cell r="B863" t="str">
            <v>VAR_fout</v>
          </cell>
          <cell r="C863" t="str">
            <v>SCOM-SHNGA</v>
          </cell>
          <cell r="H863">
            <v>7.9655422262857298</v>
          </cell>
          <cell r="I863">
            <v>3.2628988253920315</v>
          </cell>
          <cell r="J863">
            <v>0.99183468274626441</v>
          </cell>
        </row>
        <row r="864">
          <cell r="A864" t="str">
            <v>SCOM-SHNGABR</v>
          </cell>
          <cell r="B864" t="str">
            <v>VAR_fin</v>
          </cell>
          <cell r="C864" t="str">
            <v>SNGA</v>
          </cell>
          <cell r="H864">
            <v>9.2018148074795967</v>
          </cell>
          <cell r="I864">
            <v>3.7693090908138189</v>
          </cell>
          <cell r="J864">
            <v>1.1457699690736685</v>
          </cell>
        </row>
        <row r="865">
          <cell r="A865" t="str">
            <v>SCOM-SHNGABR</v>
          </cell>
          <cell r="B865" t="str">
            <v>VAR_ncap</v>
          </cell>
          <cell r="C865" t="str">
            <v>-</v>
          </cell>
          <cell r="H865">
            <v>0.37473980167260101</v>
          </cell>
          <cell r="I865">
            <v>8.6904463140688798E-6</v>
          </cell>
          <cell r="J865">
            <v>1.2083914452142499E-6</v>
          </cell>
        </row>
        <row r="866">
          <cell r="A866" t="str">
            <v>SCOM-SHNGABR</v>
          </cell>
          <cell r="B866" t="str">
            <v>VAR_cap</v>
          </cell>
          <cell r="C866" t="str">
            <v>-</v>
          </cell>
          <cell r="H866">
            <v>0.88168006637437302</v>
          </cell>
          <cell r="I866">
            <v>0.37474777237973234</v>
          </cell>
          <cell r="J866">
            <v>0.15851618650725677</v>
          </cell>
        </row>
        <row r="867">
          <cell r="A867" t="str">
            <v>RHEM-SHELCHP</v>
          </cell>
          <cell r="B867" t="str">
            <v>VAR_fout</v>
          </cell>
          <cell r="C867" t="str">
            <v>RHEM-SHAELCH</v>
          </cell>
          <cell r="H867">
            <v>20.109978516317447</v>
          </cell>
          <cell r="I867">
            <v>23.960526885549957</v>
          </cell>
          <cell r="J867">
            <v>22.601813519186731</v>
          </cell>
        </row>
        <row r="868">
          <cell r="A868" t="str">
            <v>RHEM-SHELCHP</v>
          </cell>
          <cell r="B868" t="str">
            <v>VAR_fin</v>
          </cell>
          <cell r="C868" t="str">
            <v>RHEMELCHPC</v>
          </cell>
          <cell r="H868">
            <v>20.109978516317447</v>
          </cell>
          <cell r="I868">
            <v>23.960526885549957</v>
          </cell>
          <cell r="J868">
            <v>22.601813519186731</v>
          </cell>
        </row>
        <row r="869">
          <cell r="A869" t="str">
            <v>RHEM-SHELCHP</v>
          </cell>
          <cell r="B869" t="str">
            <v>VAR_fin</v>
          </cell>
          <cell r="C869" t="str">
            <v>RHEM_ELC</v>
          </cell>
          <cell r="H869">
            <v>5.6287894928220661</v>
          </cell>
          <cell r="I869">
            <v>6.3773214458563992</v>
          </cell>
          <cell r="J869">
            <v>5.5609166852194152</v>
          </cell>
        </row>
        <row r="870">
          <cell r="A870" t="str">
            <v>RHEM-SHELCHP</v>
          </cell>
          <cell r="B870" t="str">
            <v>VAR_ncap</v>
          </cell>
          <cell r="C870" t="str">
            <v>-</v>
          </cell>
          <cell r="H870">
            <v>0.64664531173391804</v>
          </cell>
          <cell r="I870">
            <v>0.684502032620245</v>
          </cell>
          <cell r="J870">
            <v>0.82570623734730797</v>
          </cell>
        </row>
        <row r="871">
          <cell r="A871" t="str">
            <v>RHEM-SHELCHP</v>
          </cell>
          <cell r="B871" t="str">
            <v>VAR_cap</v>
          </cell>
          <cell r="C871" t="str">
            <v>-</v>
          </cell>
          <cell r="H871">
            <v>1.4200605259688444</v>
          </cell>
          <cell r="I871">
            <v>1.6922190799863082</v>
          </cell>
          <cell r="J871">
            <v>1.5959996764256525</v>
          </cell>
        </row>
        <row r="872">
          <cell r="A872" t="str">
            <v>RHNM-SHSTG-ELC</v>
          </cell>
          <cell r="B872" t="str">
            <v>VAR_fout</v>
          </cell>
          <cell r="C872" t="str">
            <v>RHNM-SHAELCB</v>
          </cell>
          <cell r="H872">
            <v>5.312516639188002E-4</v>
          </cell>
          <cell r="I872">
            <v>3.8001514450651823E-4</v>
          </cell>
          <cell r="J872">
            <v>1.6751585288987992E-4</v>
          </cell>
        </row>
        <row r="873">
          <cell r="A873" t="str">
            <v>RHNM-SHSTG-ELC</v>
          </cell>
          <cell r="B873" t="str">
            <v>VAR_fout</v>
          </cell>
          <cell r="C873" t="str">
            <v>AUX_RHNM-SHSTG-ELC_OUT</v>
          </cell>
          <cell r="H873">
            <v>5.3178291558271897E-4</v>
          </cell>
          <cell r="I873">
            <v>3.8039515965102467E-4</v>
          </cell>
          <cell r="J873">
            <v>1.6768336874276976E-4</v>
          </cell>
        </row>
        <row r="874">
          <cell r="A874" t="str">
            <v>RHNM-SHSTG-ELC</v>
          </cell>
          <cell r="B874" t="str">
            <v>VAR_fin</v>
          </cell>
          <cell r="C874" t="str">
            <v>RHNM-SHAELCB</v>
          </cell>
          <cell r="H874">
            <v>5.3179595617197032E-4</v>
          </cell>
          <cell r="I874">
            <v>3.811844552127108E-4</v>
          </cell>
          <cell r="J874">
            <v>1.6939386895458141E-4</v>
          </cell>
        </row>
        <row r="875">
          <cell r="A875" t="str">
            <v>RHNM-SHSTG-ELC</v>
          </cell>
          <cell r="B875" t="str">
            <v>VAR_ncap</v>
          </cell>
          <cell r="C875" t="str">
            <v>-</v>
          </cell>
          <cell r="H875">
            <v>1.8528550693638001E-4</v>
          </cell>
          <cell r="I875">
            <v>4.0880073124863202E-5</v>
          </cell>
          <cell r="J875">
            <v>3.5120351744545799E-5</v>
          </cell>
        </row>
        <row r="876">
          <cell r="A876" t="str">
            <v>RHNM-SHSTG-ELC</v>
          </cell>
          <cell r="B876" t="str">
            <v>VAR_cap</v>
          </cell>
          <cell r="C876" t="str">
            <v>-</v>
          </cell>
          <cell r="H876">
            <v>1.433961765496299E-3</v>
          </cell>
          <cell r="I876">
            <v>1.9054797719339381E-4</v>
          </cell>
          <cell r="J876">
            <v>8.1025893573658702E-5</v>
          </cell>
        </row>
        <row r="877">
          <cell r="A877" t="str">
            <v>D-RWOD</v>
          </cell>
          <cell r="B877" t="str">
            <v>VAR_fout</v>
          </cell>
          <cell r="C877" t="str">
            <v>RWOD</v>
          </cell>
          <cell r="H877">
            <v>11.106451264864228</v>
          </cell>
          <cell r="I877">
            <v>10.834324326041779</v>
          </cell>
          <cell r="J877">
            <v>7.2092316039224711</v>
          </cell>
        </row>
        <row r="878">
          <cell r="A878" t="str">
            <v>D-RWOD</v>
          </cell>
          <cell r="B878" t="str">
            <v>VAR_fin</v>
          </cell>
          <cell r="C878" t="str">
            <v>WOD</v>
          </cell>
          <cell r="H878">
            <v>11.106451264864228</v>
          </cell>
          <cell r="I878">
            <v>10.834324326041779</v>
          </cell>
          <cell r="J878">
            <v>7.2092316039224711</v>
          </cell>
        </row>
        <row r="879">
          <cell r="A879" t="str">
            <v>RHNS-SHLTHCHPWOD</v>
          </cell>
          <cell r="B879" t="str">
            <v>VAR_ncap</v>
          </cell>
          <cell r="C879" t="str">
            <v>-</v>
          </cell>
          <cell r="H879">
            <v>2.48551607855791E-4</v>
          </cell>
          <cell r="I879">
            <v>1.9779870883063899E-4</v>
          </cell>
          <cell r="J879">
            <v>1.13627179110055E-4</v>
          </cell>
        </row>
        <row r="880">
          <cell r="A880" t="str">
            <v>RHNS-SHLTHCHPWOD</v>
          </cell>
          <cell r="B880" t="str">
            <v>VAR_cap</v>
          </cell>
          <cell r="C880" t="str">
            <v>-</v>
          </cell>
          <cell r="H880">
            <v>2.999893276221929E-4</v>
          </cell>
          <cell r="I880">
            <v>3.3094558418472395E-4</v>
          </cell>
          <cell r="J880">
            <v>1.86630984843779E-4</v>
          </cell>
        </row>
        <row r="881">
          <cell r="A881" t="str">
            <v>RHNM-SHELCBR</v>
          </cell>
          <cell r="B881" t="str">
            <v>VAR_fout</v>
          </cell>
          <cell r="C881" t="str">
            <v>RHNM-SHAELCB</v>
          </cell>
          <cell r="H881">
            <v>2.2001282583445419E-3</v>
          </cell>
          <cell r="I881">
            <v>2.1885131220249088E-3</v>
          </cell>
          <cell r="J881">
            <v>1.5642817432798761E-3</v>
          </cell>
        </row>
        <row r="882">
          <cell r="A882" t="str">
            <v>RHNM-SHELCBR</v>
          </cell>
          <cell r="B882" t="str">
            <v>VAR_fin</v>
          </cell>
          <cell r="C882" t="str">
            <v>RHNM_ELC</v>
          </cell>
          <cell r="H882">
            <v>2.3159244824679398E-3</v>
          </cell>
          <cell r="I882">
            <v>2.3036980231841168E-3</v>
          </cell>
          <cell r="J882">
            <v>1.646612361347239E-3</v>
          </cell>
        </row>
        <row r="883">
          <cell r="A883" t="str">
            <v>RHNM-SHELCBR</v>
          </cell>
          <cell r="B883" t="str">
            <v>VAR_ncap</v>
          </cell>
          <cell r="C883" t="str">
            <v>-</v>
          </cell>
          <cell r="H883">
            <v>8.0997141969515302E-4</v>
          </cell>
        </row>
        <row r="884">
          <cell r="A884" t="str">
            <v>RHNM-SHELCBR</v>
          </cell>
          <cell r="B884" t="str">
            <v>VAR_cap</v>
          </cell>
          <cell r="C884" t="str">
            <v>-</v>
          </cell>
          <cell r="H884">
            <v>6.100301554262607E-3</v>
          </cell>
          <cell r="I884">
            <v>8.0964381233227141E-4</v>
          </cell>
          <cell r="J884">
            <v>3.4197000205458283E-4</v>
          </cell>
        </row>
        <row r="885">
          <cell r="A885" t="str">
            <v>RHNS-SHSTG-NGAHP</v>
          </cell>
          <cell r="B885" t="str">
            <v>VAR_fout</v>
          </cell>
          <cell r="C885" t="str">
            <v>RHNS-SHANGAH</v>
          </cell>
          <cell r="H885">
            <v>3.4559004583972909E-2</v>
          </cell>
          <cell r="I885">
            <v>4.3864716446521228E-2</v>
          </cell>
          <cell r="J885">
            <v>6.1986947558427929E-2</v>
          </cell>
        </row>
        <row r="886">
          <cell r="A886" t="str">
            <v>RHNS-SHSTG-NGAHP</v>
          </cell>
          <cell r="B886" t="str">
            <v>VAR_fout</v>
          </cell>
          <cell r="C886" t="str">
            <v>AUX_RHNS-SHSTG-NGAHP_OUT</v>
          </cell>
          <cell r="H886">
            <v>3.4593563588556878E-2</v>
          </cell>
          <cell r="I886">
            <v>4.3908581162967766E-2</v>
          </cell>
          <cell r="J886">
            <v>6.204893450598635E-2</v>
          </cell>
        </row>
        <row r="887">
          <cell r="A887" t="str">
            <v>RHNS-SHSTG-NGAHP</v>
          </cell>
          <cell r="B887" t="str">
            <v>VAR_fin</v>
          </cell>
          <cell r="C887" t="str">
            <v>RHNS-SHANGAH</v>
          </cell>
          <cell r="H887">
            <v>3.4569517913530211E-2</v>
          </cell>
          <cell r="I887">
            <v>4.3876105037616769E-2</v>
          </cell>
          <cell r="J887">
            <v>6.2000701228409595E-2</v>
          </cell>
        </row>
        <row r="888">
          <cell r="A888" t="str">
            <v>RHNS-SHSTG-NGAHP</v>
          </cell>
          <cell r="B888" t="str">
            <v>VAR_ncap</v>
          </cell>
          <cell r="C888" t="str">
            <v>-</v>
          </cell>
          <cell r="H888">
            <v>2.85051150181405E-3</v>
          </cell>
          <cell r="I888">
            <v>5.3789057012120804E-3</v>
          </cell>
          <cell r="J888">
            <v>7.8704409238316304E-3</v>
          </cell>
        </row>
        <row r="889">
          <cell r="A889" t="str">
            <v>RHNS-SHSTG-NGAHP</v>
          </cell>
          <cell r="B889" t="str">
            <v>VAR_cap</v>
          </cell>
          <cell r="C889" t="str">
            <v>-</v>
          </cell>
          <cell r="H889">
            <v>9.257560449661752E-3</v>
          </cell>
          <cell r="I889">
            <v>1.1343070557479925E-2</v>
          </cell>
          <cell r="J889">
            <v>1.2945673367731851E-2</v>
          </cell>
        </row>
        <row r="890">
          <cell r="A890" t="str">
            <v>RHNS-SHLTHDH</v>
          </cell>
          <cell r="B890" t="str">
            <v>VAR_fout</v>
          </cell>
          <cell r="C890" t="str">
            <v>RHNS-SHLTHD</v>
          </cell>
          <cell r="H890">
            <v>0.25172266670464677</v>
          </cell>
          <cell r="I890">
            <v>0.27474759152311812</v>
          </cell>
          <cell r="J890">
            <v>0.30433616172013328</v>
          </cell>
        </row>
        <row r="891">
          <cell r="A891" t="str">
            <v>RHNS-SHLTHDH</v>
          </cell>
          <cell r="B891" t="str">
            <v>VAR_fin</v>
          </cell>
          <cell r="C891" t="str">
            <v>RHNS_LTH_DH</v>
          </cell>
          <cell r="H891">
            <v>0.27665596225069822</v>
          </cell>
          <cell r="I891">
            <v>0.3017833833675112</v>
          </cell>
          <cell r="J891">
            <v>0.33413521920391209</v>
          </cell>
        </row>
        <row r="892">
          <cell r="A892" t="str">
            <v>RHNS-SHLTHDH</v>
          </cell>
          <cell r="B892" t="str">
            <v>VAR_fin</v>
          </cell>
          <cell r="C892" t="str">
            <v>RHNSLTHDHC</v>
          </cell>
          <cell r="H892">
            <v>0.25172266670464677</v>
          </cell>
          <cell r="I892">
            <v>0.27474759152311812</v>
          </cell>
          <cell r="J892">
            <v>0.30433616172013328</v>
          </cell>
        </row>
        <row r="893">
          <cell r="A893" t="str">
            <v>RHNS-SHLTHDH</v>
          </cell>
          <cell r="B893" t="str">
            <v>VAR_ncap</v>
          </cell>
          <cell r="C893" t="str">
            <v>-</v>
          </cell>
          <cell r="H893">
            <v>9.6396834560585204E-3</v>
          </cell>
          <cell r="I893">
            <v>1.01209166623339E-2</v>
          </cell>
          <cell r="J893">
            <v>1.5292325045297501E-2</v>
          </cell>
        </row>
        <row r="894">
          <cell r="A894" t="str">
            <v>RHNS-SHLTHDH</v>
          </cell>
          <cell r="B894" t="str">
            <v>VAR_cap</v>
          </cell>
          <cell r="C894" t="str">
            <v>-</v>
          </cell>
          <cell r="H894">
            <v>1.9095306797926002E-2</v>
          </cell>
          <cell r="I894">
            <v>2.0867300593250399E-2</v>
          </cell>
          <cell r="J894">
            <v>2.6848106022115799E-2</v>
          </cell>
        </row>
        <row r="895">
          <cell r="A895" t="str">
            <v>ITOT-SWHNGAHP</v>
          </cell>
          <cell r="B895" t="str">
            <v>VAR_fout</v>
          </cell>
          <cell r="C895" t="str">
            <v>ITOT-SWHANGAH</v>
          </cell>
          <cell r="H895">
            <v>3.3451105473230507E-3</v>
          </cell>
          <cell r="I895">
            <v>9.3008626430259142E-4</v>
          </cell>
          <cell r="J895">
            <v>3.3256606262136425E-2</v>
          </cell>
        </row>
        <row r="896">
          <cell r="A896" t="str">
            <v>ITOT-SWHNGAHP</v>
          </cell>
          <cell r="B896" t="str">
            <v>VAR_fout</v>
          </cell>
          <cell r="C896" t="str">
            <v>CO2_I</v>
          </cell>
          <cell r="H896">
            <v>9.63016824509728E-2</v>
          </cell>
          <cell r="I896">
            <v>2.6281891594012799E-2</v>
          </cell>
          <cell r="J896">
            <v>0.90629550652359803</v>
          </cell>
        </row>
        <row r="897">
          <cell r="A897" t="str">
            <v>ITOT-SWHNGAHP</v>
          </cell>
          <cell r="B897" t="str">
            <v>VAR_fin</v>
          </cell>
          <cell r="C897" t="str">
            <v>ITOTELCHPC</v>
          </cell>
          <cell r="H897">
            <v>3.3451105473230507E-3</v>
          </cell>
          <cell r="I897">
            <v>9.3008626430259142E-4</v>
          </cell>
          <cell r="J897">
            <v>3.3256606262136425E-2</v>
          </cell>
        </row>
        <row r="898">
          <cell r="A898" t="str">
            <v>ITOT-SWHNGAHP</v>
          </cell>
          <cell r="B898" t="str">
            <v>VAR_fin</v>
          </cell>
          <cell r="C898" t="str">
            <v>INGA</v>
          </cell>
          <cell r="H898">
            <v>1.7074766392016481E-3</v>
          </cell>
          <cell r="I898">
            <v>4.659909857094469E-4</v>
          </cell>
          <cell r="J898">
            <v>1.606906926460281E-2</v>
          </cell>
        </row>
        <row r="899">
          <cell r="A899" t="str">
            <v>ITOT-SWHNGAHP</v>
          </cell>
          <cell r="B899" t="str">
            <v>VAR_ncap</v>
          </cell>
          <cell r="C899" t="str">
            <v>-</v>
          </cell>
          <cell r="H899">
            <v>1.38656098306435E-5</v>
          </cell>
          <cell r="I899">
            <v>2.8256830535664699E-5</v>
          </cell>
          <cell r="J899">
            <v>1.8883603693678E-3</v>
          </cell>
        </row>
        <row r="900">
          <cell r="A900" t="str">
            <v>ITOT-SWHNGAHP</v>
          </cell>
          <cell r="B900" t="str">
            <v>VAR_cap</v>
          </cell>
          <cell r="C900" t="str">
            <v>-</v>
          </cell>
          <cell r="H900">
            <v>3.3615494638138897E-4</v>
          </cell>
          <cell r="I900">
            <v>9.6730117687887109E-5</v>
          </cell>
          <cell r="J900">
            <v>1.9135140931546789E-3</v>
          </cell>
        </row>
        <row r="901">
          <cell r="A901" t="str">
            <v>RHSA-WHLFOBR</v>
          </cell>
          <cell r="B901" t="str">
            <v>VAR_fout</v>
          </cell>
          <cell r="C901" t="str">
            <v>CO2_R</v>
          </cell>
          <cell r="H901">
            <v>197.002800377651</v>
          </cell>
          <cell r="I901">
            <v>102.56178754966299</v>
          </cell>
          <cell r="J901">
            <v>4.33519193277436</v>
          </cell>
        </row>
        <row r="902">
          <cell r="A902" t="str">
            <v>RHSA-WHLFOBR</v>
          </cell>
          <cell r="B902" t="str">
            <v>VAR_fout</v>
          </cell>
          <cell r="C902" t="str">
            <v>RHSA-WHLFO</v>
          </cell>
          <cell r="H902">
            <v>1.4659640105453431</v>
          </cell>
          <cell r="I902">
            <v>0.77449510121501863</v>
          </cell>
          <cell r="J902">
            <v>3.4499641033396318E-2</v>
          </cell>
        </row>
        <row r="903">
          <cell r="A903" t="str">
            <v>RHSA-WHLFOBR</v>
          </cell>
          <cell r="B903" t="str">
            <v>VAR_fin</v>
          </cell>
          <cell r="C903" t="str">
            <v>RLFO</v>
          </cell>
          <cell r="H903">
            <v>2.6730366401309431</v>
          </cell>
          <cell r="I903">
            <v>1.391611771365854</v>
          </cell>
          <cell r="J903">
            <v>5.88221429141704E-2</v>
          </cell>
        </row>
        <row r="904">
          <cell r="A904" t="str">
            <v>RHSA-WHLFOBR</v>
          </cell>
          <cell r="B904" t="str">
            <v>VAR_ncap</v>
          </cell>
          <cell r="C904" t="str">
            <v>-</v>
          </cell>
          <cell r="H904">
            <v>2.7951012515663499E-2</v>
          </cell>
          <cell r="I904">
            <v>2.4993256537444001E-2</v>
          </cell>
        </row>
        <row r="905">
          <cell r="A905" t="str">
            <v>RHSA-WHLFOBR</v>
          </cell>
          <cell r="B905" t="str">
            <v>VAR_cap</v>
          </cell>
          <cell r="C905" t="str">
            <v>-</v>
          </cell>
          <cell r="H905">
            <v>0.1002649573713954</v>
          </cell>
          <cell r="I905">
            <v>5.2944078296140652E-2</v>
          </cell>
          <cell r="J905">
            <v>3.2652961612451015E-3</v>
          </cell>
        </row>
        <row r="906">
          <cell r="A906" t="str">
            <v>D-IWST</v>
          </cell>
          <cell r="B906" t="str">
            <v>VAR_fout</v>
          </cell>
          <cell r="C906" t="str">
            <v>CO2</v>
          </cell>
          <cell r="H906">
            <v>1001.75570374914</v>
          </cell>
          <cell r="I906">
            <v>996.69824912057402</v>
          </cell>
          <cell r="J906">
            <v>986.58530732618101</v>
          </cell>
        </row>
        <row r="907">
          <cell r="A907" t="str">
            <v>D-IWST</v>
          </cell>
          <cell r="B907" t="str">
            <v>VAR_fout</v>
          </cell>
          <cell r="C907" t="str">
            <v>IWST</v>
          </cell>
          <cell r="H907">
            <v>10.794781290400257</v>
          </cell>
          <cell r="I907">
            <v>10.74028285690274</v>
          </cell>
          <cell r="J907">
            <v>10.631307191014869</v>
          </cell>
        </row>
        <row r="908">
          <cell r="A908" t="str">
            <v>D-IWST</v>
          </cell>
          <cell r="B908" t="str">
            <v>VAR_fin</v>
          </cell>
          <cell r="C908" t="str">
            <v>WSTNREN</v>
          </cell>
          <cell r="H908">
            <v>10.794781290400257</v>
          </cell>
          <cell r="I908">
            <v>10.74028285690274</v>
          </cell>
          <cell r="J908">
            <v>10.631307191014869</v>
          </cell>
        </row>
        <row r="909">
          <cell r="A909" t="str">
            <v>RHES-SHLFOBR</v>
          </cell>
          <cell r="B909" t="str">
            <v>VAR_fout</v>
          </cell>
          <cell r="C909" t="str">
            <v>CO2_R</v>
          </cell>
          <cell r="H909">
            <v>366.470009110582</v>
          </cell>
          <cell r="I909">
            <v>136.05316061658201</v>
          </cell>
          <cell r="J909">
            <v>10.0512967984774</v>
          </cell>
        </row>
        <row r="910">
          <cell r="A910" t="str">
            <v>RHES-SHLFOBR</v>
          </cell>
          <cell r="B910" t="str">
            <v>VAR_fout</v>
          </cell>
          <cell r="C910" t="str">
            <v>RHES-SHLFO</v>
          </cell>
          <cell r="H910">
            <v>4.3089730283322281</v>
          </cell>
          <cell r="I910">
            <v>1.594952684546959</v>
          </cell>
          <cell r="J910">
            <v>0.11817725016705155</v>
          </cell>
        </row>
        <row r="911">
          <cell r="A911" t="str">
            <v>RHES-SHLFOBR</v>
          </cell>
          <cell r="B911" t="str">
            <v>VAR_fin</v>
          </cell>
          <cell r="C911" t="str">
            <v>RLFO</v>
          </cell>
          <cell r="H911">
            <v>4.9724560259237771</v>
          </cell>
          <cell r="I911">
            <v>1.8460401711883603</v>
          </cell>
          <cell r="J911">
            <v>0.13638123200105029</v>
          </cell>
        </row>
        <row r="912">
          <cell r="A912" t="str">
            <v>RHES-SHLFOBR</v>
          </cell>
          <cell r="B912" t="str">
            <v>VAR_ncap</v>
          </cell>
          <cell r="C912" t="str">
            <v>-</v>
          </cell>
          <cell r="H912">
            <v>5.6723902501355401E-2</v>
          </cell>
          <cell r="I912">
            <v>7.2222849736188893E-2</v>
          </cell>
          <cell r="J912">
            <v>7.8264621703018799E-8</v>
          </cell>
        </row>
        <row r="913">
          <cell r="A913" t="str">
            <v>RHES-SHLFOBR</v>
          </cell>
          <cell r="B913" t="str">
            <v>VAR_cap</v>
          </cell>
          <cell r="C913" t="str">
            <v>-</v>
          </cell>
          <cell r="H913">
            <v>0.34828695585939212</v>
          </cell>
          <cell r="I913">
            <v>0.12894666923537793</v>
          </cell>
          <cell r="J913">
            <v>1.1319676354326402E-2</v>
          </cell>
        </row>
        <row r="914">
          <cell r="A914" t="str">
            <v>ITOT-SWHSTG</v>
          </cell>
          <cell r="B914" t="str">
            <v>VAR_fout</v>
          </cell>
          <cell r="C914" t="str">
            <v>ITOT-SWH</v>
          </cell>
          <cell r="H914">
            <v>2.1328687096686962E-3</v>
          </cell>
          <cell r="I914">
            <v>3.8138115294175812E-3</v>
          </cell>
          <cell r="J914">
            <v>0.28825827630478001</v>
          </cell>
        </row>
        <row r="915">
          <cell r="A915" t="str">
            <v>ITOT-SWHSTG</v>
          </cell>
          <cell r="B915" t="str">
            <v>VAR_fout</v>
          </cell>
          <cell r="C915" t="str">
            <v>AUX_ITOT-STG_OUT</v>
          </cell>
          <cell r="H915">
            <v>2.1304988555468445E-3</v>
          </cell>
          <cell r="I915">
            <v>3.8138115294175847E-3</v>
          </cell>
          <cell r="J915">
            <v>0.28825827630478001</v>
          </cell>
        </row>
        <row r="916">
          <cell r="A916" t="str">
            <v>ITOT-SWHSTG</v>
          </cell>
          <cell r="B916" t="str">
            <v>VAR_fin</v>
          </cell>
          <cell r="C916" t="str">
            <v>AUX_ITOT-STG_IN</v>
          </cell>
          <cell r="H916">
            <v>2.3698541097413131E-3</v>
          </cell>
          <cell r="I916">
            <v>4.1008727132165199E-3</v>
          </cell>
          <cell r="J916">
            <v>0.29116997580889881</v>
          </cell>
        </row>
        <row r="917">
          <cell r="A917" t="str">
            <v>ITOT-SWHSTG</v>
          </cell>
          <cell r="B917" t="str">
            <v>VAR_fin</v>
          </cell>
          <cell r="C917" t="str">
            <v>ITOT-SWH</v>
          </cell>
          <cell r="H917">
            <v>2.3698541097413131E-3</v>
          </cell>
          <cell r="I917">
            <v>4.1008727132165199E-3</v>
          </cell>
          <cell r="J917">
            <v>0.29116997580889881</v>
          </cell>
        </row>
        <row r="918">
          <cell r="A918" t="str">
            <v>ITOT-SWHSTG</v>
          </cell>
          <cell r="B918" t="str">
            <v>VAR_ncap</v>
          </cell>
          <cell r="C918" t="str">
            <v>-</v>
          </cell>
          <cell r="H918">
            <v>1.00271559310173E-3</v>
          </cell>
          <cell r="I918">
            <v>2.2432480595824901E-4</v>
          </cell>
          <cell r="J918">
            <v>9.8713372964479296E-2</v>
          </cell>
        </row>
        <row r="919">
          <cell r="A919" t="str">
            <v>ITOT-SWHSTG</v>
          </cell>
          <cell r="B919" t="str">
            <v>VAR_cap</v>
          </cell>
          <cell r="C919" t="str">
            <v>-</v>
          </cell>
          <cell r="H919">
            <v>1.2497974280171042E-3</v>
          </cell>
          <cell r="I919">
            <v>1.2269882116231515E-3</v>
          </cell>
          <cell r="J919">
            <v>9.9295135283709521E-2</v>
          </cell>
        </row>
        <row r="920">
          <cell r="A920" t="str">
            <v>SCOM-SHLFOBR</v>
          </cell>
          <cell r="B920" t="str">
            <v>VAR_fout</v>
          </cell>
          <cell r="C920" t="str">
            <v>CO2_S</v>
          </cell>
          <cell r="H920">
            <v>733.57230162373799</v>
          </cell>
          <cell r="I920">
            <v>352.54743973439298</v>
          </cell>
          <cell r="J920">
            <v>13.3082374714895</v>
          </cell>
        </row>
        <row r="921">
          <cell r="A921" t="str">
            <v>SCOM-SHLFOBR</v>
          </cell>
          <cell r="B921" t="str">
            <v>VAR_fout</v>
          </cell>
          <cell r="C921" t="str">
            <v>SCOM-SHLFO</v>
          </cell>
          <cell r="H921">
            <v>8.1444048683649335</v>
          </cell>
          <cell r="I921">
            <v>3.9141187285109873</v>
          </cell>
          <cell r="J921">
            <v>0.14908241902373681</v>
          </cell>
        </row>
        <row r="922">
          <cell r="A922" t="str">
            <v>SCOM-SHLFOBR</v>
          </cell>
          <cell r="B922" t="str">
            <v>VAR_fin</v>
          </cell>
          <cell r="C922" t="str">
            <v>SLFO</v>
          </cell>
          <cell r="H922">
            <v>9.9534912024930513</v>
          </cell>
          <cell r="I922">
            <v>4.7835473505345023</v>
          </cell>
          <cell r="J922">
            <v>0.18057310002021013</v>
          </cell>
        </row>
        <row r="923">
          <cell r="A923" t="str">
            <v>SCOM-SHLFOBR</v>
          </cell>
          <cell r="B923" t="str">
            <v>VAR_ncap</v>
          </cell>
          <cell r="C923" t="str">
            <v>-</v>
          </cell>
          <cell r="H923">
            <v>0.30358874992637003</v>
          </cell>
          <cell r="I923">
            <v>5.2214463369098701E-6</v>
          </cell>
          <cell r="J923">
            <v>2.6647326048494002E-7</v>
          </cell>
        </row>
        <row r="924">
          <cell r="A924" t="str">
            <v>SCOM-SHLFOBR</v>
          </cell>
          <cell r="B924" t="str">
            <v>VAR_cap</v>
          </cell>
          <cell r="C924" t="str">
            <v>-</v>
          </cell>
          <cell r="H924">
            <v>0.71466776875143756</v>
          </cell>
          <cell r="I924">
            <v>0.30359398185100533</v>
          </cell>
          <cell r="J924">
            <v>2.5471137810415004E-2</v>
          </cell>
        </row>
        <row r="925">
          <cell r="A925" t="str">
            <v>RHNM-SHPLTBR</v>
          </cell>
          <cell r="B925" t="str">
            <v>VAR_fout</v>
          </cell>
          <cell r="C925" t="str">
            <v>RHNM-SHPLT</v>
          </cell>
        </row>
        <row r="926">
          <cell r="A926" t="str">
            <v>RHNM-SHPLTBR</v>
          </cell>
          <cell r="B926" t="str">
            <v>VAR_fin</v>
          </cell>
          <cell r="C926" t="str">
            <v>RPLT</v>
          </cell>
        </row>
        <row r="927">
          <cell r="A927" t="str">
            <v>RHNM-SHPLTBR</v>
          </cell>
          <cell r="B927" t="str">
            <v>VAR_fin</v>
          </cell>
          <cell r="C927" t="str">
            <v>RHNMPLTBRC</v>
          </cell>
        </row>
        <row r="928">
          <cell r="A928" t="str">
            <v>RHNM-SHPLTBR</v>
          </cell>
          <cell r="B928" t="str">
            <v>VAR_ncap</v>
          </cell>
          <cell r="C928" t="str">
            <v>-</v>
          </cell>
          <cell r="H928">
            <v>1.13840695099261E-7</v>
          </cell>
          <cell r="I928">
            <v>1.16998309413183E-7</v>
          </cell>
          <cell r="J928">
            <v>1.11193522990648E-7</v>
          </cell>
        </row>
        <row r="929">
          <cell r="A929" t="str">
            <v>RHNM-SHPLTBR</v>
          </cell>
          <cell r="B929" t="str">
            <v>VAR_cap</v>
          </cell>
          <cell r="C929" t="str">
            <v>-</v>
          </cell>
          <cell r="H929">
            <v>1.4438554227598141E-6</v>
          </cell>
          <cell r="I929">
            <v>-6.9326986429759301E-7</v>
          </cell>
          <cell r="J929">
            <v>-5.6228990929223804E-7</v>
          </cell>
        </row>
        <row r="930">
          <cell r="A930" t="str">
            <v>D-RHES_NKEV_GAS_ELC_CHP</v>
          </cell>
          <cell r="B930" t="str">
            <v>VAR_fout</v>
          </cell>
          <cell r="C930" t="str">
            <v>RHES_ELC</v>
          </cell>
          <cell r="H930">
            <v>2.2619695095687973E-3</v>
          </cell>
          <cell r="I930">
            <v>1.2550007837660794E-3</v>
          </cell>
          <cell r="J930">
            <v>1.012283627362269E-3</v>
          </cell>
        </row>
        <row r="931">
          <cell r="A931" t="str">
            <v>D-RHES_NKEV_GAS_ELC_CHP</v>
          </cell>
          <cell r="B931" t="str">
            <v>VAR_fout</v>
          </cell>
          <cell r="C931" t="str">
            <v>ELC5</v>
          </cell>
          <cell r="H931">
            <v>7.8775423823760748E-4</v>
          </cell>
          <cell r="I931">
            <v>5.2905736958796439E-4</v>
          </cell>
          <cell r="J931">
            <v>3.634328484135521E-4</v>
          </cell>
        </row>
        <row r="932">
          <cell r="A932" t="str">
            <v>D-RHES_NKEV_GAS_ELC_CHP</v>
          </cell>
          <cell r="B932" t="str">
            <v>VAR_fin</v>
          </cell>
          <cell r="C932" t="str">
            <v>RHES_NKEV_GAS_ELC_CHP</v>
          </cell>
          <cell r="H932">
            <v>3.0497237478064043E-3</v>
          </cell>
          <cell r="I932">
            <v>1.7840581533540441E-3</v>
          </cell>
          <cell r="J932">
            <v>1.3757164757758199E-3</v>
          </cell>
        </row>
        <row r="933">
          <cell r="A933" t="str">
            <v>SCOM-SHSTG-SOL</v>
          </cell>
          <cell r="B933" t="str">
            <v>VAR_fout</v>
          </cell>
          <cell r="C933" t="str">
            <v>SCOM-SHASOL</v>
          </cell>
          <cell r="H933">
            <v>2.2695012717482126E-5</v>
          </cell>
          <cell r="I933">
            <v>1.8860318837863648E-5</v>
          </cell>
          <cell r="J933">
            <v>1.0625584406389091E-5</v>
          </cell>
        </row>
        <row r="934">
          <cell r="A934" t="str">
            <v>SCOM-SHSTG-SOL</v>
          </cell>
          <cell r="B934" t="str">
            <v>VAR_fin</v>
          </cell>
          <cell r="C934" t="str">
            <v>SCOM-SHASOL</v>
          </cell>
          <cell r="H934">
            <v>1.8138414249612611E-5</v>
          </cell>
          <cell r="I934">
            <v>1.4560048741719411E-5</v>
          </cell>
          <cell r="J934">
            <v>4.408083679019541E-6</v>
          </cell>
        </row>
        <row r="935">
          <cell r="A935" t="str">
            <v>SCOM-SHSTG-SOL</v>
          </cell>
          <cell r="B935" t="str">
            <v>VAR_ncap</v>
          </cell>
          <cell r="C935" t="str">
            <v>-</v>
          </cell>
          <cell r="H935">
            <v>1.5993351705731899E-2</v>
          </cell>
          <cell r="I935">
            <v>1.61127085323917E-2</v>
          </cell>
          <cell r="J935">
            <v>2.2558377425052501E-2</v>
          </cell>
        </row>
        <row r="936">
          <cell r="A936" t="str">
            <v>SCOM-SHSTG-SOL</v>
          </cell>
          <cell r="B936" t="str">
            <v>VAR_cap</v>
          </cell>
          <cell r="C936" t="str">
            <v>-</v>
          </cell>
          <cell r="H936">
            <v>2.9762611932032199E-2</v>
          </cell>
          <cell r="I936">
            <v>3.51111251382865E-2</v>
          </cell>
          <cell r="J936">
            <v>4.1017012396025898E-2</v>
          </cell>
        </row>
        <row r="937">
          <cell r="A937" t="str">
            <v>RHNM-SHELCBRA</v>
          </cell>
          <cell r="B937" t="str">
            <v>VAR_fout</v>
          </cell>
          <cell r="C937" t="str">
            <v>RHNM-SHELCB</v>
          </cell>
          <cell r="H937">
            <v>2.199584276375492E-3</v>
          </cell>
          <cell r="I937">
            <v>2.1873654436646529E-3</v>
          </cell>
          <cell r="J937">
            <v>1.5624082487387995E-3</v>
          </cell>
        </row>
        <row r="938">
          <cell r="A938" t="str">
            <v>RHNM-SHELCBRA</v>
          </cell>
          <cell r="B938" t="str">
            <v>VAR_fin</v>
          </cell>
          <cell r="C938" t="str">
            <v>RHNM-SHAELCB</v>
          </cell>
          <cell r="H938">
            <v>2.199584276375492E-3</v>
          </cell>
          <cell r="I938">
            <v>2.1873654436646529E-3</v>
          </cell>
          <cell r="J938">
            <v>1.5624082487387995E-3</v>
          </cell>
        </row>
        <row r="939">
          <cell r="A939" t="str">
            <v>RHNM-SHELCBRA</v>
          </cell>
          <cell r="B939" t="str">
            <v>VAR_ncap</v>
          </cell>
          <cell r="C939" t="str">
            <v>-</v>
          </cell>
          <cell r="H939">
            <v>8.5262052021137995E-4</v>
          </cell>
        </row>
        <row r="940">
          <cell r="A940" t="str">
            <v>RHNM-SHELCBRA</v>
          </cell>
          <cell r="B940" t="str">
            <v>VAR_cap</v>
          </cell>
          <cell r="C940" t="str">
            <v>-</v>
          </cell>
          <cell r="H940">
            <v>6.1000907588987267E-3</v>
          </cell>
          <cell r="I940">
            <v>8.1196873820421243E-4</v>
          </cell>
          <cell r="J940">
            <v>3.4257915064744322E-4</v>
          </cell>
        </row>
        <row r="941">
          <cell r="A941" t="str">
            <v>RHNM-SHSTG-SOL</v>
          </cell>
          <cell r="B941" t="str">
            <v>VAR_fout</v>
          </cell>
          <cell r="C941" t="str">
            <v>AUX_RHNM-SHSTG-SOL_OUT</v>
          </cell>
          <cell r="H941">
            <v>1.0019949368269506E-4</v>
          </cell>
          <cell r="I941">
            <v>1.0979795464025745E-4</v>
          </cell>
          <cell r="J941">
            <v>9.2018791873753607E-5</v>
          </cell>
        </row>
        <row r="942">
          <cell r="A942" t="str">
            <v>RHNM-SHSTG-SOL</v>
          </cell>
          <cell r="B942" t="str">
            <v>VAR_fout</v>
          </cell>
          <cell r="C942" t="str">
            <v>RHNM-SHASOL</v>
          </cell>
          <cell r="H942">
            <v>1.0009939428840664E-4</v>
          </cell>
          <cell r="I942">
            <v>1.0968826637388365E-4</v>
          </cell>
          <cell r="J942">
            <v>9.1926865008744836E-5</v>
          </cell>
        </row>
        <row r="943">
          <cell r="A943" t="str">
            <v>RHNM-SHSTG-SOL</v>
          </cell>
          <cell r="B943" t="str">
            <v>VAR_fin</v>
          </cell>
          <cell r="C943" t="str">
            <v>RHNM-SHASOL</v>
          </cell>
          <cell r="H943">
            <v>9.8913303197477223E-5</v>
          </cell>
          <cell r="I943">
            <v>1.1134706924793427E-4</v>
          </cell>
          <cell r="J943">
            <v>9.552668674671957E-5</v>
          </cell>
        </row>
        <row r="944">
          <cell r="A944" t="str">
            <v>RHNM-SHSTG-SOL</v>
          </cell>
          <cell r="B944" t="str">
            <v>VAR_ncap</v>
          </cell>
          <cell r="C944" t="str">
            <v>-</v>
          </cell>
          <cell r="H944">
            <v>6.9187301804954704E-7</v>
          </cell>
          <cell r="I944">
            <v>2.5474163154772801E-5</v>
          </cell>
          <cell r="J944">
            <v>1.6551242231198802E-5</v>
          </cell>
        </row>
        <row r="945">
          <cell r="A945" t="str">
            <v>RHNM-SHSTG-SOL</v>
          </cell>
          <cell r="B945" t="str">
            <v>VAR_cap</v>
          </cell>
          <cell r="C945" t="str">
            <v>-</v>
          </cell>
          <cell r="H945">
            <v>1.5971551001423801E-4</v>
          </cell>
          <cell r="I945">
            <v>4.8589778231595701E-5</v>
          </cell>
          <cell r="J945">
            <v>3.5331355011341197E-5</v>
          </cell>
        </row>
        <row r="946">
          <cell r="A946" t="str">
            <v>RHNS-SHELCHP</v>
          </cell>
          <cell r="B946" t="str">
            <v>VAR_fout</v>
          </cell>
          <cell r="C946" t="str">
            <v>RHNS-SHAELCH</v>
          </cell>
          <cell r="H946">
            <v>2.1960914185695279</v>
          </cell>
          <cell r="I946">
            <v>2.5245373755481064</v>
          </cell>
          <cell r="J946">
            <v>2.9483410580342047</v>
          </cell>
        </row>
        <row r="947">
          <cell r="A947" t="str">
            <v>RHNS-SHELCHP</v>
          </cell>
          <cell r="B947" t="str">
            <v>VAR_fin</v>
          </cell>
          <cell r="C947" t="str">
            <v>RHNS_ELC</v>
          </cell>
          <cell r="H947">
            <v>0.58992346138205154</v>
          </cell>
          <cell r="I947">
            <v>0.6566871818706097</v>
          </cell>
          <cell r="J947">
            <v>0.71676895194176116</v>
          </cell>
        </row>
        <row r="948">
          <cell r="A948" t="str">
            <v>RHNS-SHELCHP</v>
          </cell>
          <cell r="B948" t="str">
            <v>VAR_fin</v>
          </cell>
          <cell r="C948" t="str">
            <v>RHNSELCHPC</v>
          </cell>
          <cell r="H948">
            <v>2.1960914185695279</v>
          </cell>
          <cell r="I948">
            <v>2.5245373755481064</v>
          </cell>
          <cell r="J948">
            <v>2.9483410580342047</v>
          </cell>
        </row>
        <row r="949">
          <cell r="A949" t="str">
            <v>RHNS-SHELCHP</v>
          </cell>
          <cell r="B949" t="str">
            <v>VAR_ncap</v>
          </cell>
          <cell r="C949" t="str">
            <v>-</v>
          </cell>
          <cell r="H949">
            <v>3.3444114563013501E-2</v>
          </cell>
          <cell r="I949">
            <v>0.104597094462485</v>
          </cell>
          <cell r="J949">
            <v>0.124735332920987</v>
          </cell>
        </row>
        <row r="950">
          <cell r="A950" t="str">
            <v>RHNS-SHELCHP</v>
          </cell>
          <cell r="B950" t="str">
            <v>VAR_cap</v>
          </cell>
          <cell r="C950" t="str">
            <v>-</v>
          </cell>
          <cell r="H950">
            <v>0.16007388490252544</v>
          </cell>
          <cell r="I950">
            <v>0.18472422516467357</v>
          </cell>
          <cell r="J950">
            <v>0.21479150403155534</v>
          </cell>
        </row>
        <row r="951">
          <cell r="A951" t="str">
            <v>SCOM-SHBIOBR</v>
          </cell>
          <cell r="B951" t="str">
            <v>VAR_fout</v>
          </cell>
          <cell r="C951" t="str">
            <v>SCOM-SHBIO</v>
          </cell>
        </row>
        <row r="952">
          <cell r="A952" t="str">
            <v>SCOM-SHBIOBR</v>
          </cell>
          <cell r="B952" t="str">
            <v>VAR_fin</v>
          </cell>
          <cell r="C952" t="str">
            <v>SBIO</v>
          </cell>
        </row>
        <row r="953">
          <cell r="A953" t="str">
            <v>SCOM-SHBIOBR</v>
          </cell>
          <cell r="B953" t="str">
            <v>VAR_ncap</v>
          </cell>
          <cell r="C953" t="str">
            <v>-</v>
          </cell>
          <cell r="H953">
            <v>3.8619330584693298E-5</v>
          </cell>
          <cell r="I953">
            <v>5.1110876722662402E-5</v>
          </cell>
          <cell r="J953">
            <v>2.13905930167007E-5</v>
          </cell>
        </row>
        <row r="954">
          <cell r="A954" t="str">
            <v>SCOM-SHBIOBR</v>
          </cell>
          <cell r="B954" t="str">
            <v>VAR_cap</v>
          </cell>
          <cell r="C954" t="str">
            <v>-</v>
          </cell>
          <cell r="H954">
            <v>2.7348274747830546E-2</v>
          </cell>
          <cell r="I954">
            <v>8.8846042437357579E-5</v>
          </cell>
          <cell r="J954">
            <v>7.3721280561122628E-5</v>
          </cell>
        </row>
        <row r="955">
          <cell r="A955" t="str">
            <v>RHES-SHDEM</v>
          </cell>
          <cell r="B955" t="str">
            <v>VAR_fout</v>
          </cell>
          <cell r="C955" t="str">
            <v>RHES-SHD</v>
          </cell>
          <cell r="H955">
            <v>52.498521620981066</v>
          </cell>
          <cell r="I955">
            <v>50.74018533280443</v>
          </cell>
          <cell r="J955">
            <v>48.38743997792043</v>
          </cell>
        </row>
        <row r="956">
          <cell r="A956" t="str">
            <v>RHES-SHDEM</v>
          </cell>
          <cell r="B956" t="str">
            <v>VAR_fin</v>
          </cell>
          <cell r="C956" t="str">
            <v>RHES-SHPLT</v>
          </cell>
          <cell r="H956">
            <v>1.1819970452946584E-2</v>
          </cell>
          <cell r="I956">
            <v>9.7909815044644414E-3</v>
          </cell>
          <cell r="J956">
            <v>5.0861645506560674E-3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RHES-SHLTHC-NGA</v>
          </cell>
          <cell r="H957">
            <v>1.0653760805399346E-6</v>
          </cell>
          <cell r="I957">
            <v>1.1986859845427208E-7</v>
          </cell>
          <cell r="J957">
            <v>9.106664659910789E-8</v>
          </cell>
        </row>
        <row r="958">
          <cell r="A958" t="str">
            <v>RHES-SHDEM</v>
          </cell>
          <cell r="B958" t="str">
            <v>VAR_fin</v>
          </cell>
          <cell r="C958" t="str">
            <v>RHES-SHSOL</v>
          </cell>
          <cell r="H958">
            <v>2.9176817801025118E-2</v>
          </cell>
          <cell r="I958">
            <v>2.9590586406800259E-2</v>
          </cell>
          <cell r="J958">
            <v>2.8075984629216569E-2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RHES-SHLTHC-WOD</v>
          </cell>
          <cell r="H959">
            <v>7.0459991858553558E-7</v>
          </cell>
          <cell r="I959">
            <v>1.517837817928257E-7</v>
          </cell>
          <cell r="J959">
            <v>2.5934725165486148E-7</v>
          </cell>
        </row>
        <row r="960">
          <cell r="A960" t="str">
            <v>RHES-SHDEM</v>
          </cell>
          <cell r="B960" t="str">
            <v>VAR_fin</v>
          </cell>
          <cell r="C960" t="str">
            <v>RHES-SHNGA</v>
          </cell>
          <cell r="H960">
            <v>4.8794642606784766</v>
          </cell>
          <cell r="I960">
            <v>2.3511850672943435</v>
          </cell>
          <cell r="J960">
            <v>0.85834351845028378</v>
          </cell>
        </row>
        <row r="961">
          <cell r="A961" t="str">
            <v>RHES-SHDEM</v>
          </cell>
          <cell r="B961" t="str">
            <v>VAR_fin</v>
          </cell>
          <cell r="C961" t="str">
            <v>RHES-SHNGAH</v>
          </cell>
          <cell r="H961">
            <v>1.4318499636310136</v>
          </cell>
          <cell r="I961">
            <v>1.3553735067432138</v>
          </cell>
          <cell r="J961">
            <v>1.0953186878019481</v>
          </cell>
        </row>
        <row r="962">
          <cell r="A962" t="str">
            <v>RHES-SHDEM</v>
          </cell>
          <cell r="B962" t="str">
            <v>VAR_fin</v>
          </cell>
          <cell r="C962" t="str">
            <v>RHES-SHCOA</v>
          </cell>
          <cell r="H962">
            <v>2.1632580547016527E-6</v>
          </cell>
          <cell r="I962">
            <v>1.4079130209929529E-6</v>
          </cell>
        </row>
        <row r="963">
          <cell r="A963" t="str">
            <v>RHES-SHDEM</v>
          </cell>
          <cell r="B963" t="str">
            <v>VAR_fin</v>
          </cell>
          <cell r="C963" t="str">
            <v>RHES-SHLFO</v>
          </cell>
          <cell r="H963">
            <v>4.3089829964964856</v>
          </cell>
          <cell r="I963">
            <v>1.5949609640605629</v>
          </cell>
          <cell r="J963">
            <v>0.11818353730140171</v>
          </cell>
        </row>
        <row r="964">
          <cell r="A964" t="str">
            <v>RHES-SHDEM</v>
          </cell>
          <cell r="B964" t="str">
            <v>VAR_fin</v>
          </cell>
          <cell r="C964" t="str">
            <v>RHES-SHCON</v>
          </cell>
          <cell r="H964">
            <v>7.7767952177738024</v>
          </cell>
          <cell r="I964">
            <v>9.8470294239229812</v>
          </cell>
          <cell r="J964">
            <v>14.67810177179952</v>
          </cell>
        </row>
        <row r="965">
          <cell r="A965" t="str">
            <v>RHES-SHDEM</v>
          </cell>
          <cell r="B965" t="str">
            <v>VAR_fin</v>
          </cell>
          <cell r="C965" t="str">
            <v>RHES-SHWOD</v>
          </cell>
          <cell r="H965">
            <v>3.1063700028930787</v>
          </cell>
          <cell r="I965">
            <v>2.3037238508086224</v>
          </cell>
          <cell r="J965">
            <v>1.0745195993401675</v>
          </cell>
        </row>
        <row r="966">
          <cell r="A966" t="str">
            <v>RHES-SHDEM</v>
          </cell>
          <cell r="B966" t="str">
            <v>VAR_fin</v>
          </cell>
          <cell r="C966" t="str">
            <v>RHES-SHLTHD</v>
          </cell>
          <cell r="H966">
            <v>3.298383574356766</v>
          </cell>
          <cell r="I966">
            <v>3.6276448408537316</v>
          </cell>
          <cell r="J966">
            <v>3.2527110864501028</v>
          </cell>
        </row>
        <row r="967">
          <cell r="A967" t="str">
            <v>RHES-SHDEM</v>
          </cell>
          <cell r="B967" t="str">
            <v>VAR_fin</v>
          </cell>
          <cell r="C967" t="str">
            <v>RHES-SHELCB</v>
          </cell>
          <cell r="H967">
            <v>2.8470436748876671E-2</v>
          </cell>
          <cell r="I967">
            <v>2.9685826885801334E-3</v>
          </cell>
          <cell r="J967">
            <v>9.5796313375210904E-4</v>
          </cell>
        </row>
        <row r="968">
          <cell r="A968" t="str">
            <v>RHES-SHDEM</v>
          </cell>
          <cell r="B968" t="str">
            <v>VAR_fin</v>
          </cell>
          <cell r="C968" t="str">
            <v>RHES-SHELCH</v>
          </cell>
          <cell r="H968">
            <v>27.627806141691803</v>
          </cell>
          <cell r="I968">
            <v>29.618348050337087</v>
          </cell>
          <cell r="J968">
            <v>27.276498208113761</v>
          </cell>
        </row>
        <row r="969">
          <cell r="A969" t="str">
            <v>RHES-SHDEM</v>
          </cell>
          <cell r="B969" t="str">
            <v>VAR_fin</v>
          </cell>
          <cell r="C969" t="str">
            <v>RHES-SHNST</v>
          </cell>
          <cell r="I969">
            <v>1.285027576433242E-6</v>
          </cell>
          <cell r="J969">
            <v>3.8195443748112973E-6</v>
          </cell>
        </row>
        <row r="970">
          <cell r="A970" t="str">
            <v>D-RHEM_LTH_CHPNGA</v>
          </cell>
          <cell r="B970" t="str">
            <v>VAR_fout</v>
          </cell>
          <cell r="C970" t="str">
            <v>RHSA_LTH</v>
          </cell>
          <cell r="H970">
            <v>1.8129044445113489</v>
          </cell>
          <cell r="I970">
            <v>1.5420126988196472</v>
          </cell>
          <cell r="J970">
            <v>0.71441186179359428</v>
          </cell>
        </row>
        <row r="971">
          <cell r="A971" t="str">
            <v>D-RHEM_LTH_CHPNGA</v>
          </cell>
          <cell r="B971" t="str">
            <v>VAR_fout</v>
          </cell>
          <cell r="C971" t="str">
            <v>RHEM_LTH_CHPNGA_ON</v>
          </cell>
          <cell r="I971">
            <v>0.542252213114785</v>
          </cell>
          <cell r="J971">
            <v>0.23000438723735958</v>
          </cell>
        </row>
        <row r="972">
          <cell r="A972" t="str">
            <v>D-RHEM_LTH_CHPNGA</v>
          </cell>
          <cell r="B972" t="str">
            <v>VAR_fout</v>
          </cell>
          <cell r="C972" t="str">
            <v>LTH</v>
          </cell>
          <cell r="H972">
            <v>1.8163539793600032E-3</v>
          </cell>
          <cell r="I972">
            <v>5.2135810498542797E-3</v>
          </cell>
          <cell r="J972">
            <v>5.6526479151173756E-4</v>
          </cell>
        </row>
        <row r="973">
          <cell r="A973" t="str">
            <v>D-RHEM_LTH_CHPNGA</v>
          </cell>
          <cell r="B973" t="str">
            <v>VAR_fin</v>
          </cell>
          <cell r="C973" t="str">
            <v>RHEM_LTH_CHPNGA</v>
          </cell>
          <cell r="H973">
            <v>1.8147207984907079</v>
          </cell>
          <cell r="I973">
            <v>2.0894787924351084</v>
          </cell>
          <cell r="J973">
            <v>0.94498151382246476</v>
          </cell>
        </row>
        <row r="974">
          <cell r="A974" t="str">
            <v>RHEM-SHLTHCHPNGA</v>
          </cell>
          <cell r="B974" t="str">
            <v>VAR_fout</v>
          </cell>
          <cell r="C974" t="str">
            <v>RHEM-SHLTHC-NGA</v>
          </cell>
        </row>
        <row r="975">
          <cell r="A975" t="str">
            <v>RHEM-SHLTHCHPNGA</v>
          </cell>
          <cell r="B975" t="str">
            <v>VAR_fin</v>
          </cell>
          <cell r="C975" t="str">
            <v>RHEM_LTH_CHPNGA_ON</v>
          </cell>
        </row>
        <row r="976">
          <cell r="A976" t="str">
            <v>RHEM-SHLTHCHPNGA</v>
          </cell>
          <cell r="B976" t="str">
            <v>VAR_fin</v>
          </cell>
          <cell r="C976" t="str">
            <v>RHEMLTHCHPC</v>
          </cell>
        </row>
        <row r="977">
          <cell r="A977" t="str">
            <v>RHEM-SHLTHCHPNGA</v>
          </cell>
          <cell r="B977" t="str">
            <v>VAR_ncap</v>
          </cell>
          <cell r="C977" t="str">
            <v>-</v>
          </cell>
          <cell r="H977">
            <v>3.5965104144794598E-2</v>
          </cell>
          <cell r="I977">
            <v>2.1750550881034801E-2</v>
          </cell>
          <cell r="J977">
            <v>1.5183137387468199E-2</v>
          </cell>
        </row>
        <row r="978">
          <cell r="A978" t="str">
            <v>RHEM-SHLTHCHPNGA</v>
          </cell>
          <cell r="B978" t="str">
            <v>VAR_cap</v>
          </cell>
          <cell r="C978" t="str">
            <v>-</v>
          </cell>
          <cell r="H978">
            <v>6.1066089170147088E-2</v>
          </cell>
          <cell r="I978">
            <v>5.7046482257076203E-2</v>
          </cell>
          <cell r="J978">
            <v>2.97585880800455E-2</v>
          </cell>
        </row>
        <row r="979">
          <cell r="A979" t="str">
            <v>D-RHES_SOLELC</v>
          </cell>
          <cell r="B979" t="str">
            <v>VAR_fout</v>
          </cell>
          <cell r="C979" t="str">
            <v>RHES_ELC</v>
          </cell>
          <cell r="H979">
            <v>4.6098062493302914</v>
          </cell>
          <cell r="I979">
            <v>4.8935803594497767</v>
          </cell>
          <cell r="J979">
            <v>5.5139271864740458</v>
          </cell>
        </row>
        <row r="980">
          <cell r="A980" t="str">
            <v>D-RHES_SOLELC</v>
          </cell>
          <cell r="B980" t="str">
            <v>VAR_fout</v>
          </cell>
          <cell r="C980" t="str">
            <v>ELC5</v>
          </cell>
          <cell r="H980">
            <v>1.0129865637545212E-3</v>
          </cell>
          <cell r="I980">
            <v>7.827355854153411E-4</v>
          </cell>
          <cell r="J980">
            <v>4.7597584506335941E-4</v>
          </cell>
        </row>
        <row r="981">
          <cell r="A981" t="str">
            <v>D-RHES_SOLELC</v>
          </cell>
          <cell r="B981" t="str">
            <v>VAR_fin</v>
          </cell>
          <cell r="C981" t="str">
            <v>RHES_SOL_ELC</v>
          </cell>
          <cell r="H981">
            <v>4.6108192358940459</v>
          </cell>
          <cell r="I981">
            <v>4.894363095035196</v>
          </cell>
          <cell r="J981">
            <v>5.5144031623191117</v>
          </cell>
        </row>
        <row r="982">
          <cell r="A982" t="str">
            <v>RHNM-SHCONBR1</v>
          </cell>
          <cell r="B982" t="str">
            <v>VAR_ncap</v>
          </cell>
          <cell r="C982" t="str">
            <v>-</v>
          </cell>
          <cell r="H982">
            <v>2.10006334947537</v>
          </cell>
        </row>
        <row r="983">
          <cell r="A983" t="str">
            <v>RHNM-SHCONBR1</v>
          </cell>
          <cell r="B983" t="str">
            <v>VAR_cap</v>
          </cell>
          <cell r="C983" t="str">
            <v>-</v>
          </cell>
          <cell r="H983">
            <v>5.2903637155390015</v>
          </cell>
          <cell r="I983">
            <v>3.0643400493819968</v>
          </cell>
          <cell r="J983">
            <v>1.3765296077889957</v>
          </cell>
        </row>
        <row r="984">
          <cell r="A984" t="str">
            <v>ITOT-SWHHFOBR</v>
          </cell>
          <cell r="B984" t="str">
            <v>VAR_fout</v>
          </cell>
          <cell r="C984" t="str">
            <v>ITOT-SWH</v>
          </cell>
          <cell r="H984">
            <v>6.3447287150858629E-4</v>
          </cell>
          <cell r="I984">
            <v>7.1808761447428886E-6</v>
          </cell>
        </row>
        <row r="985">
          <cell r="A985" t="str">
            <v>ITOT-SWHHFOBR</v>
          </cell>
          <cell r="B985" t="str">
            <v>VAR_fout</v>
          </cell>
          <cell r="C985" t="str">
            <v>CO2_I</v>
          </cell>
          <cell r="H985">
            <v>6.9985726358543998E-2</v>
          </cell>
          <cell r="I985">
            <v>7.8387731794464304E-4</v>
          </cell>
        </row>
        <row r="986">
          <cell r="A986" t="str">
            <v>ITOT-SWHHFOBR</v>
          </cell>
          <cell r="B986" t="str">
            <v>VAR_fin</v>
          </cell>
          <cell r="C986" t="str">
            <v>IHFO</v>
          </cell>
          <cell r="H986">
            <v>9.0890553712394872E-4</v>
          </cell>
          <cell r="I986">
            <v>1.0180224908371997E-5</v>
          </cell>
        </row>
        <row r="987">
          <cell r="A987" t="str">
            <v>ITOT-SWHHFOBR</v>
          </cell>
          <cell r="B987" t="str">
            <v>VAR_ncap</v>
          </cell>
          <cell r="C987" t="str">
            <v>-</v>
          </cell>
          <cell r="H987">
            <v>4.8540300284740798E-5</v>
          </cell>
          <cell r="I987">
            <v>5.2694804600506E-6</v>
          </cell>
          <cell r="J987">
            <v>1.1913748200681E-6</v>
          </cell>
        </row>
        <row r="988">
          <cell r="A988" t="str">
            <v>ITOT-SWHHFOBR</v>
          </cell>
          <cell r="B988" t="str">
            <v>VAR_cap</v>
          </cell>
          <cell r="C988" t="str">
            <v>-</v>
          </cell>
          <cell r="H988">
            <v>5.9838157695835115E-5</v>
          </cell>
          <cell r="I988">
            <v>5.9325581351030729E-7</v>
          </cell>
          <cell r="J988">
            <v>-1.9925428645508014E-6</v>
          </cell>
        </row>
        <row r="989">
          <cell r="A989" t="str">
            <v>RHNM-SHCONBR2</v>
          </cell>
          <cell r="B989" t="str">
            <v>VAR_ncap</v>
          </cell>
          <cell r="C989" t="str">
            <v>-</v>
          </cell>
          <cell r="H989">
            <v>2.1000633494757399</v>
          </cell>
        </row>
        <row r="990">
          <cell r="A990" t="str">
            <v>RHNM-SHCONBR2</v>
          </cell>
          <cell r="B990" t="str">
            <v>VAR_cap</v>
          </cell>
          <cell r="C990" t="str">
            <v>-</v>
          </cell>
          <cell r="H990">
            <v>5.2903637155329761</v>
          </cell>
          <cell r="I990">
            <v>3.0643400493769946</v>
          </cell>
          <cell r="J990">
            <v>1.3765296077839935</v>
          </cell>
        </row>
        <row r="991">
          <cell r="A991" t="str">
            <v>RHSA-WHSTG-ELCHP</v>
          </cell>
          <cell r="B991" t="str">
            <v>VAR_fout</v>
          </cell>
          <cell r="C991" t="str">
            <v>AUX_RHSA-WHSTG-ELCHP_OUT</v>
          </cell>
          <cell r="H991">
            <v>1.7997851252056458</v>
          </cell>
          <cell r="I991">
            <v>2.4627638353592936</v>
          </cell>
          <cell r="J991">
            <v>2.23740808458528</v>
          </cell>
        </row>
        <row r="992">
          <cell r="A992" t="str">
            <v>RHSA-WHSTG-ELCHP</v>
          </cell>
          <cell r="B992" t="str">
            <v>VAR_fout</v>
          </cell>
          <cell r="C992" t="str">
            <v>RHSA-WHAELCH</v>
          </cell>
          <cell r="H992">
            <v>1.7979871380675789</v>
          </cell>
          <cell r="I992">
            <v>2.4603035318274666</v>
          </cell>
          <cell r="J992">
            <v>2.2351729116736063</v>
          </cell>
        </row>
        <row r="993">
          <cell r="A993" t="str">
            <v>RHSA-WHSTG-ELCHP</v>
          </cell>
          <cell r="B993" t="str">
            <v>VAR_fin</v>
          </cell>
          <cell r="C993" t="str">
            <v>RHSA-WHAELCH</v>
          </cell>
          <cell r="H993">
            <v>1.7979957597774923</v>
          </cell>
          <cell r="I993">
            <v>2.4603125651071682</v>
          </cell>
          <cell r="J993">
            <v>2.2351805268396419</v>
          </cell>
        </row>
        <row r="994">
          <cell r="A994" t="str">
            <v>RHSA-WHSTG-ELCHP</v>
          </cell>
          <cell r="B994" t="str">
            <v>VAR_ncap</v>
          </cell>
          <cell r="C994" t="str">
            <v>-</v>
          </cell>
          <cell r="H994">
            <v>6.6076918287217706E-2</v>
          </cell>
          <cell r="I994">
            <v>9.6528329941435898E-2</v>
          </cell>
          <cell r="J994">
            <v>0.14345843627698701</v>
          </cell>
        </row>
        <row r="995">
          <cell r="A995" t="str">
            <v>RHSA-WHSTG-ELCHP</v>
          </cell>
          <cell r="B995" t="str">
            <v>VAR_cap</v>
          </cell>
          <cell r="C995" t="str">
            <v>-</v>
          </cell>
          <cell r="H995">
            <v>0.16773725052323449</v>
          </cell>
          <cell r="I995">
            <v>0.20922843632453814</v>
          </cell>
          <cell r="J995">
            <v>0.2414100158629609</v>
          </cell>
        </row>
        <row r="996">
          <cell r="A996" t="str">
            <v>RHNM-SHCONBR3</v>
          </cell>
          <cell r="B996" t="str">
            <v>VAR_ncap</v>
          </cell>
          <cell r="C996" t="str">
            <v>-</v>
          </cell>
          <cell r="H996">
            <v>2.10006334947537</v>
          </cell>
        </row>
        <row r="997">
          <cell r="A997" t="str">
            <v>RHNM-SHCONBR3</v>
          </cell>
          <cell r="B997" t="str">
            <v>VAR_cap</v>
          </cell>
          <cell r="C997" t="str">
            <v>-</v>
          </cell>
          <cell r="H997">
            <v>5.2903637155390015</v>
          </cell>
          <cell r="I997">
            <v>3.0643400493819968</v>
          </cell>
          <cell r="J997">
            <v>1.3765296077889957</v>
          </cell>
        </row>
        <row r="998">
          <cell r="A998" t="str">
            <v>RES-ELCSPECADV</v>
          </cell>
          <cell r="B998" t="str">
            <v>VAR_fout</v>
          </cell>
          <cell r="C998" t="str">
            <v>RHSA-ELS</v>
          </cell>
          <cell r="H998">
            <v>20.160573640544712</v>
          </cell>
          <cell r="I998">
            <v>29.473910963758851</v>
          </cell>
          <cell r="J998">
            <v>46.805753547346193</v>
          </cell>
        </row>
        <row r="999">
          <cell r="A999" t="str">
            <v>RES-ELCSPECADV</v>
          </cell>
          <cell r="B999" t="str">
            <v>VAR_fin</v>
          </cell>
          <cell r="C999" t="str">
            <v>RHSA_ELC</v>
          </cell>
          <cell r="H999">
            <v>13.440382427029805</v>
          </cell>
          <cell r="I999">
            <v>19.649273975839247</v>
          </cell>
          <cell r="J999">
            <v>31.203835698230826</v>
          </cell>
        </row>
        <row r="1000">
          <cell r="A1000" t="str">
            <v>RES-ELCSPECADV</v>
          </cell>
          <cell r="B1000" t="str">
            <v>VAR_ncap</v>
          </cell>
          <cell r="C1000" t="str">
            <v>-</v>
          </cell>
          <cell r="H1000">
            <v>0.97307199719842896</v>
          </cell>
          <cell r="I1000">
            <v>0.98441350350849099</v>
          </cell>
          <cell r="J1000">
            <v>2.23394882702984</v>
          </cell>
        </row>
        <row r="1001">
          <cell r="A1001" t="str">
            <v>RES-ELCSPECADV</v>
          </cell>
          <cell r="B1001" t="str">
            <v>VAR_cap</v>
          </cell>
          <cell r="C1001" t="str">
            <v>-</v>
          </cell>
          <cell r="H1001">
            <v>2.1309581985775967</v>
          </cell>
          <cell r="I1001">
            <v>3.1153716574502432</v>
          </cell>
          <cell r="J1001">
            <v>4.94733541033054</v>
          </cell>
        </row>
        <row r="1002">
          <cell r="A1002" t="str">
            <v>ITOT-SWHSTG-ELCHP</v>
          </cell>
          <cell r="B1002" t="str">
            <v>VAR_fout</v>
          </cell>
          <cell r="C1002" t="str">
            <v>ITOT-SWHAELCH</v>
          </cell>
          <cell r="H1002">
            <v>1.1769887840041039E-3</v>
          </cell>
          <cell r="I1002">
            <v>2.3664253927722467E-3</v>
          </cell>
          <cell r="J1002">
            <v>2.3137844638632644E-2</v>
          </cell>
        </row>
        <row r="1003">
          <cell r="A1003" t="str">
            <v>ITOT-SWHSTG-ELCHP</v>
          </cell>
          <cell r="B1003" t="str">
            <v>VAR_fin</v>
          </cell>
          <cell r="C1003" t="str">
            <v>ITOT-SWHAELCH</v>
          </cell>
          <cell r="H1003">
            <v>1.4447988260836619E-3</v>
          </cell>
          <cell r="I1003">
            <v>2.8164321751883905E-3</v>
          </cell>
          <cell r="J1003">
            <v>2.573035381884143E-2</v>
          </cell>
        </row>
        <row r="1004">
          <cell r="A1004" t="str">
            <v>ITOT-SWHSTG-ELCHP</v>
          </cell>
          <cell r="B1004" t="str">
            <v>VAR_ncap</v>
          </cell>
          <cell r="C1004" t="str">
            <v>-</v>
          </cell>
          <cell r="H1004">
            <v>5.90766128548652E-2</v>
          </cell>
          <cell r="I1004">
            <v>1.4217641953702599E-2</v>
          </cell>
          <cell r="J1004">
            <v>5.8056161983896397E-2</v>
          </cell>
        </row>
        <row r="1005">
          <cell r="A1005" t="str">
            <v>ITOT-SWHSTG-ELCHP</v>
          </cell>
          <cell r="B1005" t="str">
            <v>VAR_cap</v>
          </cell>
          <cell r="C1005" t="str">
            <v>-</v>
          </cell>
          <cell r="H1005">
            <v>9.1518901070993058E-2</v>
          </cell>
          <cell r="I1005">
            <v>9.2238210783589653E-2</v>
          </cell>
          <cell r="J1005">
            <v>9.3307635517587265E-2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RHNS_LTH_CHPWOD_ON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RHSA_LTH</v>
          </cell>
          <cell r="H1007">
            <v>3.27468056971613E-3</v>
          </cell>
          <cell r="I1007">
            <v>3.1553514332112171E-3</v>
          </cell>
          <cell r="J1007">
            <v>2.7583164207888675E-3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LTH</v>
          </cell>
          <cell r="H1008">
            <v>2.4928104829820701E-6</v>
          </cell>
          <cell r="I1008">
            <v>4.2760648139350394E-6</v>
          </cell>
          <cell r="J1008">
            <v>5.0419789501474568E-6</v>
          </cell>
        </row>
        <row r="1009">
          <cell r="A1009" t="str">
            <v>D-RHNS_LTH_CHPWOD</v>
          </cell>
          <cell r="B1009" t="str">
            <v>VAR_fin</v>
          </cell>
          <cell r="C1009" t="str">
            <v>RHNS_LTH_CHPWOD</v>
          </cell>
          <cell r="H1009">
            <v>3.277869923425763E-3</v>
          </cell>
          <cell r="I1009">
            <v>3.1601119842880662E-3</v>
          </cell>
          <cell r="J1009">
            <v>2.7637281224450554E-3</v>
          </cell>
        </row>
        <row r="1010">
          <cell r="A1010" t="str">
            <v>RHNM-SHCONBR4</v>
          </cell>
          <cell r="B1010" t="str">
            <v>VAR_ncap</v>
          </cell>
          <cell r="C1010" t="str">
            <v>-</v>
          </cell>
          <cell r="H1010">
            <v>2.1000633494757399</v>
          </cell>
        </row>
        <row r="1011">
          <cell r="A1011" t="str">
            <v>RHNM-SHCONBR4</v>
          </cell>
          <cell r="B1011" t="str">
            <v>VAR_cap</v>
          </cell>
          <cell r="C1011" t="str">
            <v>-</v>
          </cell>
          <cell r="H1011">
            <v>5.2903637155329761</v>
          </cell>
          <cell r="I1011">
            <v>3.0643400493769946</v>
          </cell>
          <cell r="J1011">
            <v>1.3765296077839935</v>
          </cell>
        </row>
        <row r="1012">
          <cell r="A1012" t="str">
            <v>D-SBIO</v>
          </cell>
          <cell r="B1012" t="str">
            <v>VAR_fout</v>
          </cell>
          <cell r="C1012" t="str">
            <v>SBIO</v>
          </cell>
          <cell r="H1012">
            <v>2.9920537804206644</v>
          </cell>
          <cell r="I1012">
            <v>2.9496453261348066</v>
          </cell>
          <cell r="J1012">
            <v>2.8713125646822806</v>
          </cell>
        </row>
        <row r="1013">
          <cell r="A1013" t="str">
            <v>D-SBIO</v>
          </cell>
          <cell r="B1013" t="str">
            <v>VAR_fin</v>
          </cell>
          <cell r="C1013" t="str">
            <v>BIO</v>
          </cell>
          <cell r="H1013">
            <v>2.9920537804206644</v>
          </cell>
          <cell r="I1013">
            <v>2.9496453261348066</v>
          </cell>
          <cell r="J1013">
            <v>2.8713125646822806</v>
          </cell>
        </row>
        <row r="1014">
          <cell r="A1014" t="str">
            <v>RHEM-SHDEM</v>
          </cell>
          <cell r="B1014" t="str">
            <v>VAR_fout</v>
          </cell>
          <cell r="C1014" t="str">
            <v>RHEM-SHD</v>
          </cell>
          <cell r="H1014">
            <v>60.51868036659485</v>
          </cell>
          <cell r="I1014">
            <v>57.633273235626937</v>
          </cell>
          <cell r="J1014">
            <v>53.632183271279175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RHEM-SHNST</v>
          </cell>
          <cell r="H1015">
            <v>4.4202359802245087E-6</v>
          </cell>
          <cell r="I1015">
            <v>1.8394516032458886E-6</v>
          </cell>
          <cell r="J1015">
            <v>2.7867734169173145E-6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RHEM-SHPLT</v>
          </cell>
          <cell r="H1016">
            <v>0.10820173309865232</v>
          </cell>
          <cell r="I1016">
            <v>7.8703516117917593E-2</v>
          </cell>
          <cell r="J1016">
            <v>3.095788566592176E-2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RHEM-SHNGAH</v>
          </cell>
          <cell r="H1017">
            <v>4.0573012574400238</v>
          </cell>
          <cell r="I1017">
            <v>4.9201180510138229</v>
          </cell>
          <cell r="J1017">
            <v>4.3294220343690366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RHEM-SHLTHC-WOD</v>
          </cell>
          <cell r="H1018">
            <v>4.8015373194110978E-7</v>
          </cell>
          <cell r="I1018">
            <v>9.7559342396825352E-7</v>
          </cell>
          <cell r="J1018">
            <v>1.4562390987308368E-7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RHEM-SHSOL</v>
          </cell>
          <cell r="H1019">
            <v>1.5311943326682814E-2</v>
          </cell>
          <cell r="I1019">
            <v>1.5140098182556367E-2</v>
          </cell>
          <cell r="J1019">
            <v>1.3064526562890292E-2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RHEM-SHLTHD</v>
          </cell>
          <cell r="H1020">
            <v>7.0305684911407749</v>
          </cell>
          <cell r="I1020">
            <v>7.7204233357249725</v>
          </cell>
          <cell r="J1020">
            <v>6.687953919436036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RHEM-SHNGA</v>
          </cell>
          <cell r="H1021">
            <v>9.3136488429700623</v>
          </cell>
          <cell r="I1021">
            <v>3.4842971088646362</v>
          </cell>
          <cell r="J1021">
            <v>0.84979090853314942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RHEM-SHELCB</v>
          </cell>
          <cell r="H1022">
            <v>5.4253734182397421E-3</v>
          </cell>
          <cell r="I1022">
            <v>3.629612293170768E-3</v>
          </cell>
          <cell r="J1022">
            <v>2.7595106723254203E-3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RHEM-SHELCH</v>
          </cell>
          <cell r="H1023">
            <v>20.109971524418778</v>
          </cell>
          <cell r="I1023">
            <v>23.960522221652315</v>
          </cell>
          <cell r="J1023">
            <v>22.601805152743957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RHEM-SHLFO</v>
          </cell>
          <cell r="H1024">
            <v>7.2014014165299844</v>
          </cell>
          <cell r="I1024">
            <v>3.0097710737451866</v>
          </cell>
          <cell r="J1024">
            <v>0.2070655495444442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RHEM-SHCON</v>
          </cell>
          <cell r="H1025">
            <v>9.674807222947841</v>
          </cell>
          <cell r="I1025">
            <v>12.210855917781824</v>
          </cell>
          <cell r="J1025">
            <v>18.002266257048461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RHEM-SHWOD</v>
          </cell>
          <cell r="H1026">
            <v>3.0026443757393309</v>
          </cell>
          <cell r="I1026">
            <v>2.2302574302951519</v>
          </cell>
          <cell r="J1026">
            <v>0.90747467601338561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RHEM-SHLTHC-NGA</v>
          </cell>
          <cell r="I1027">
            <v>5.483840102524798E-7</v>
          </cell>
          <cell r="J1027">
            <v>2.0839172760674463E-6</v>
          </cell>
        </row>
        <row r="1028">
          <cell r="A1028" t="str">
            <v>ITOT-SWHH2BR</v>
          </cell>
          <cell r="B1028" t="str">
            <v>VAR_fout</v>
          </cell>
          <cell r="C1028" t="str">
            <v>ITOT-SWH</v>
          </cell>
          <cell r="H1028">
            <v>2.7702075218396978</v>
          </cell>
          <cell r="I1028">
            <v>4.6813384366705426</v>
          </cell>
          <cell r="J1028">
            <v>4.6813122111182519</v>
          </cell>
        </row>
        <row r="1029">
          <cell r="A1029" t="str">
            <v>ITOT-SWHH2BR</v>
          </cell>
          <cell r="B1029" t="str">
            <v>VAR_fin</v>
          </cell>
          <cell r="C1029" t="str">
            <v>IH2</v>
          </cell>
          <cell r="H1029">
            <v>3.4337234480435335</v>
          </cell>
          <cell r="I1029">
            <v>5.7899632551328253</v>
          </cell>
          <cell r="J1029">
            <v>5.7648109051976695</v>
          </cell>
        </row>
        <row r="1030">
          <cell r="A1030" t="str">
            <v>ITOT-SWHH2BR</v>
          </cell>
          <cell r="B1030" t="str">
            <v>VAR_ncap</v>
          </cell>
          <cell r="C1030" t="str">
            <v>-</v>
          </cell>
          <cell r="H1030">
            <v>0.223875510928115</v>
          </cell>
          <cell r="I1030">
            <v>0.179021793628241</v>
          </cell>
          <cell r="J1030">
            <v>0.14932187779318001</v>
          </cell>
        </row>
        <row r="1031">
          <cell r="A1031" t="str">
            <v>ITOT-SWHH2BR</v>
          </cell>
          <cell r="B1031" t="str">
            <v>VAR_cap</v>
          </cell>
          <cell r="C1031" t="str">
            <v>-</v>
          </cell>
          <cell r="H1031">
            <v>0.223875510928115</v>
          </cell>
          <cell r="I1031">
            <v>0.4028921509442025</v>
          </cell>
          <cell r="J1031">
            <v>0.37393006406419249</v>
          </cell>
        </row>
        <row r="1032">
          <cell r="A1032" t="str">
            <v>RHNS-SHSTG-ELC</v>
          </cell>
          <cell r="B1032" t="str">
            <v>VAR_fout</v>
          </cell>
          <cell r="C1032" t="str">
            <v>RHNS-SHAELCB</v>
          </cell>
          <cell r="H1032">
            <v>1.7242702060682772E-3</v>
          </cell>
          <cell r="I1032">
            <v>1.4700977281225268E-3</v>
          </cell>
          <cell r="J1032">
            <v>7.8456463497069307E-4</v>
          </cell>
        </row>
        <row r="1033">
          <cell r="A1033" t="str">
            <v>RHNS-SHSTG-ELC</v>
          </cell>
          <cell r="B1033" t="str">
            <v>VAR_fout</v>
          </cell>
          <cell r="C1033" t="str">
            <v>AUX_RHNS-SHSTG-ELC_OUT</v>
          </cell>
          <cell r="H1033">
            <v>1.7259944762743451E-3</v>
          </cell>
          <cell r="I1033">
            <v>1.4715678258506494E-3</v>
          </cell>
          <cell r="J1033">
            <v>7.8534919960566356E-4</v>
          </cell>
        </row>
        <row r="1034">
          <cell r="A1034" t="str">
            <v>RHNS-SHSTG-ELC</v>
          </cell>
          <cell r="B1034" t="str">
            <v>VAR_fin</v>
          </cell>
          <cell r="C1034" t="str">
            <v>RHNS-SHAELCB</v>
          </cell>
          <cell r="H1034">
            <v>1.7242759351307978E-3</v>
          </cell>
          <cell r="I1034">
            <v>1.4709988979268837E-3</v>
          </cell>
          <cell r="J1034">
            <v>7.8638762287233102E-4</v>
          </cell>
        </row>
        <row r="1035">
          <cell r="A1035" t="str">
            <v>RHNS-SHSTG-ELC</v>
          </cell>
          <cell r="B1035" t="str">
            <v>VAR_ncap</v>
          </cell>
          <cell r="C1035" t="str">
            <v>-</v>
          </cell>
          <cell r="H1035">
            <v>1.81171367905013E-4</v>
          </cell>
          <cell r="I1035">
            <v>9.6008403152077605E-5</v>
          </cell>
          <cell r="J1035">
            <v>2.54783256493415E-5</v>
          </cell>
        </row>
        <row r="1036">
          <cell r="A1036" t="str">
            <v>RHNS-SHSTG-ELC</v>
          </cell>
          <cell r="B1036" t="str">
            <v>VAR_cap</v>
          </cell>
          <cell r="C1036" t="str">
            <v>-</v>
          </cell>
          <cell r="H1036">
            <v>7.7312482360304181E-4</v>
          </cell>
          <cell r="I1036">
            <v>3.1127234989272826E-4</v>
          </cell>
          <cell r="J1036">
            <v>1.318343597158704E-4</v>
          </cell>
        </row>
        <row r="1037">
          <cell r="A1037" t="str">
            <v>RHES-SHCOABR</v>
          </cell>
          <cell r="B1037" t="str">
            <v>VAR_fout</v>
          </cell>
          <cell r="C1037" t="str">
            <v>CO2_R</v>
          </cell>
        </row>
        <row r="1038">
          <cell r="A1038" t="str">
            <v>RHES-SHCOABR</v>
          </cell>
          <cell r="B1038" t="str">
            <v>VAR_fout</v>
          </cell>
          <cell r="C1038" t="str">
            <v>RHES-SHCOA</v>
          </cell>
        </row>
        <row r="1039">
          <cell r="A1039" t="str">
            <v>RHES-SHCOABR</v>
          </cell>
          <cell r="B1039" t="str">
            <v>VAR_fin</v>
          </cell>
          <cell r="C1039" t="str">
            <v>RCOA</v>
          </cell>
        </row>
        <row r="1040">
          <cell r="A1040" t="str">
            <v>RHES-SHCOABR</v>
          </cell>
          <cell r="B1040" t="str">
            <v>VAR_cap</v>
          </cell>
          <cell r="C1040" t="str">
            <v>-</v>
          </cell>
          <cell r="H1040">
            <v>-2.2069332546018929E-7</v>
          </cell>
        </row>
        <row r="1041">
          <cell r="A1041" t="str">
            <v>D-INGA</v>
          </cell>
          <cell r="B1041" t="str">
            <v>VAR_fout</v>
          </cell>
          <cell r="C1041" t="str">
            <v>CO2</v>
          </cell>
          <cell r="H1041">
            <v>623.13497464513296</v>
          </cell>
          <cell r="I1041">
            <v>157.07796785249201</v>
          </cell>
          <cell r="J1041">
            <v>36.236951627082298</v>
          </cell>
        </row>
        <row r="1042">
          <cell r="A1042" t="str">
            <v>D-INGA</v>
          </cell>
          <cell r="B1042" t="str">
            <v>VAR_fout</v>
          </cell>
          <cell r="C1042" t="str">
            <v>IH2</v>
          </cell>
          <cell r="H1042">
            <v>0.34646231909563108</v>
          </cell>
          <cell r="I1042">
            <v>0.14659084491357555</v>
          </cell>
          <cell r="J1042">
            <v>7.6535733456409835E-2</v>
          </cell>
        </row>
        <row r="1043">
          <cell r="A1043" t="str">
            <v>D-INGA</v>
          </cell>
          <cell r="B1043" t="str">
            <v>VAR_fout</v>
          </cell>
          <cell r="C1043" t="str">
            <v>INGA</v>
          </cell>
          <cell r="H1043">
            <v>12.960460733386274</v>
          </cell>
          <cell r="I1043">
            <v>4.7239587107809538</v>
          </cell>
          <cell r="J1043">
            <v>2.5883403076717428</v>
          </cell>
        </row>
        <row r="1044">
          <cell r="A1044" t="str">
            <v>D-INGA</v>
          </cell>
          <cell r="B1044" t="str">
            <v>VAR_fin</v>
          </cell>
          <cell r="C1044" t="str">
            <v>NGA</v>
          </cell>
          <cell r="H1044">
            <v>11.048492458247059</v>
          </cell>
          <cell r="I1044">
            <v>2.7850703519945452</v>
          </cell>
          <cell r="J1044">
            <v>0.64249914232415428</v>
          </cell>
        </row>
        <row r="1045">
          <cell r="A1045" t="str">
            <v>D-INGA</v>
          </cell>
          <cell r="B1045" t="str">
            <v>VAR_fin</v>
          </cell>
          <cell r="C1045" t="str">
            <v>BNGA</v>
          </cell>
          <cell r="H1045">
            <v>1.9546469758128284</v>
          </cell>
          <cell r="I1045">
            <v>1.9546475274146169</v>
          </cell>
          <cell r="J1045">
            <v>1.9546500779051856</v>
          </cell>
        </row>
        <row r="1046">
          <cell r="A1046" t="str">
            <v>D-INGA</v>
          </cell>
          <cell r="B1046" t="str">
            <v>VAR_fin</v>
          </cell>
          <cell r="C1046" t="str">
            <v>H2</v>
          </cell>
          <cell r="H1046">
            <v>0.34645933551541463</v>
          </cell>
          <cell r="I1046">
            <v>0.14659007457855508</v>
          </cell>
          <cell r="J1046">
            <v>7.653573345644589E-2</v>
          </cell>
        </row>
        <row r="1047">
          <cell r="A1047" t="str">
            <v>D-INGA</v>
          </cell>
          <cell r="B1047" t="str">
            <v>VAR_ncap</v>
          </cell>
          <cell r="C1047" t="str">
            <v>-</v>
          </cell>
          <cell r="H1047">
            <v>1.09744108330159E-6</v>
          </cell>
          <cell r="I1047">
            <v>1.5256344591765001E-6</v>
          </cell>
          <cell r="J1047">
            <v>2.8996712409990201E-6</v>
          </cell>
        </row>
        <row r="1048">
          <cell r="A1048" t="str">
            <v>D-INGA</v>
          </cell>
          <cell r="B1048" t="str">
            <v>VAR_cap</v>
          </cell>
          <cell r="C1048" t="str">
            <v>-</v>
          </cell>
          <cell r="H1048">
            <v>1.9844875730914047</v>
          </cell>
          <cell r="I1048">
            <v>1.9844890987258639</v>
          </cell>
          <cell r="J1048">
            <v>1.0954680655769247</v>
          </cell>
        </row>
        <row r="1049">
          <cell r="A1049" t="str">
            <v>RHEM-SHNGAHP</v>
          </cell>
          <cell r="B1049" t="str">
            <v>VAR_fout</v>
          </cell>
          <cell r="C1049" t="str">
            <v>CO2_R</v>
          </cell>
          <cell r="H1049">
            <v>115.174002153214</v>
          </cell>
          <cell r="I1049">
            <v>137.415973504688</v>
          </cell>
          <cell r="J1049">
            <v>116.123219145017</v>
          </cell>
        </row>
        <row r="1050">
          <cell r="A1050" t="str">
            <v>RHEM-SHNGAHP</v>
          </cell>
          <cell r="B1050" t="str">
            <v>VAR_fout</v>
          </cell>
          <cell r="C1050" t="str">
            <v>RHEM-SHANGAH</v>
          </cell>
          <cell r="H1050">
            <v>4.0573109980844961</v>
          </cell>
          <cell r="I1050">
            <v>4.9201218337365695</v>
          </cell>
          <cell r="J1050">
            <v>4.3294322237491194</v>
          </cell>
        </row>
        <row r="1051">
          <cell r="A1051" t="str">
            <v>RHEM-SHNGAHP</v>
          </cell>
          <cell r="B1051" t="str">
            <v>VAR_fin</v>
          </cell>
          <cell r="C1051" t="str">
            <v>RHEMELCHPC</v>
          </cell>
          <cell r="H1051">
            <v>4.0573109980844961</v>
          </cell>
          <cell r="I1051">
            <v>4.9201218337365695</v>
          </cell>
          <cell r="J1051">
            <v>4.3294322237491194</v>
          </cell>
        </row>
        <row r="1052">
          <cell r="A1052" t="str">
            <v>RHEM-SHNGAHP</v>
          </cell>
          <cell r="B1052" t="str">
            <v>VAR_fin</v>
          </cell>
          <cell r="C1052" t="str">
            <v>RNGA</v>
          </cell>
          <cell r="H1052">
            <v>2.0420922367591174</v>
          </cell>
          <cell r="I1052">
            <v>2.4364534309341832</v>
          </cell>
          <cell r="J1052">
            <v>2.0589223252662654</v>
          </cell>
        </row>
        <row r="1053">
          <cell r="A1053" t="str">
            <v>RHEM-SHNGAHP</v>
          </cell>
          <cell r="B1053" t="str">
            <v>VAR_ncap</v>
          </cell>
          <cell r="C1053" t="str">
            <v>-</v>
          </cell>
          <cell r="H1053">
            <v>2.5261547703933799E-2</v>
          </cell>
          <cell r="I1053">
            <v>0.219289221276672</v>
          </cell>
          <cell r="J1053">
            <v>0.13591541837363999</v>
          </cell>
        </row>
        <row r="1054">
          <cell r="A1054" t="str">
            <v>RHEM-SHNGAHP</v>
          </cell>
          <cell r="B1054" t="str">
            <v>VAR_cap</v>
          </cell>
          <cell r="C1054" t="str">
            <v>-</v>
          </cell>
          <cell r="H1054">
            <v>0.28652782589798786</v>
          </cell>
          <cell r="I1054">
            <v>0.34816612909047112</v>
          </cell>
          <cell r="J1054">
            <v>0.30574631811392655</v>
          </cell>
        </row>
        <row r="1055">
          <cell r="A1055" t="str">
            <v>D-SPLT</v>
          </cell>
          <cell r="B1055" t="str">
            <v>VAR_fout</v>
          </cell>
          <cell r="C1055" t="str">
            <v>SPLT</v>
          </cell>
          <cell r="H1055">
            <v>0.21421442949861574</v>
          </cell>
          <cell r="I1055">
            <v>0.15540974771770044</v>
          </cell>
          <cell r="J1055">
            <v>6.2955491071604447E-2</v>
          </cell>
        </row>
        <row r="1056">
          <cell r="A1056" t="str">
            <v>D-SPLT</v>
          </cell>
          <cell r="B1056" t="str">
            <v>VAR_fin</v>
          </cell>
          <cell r="C1056" t="str">
            <v>PLT</v>
          </cell>
          <cell r="H1056">
            <v>0.21421442949861574</v>
          </cell>
          <cell r="I1056">
            <v>0.15540974771770044</v>
          </cell>
          <cell r="J1056">
            <v>6.2955491071604447E-2</v>
          </cell>
        </row>
        <row r="1057">
          <cell r="A1057" t="str">
            <v>RHES-SHCONBR</v>
          </cell>
          <cell r="B1057" t="str">
            <v>VAR_fout</v>
          </cell>
          <cell r="C1057" t="str">
            <v>RHES-SHCON</v>
          </cell>
          <cell r="H1057">
            <v>1.0565478524333516E-4</v>
          </cell>
          <cell r="I1057">
            <v>1.1417747401260758E-4</v>
          </cell>
          <cell r="J1057">
            <v>1.5069232026219143E-4</v>
          </cell>
        </row>
        <row r="1058">
          <cell r="A1058" t="str">
            <v>RHES-SHCONBR</v>
          </cell>
          <cell r="B1058" t="str">
            <v>VAR_fin</v>
          </cell>
          <cell r="C1058" t="str">
            <v>CON</v>
          </cell>
          <cell r="H1058">
            <v>1.0565478524333516E-4</v>
          </cell>
          <cell r="I1058">
            <v>1.1417747401260758E-4</v>
          </cell>
          <cell r="J1058">
            <v>1.5069232026219143E-4</v>
          </cell>
        </row>
        <row r="1059">
          <cell r="A1059" t="str">
            <v>RHES-SHCONBR</v>
          </cell>
          <cell r="B1059" t="str">
            <v>VAR_ncap</v>
          </cell>
          <cell r="C1059" t="str">
            <v>-</v>
          </cell>
          <cell r="H1059">
            <v>7.62224497054597E-7</v>
          </cell>
          <cell r="I1059">
            <v>1.5578904587488401E-6</v>
          </cell>
          <cell r="J1059">
            <v>3.5731980975627201E-6</v>
          </cell>
        </row>
        <row r="1060">
          <cell r="A1060" t="str">
            <v>RHES-SHCONBR</v>
          </cell>
          <cell r="B1060" t="str">
            <v>VAR_cap</v>
          </cell>
          <cell r="C1060" t="str">
            <v>-</v>
          </cell>
          <cell r="H1060">
            <v>4.9946432005347467E-6</v>
          </cell>
          <cell r="I1060">
            <v>6.5266351283418361E-6</v>
          </cell>
          <cell r="J1060">
            <v>1.01830425092389E-5</v>
          </cell>
        </row>
        <row r="1061">
          <cell r="A1061" t="str">
            <v>RHSA-WHSOLBR</v>
          </cell>
          <cell r="B1061" t="str">
            <v>VAR_fout</v>
          </cell>
          <cell r="C1061" t="str">
            <v>RHSA-WHASOL</v>
          </cell>
          <cell r="H1061">
            <v>1.5853774194266272</v>
          </cell>
          <cell r="I1061">
            <v>1.8311126533056463</v>
          </cell>
          <cell r="J1061">
            <v>2.0273867066737385</v>
          </cell>
        </row>
        <row r="1062">
          <cell r="A1062" t="str">
            <v>RHSA-WHSOLBR</v>
          </cell>
          <cell r="B1062" t="str">
            <v>VAR_fin</v>
          </cell>
          <cell r="C1062" t="str">
            <v>SOL</v>
          </cell>
          <cell r="H1062">
            <v>1.5853774194266272</v>
          </cell>
          <cell r="I1062">
            <v>1.8311126533056463</v>
          </cell>
          <cell r="J1062">
            <v>2.0273867066737385</v>
          </cell>
        </row>
        <row r="1063">
          <cell r="A1063" t="str">
            <v>RHSA-WHSOLBR</v>
          </cell>
          <cell r="B1063" t="str">
            <v>VAR_fin</v>
          </cell>
          <cell r="C1063" t="str">
            <v>RHSASOLBRC</v>
          </cell>
          <cell r="H1063">
            <v>1.5853774194266272</v>
          </cell>
          <cell r="I1063">
            <v>1.8311126533056463</v>
          </cell>
          <cell r="J1063">
            <v>2.0273867066737385</v>
          </cell>
        </row>
        <row r="1064">
          <cell r="A1064" t="str">
            <v>RHSA-WHSOLBR</v>
          </cell>
          <cell r="B1064" t="str">
            <v>VAR_ncap</v>
          </cell>
          <cell r="C1064" t="str">
            <v>-</v>
          </cell>
          <cell r="H1064">
            <v>0.25934061488804</v>
          </cell>
          <cell r="I1064">
            <v>0.22567457278644801</v>
          </cell>
          <cell r="J1064">
            <v>0.327312709734427</v>
          </cell>
        </row>
        <row r="1065">
          <cell r="A1065" t="str">
            <v>RHSA-WHSOLBR</v>
          </cell>
          <cell r="B1065" t="str">
            <v>VAR_cap</v>
          </cell>
          <cell r="C1065" t="str">
            <v>-</v>
          </cell>
          <cell r="H1065">
            <v>0.41044017282243411</v>
          </cell>
          <cell r="I1065">
            <v>0.51446400564930539</v>
          </cell>
          <cell r="J1065">
            <v>0.6007916824787195</v>
          </cell>
        </row>
        <row r="1066">
          <cell r="A1066" t="str">
            <v>SCOM-SHCONBR</v>
          </cell>
          <cell r="B1066" t="str">
            <v>VAR_ncap</v>
          </cell>
          <cell r="C1066" t="str">
            <v>-</v>
          </cell>
          <cell r="H1066">
            <v>3.80573752009177E-7</v>
          </cell>
          <cell r="I1066">
            <v>1.1199724506771E-7</v>
          </cell>
          <cell r="J1066">
            <v>1.60298824889288E-7</v>
          </cell>
        </row>
        <row r="1067">
          <cell r="A1067" t="str">
            <v>SCOM-SHCONBR</v>
          </cell>
          <cell r="B1067" t="str">
            <v>VAR_cap</v>
          </cell>
          <cell r="C1067" t="str">
            <v>-</v>
          </cell>
          <cell r="H1067">
            <v>4.1241861202607991E-7</v>
          </cell>
          <cell r="I1067">
            <v>5.2170634121659113E-7</v>
          </cell>
          <cell r="J1067">
            <v>7.27225495447292E-7</v>
          </cell>
        </row>
        <row r="1068">
          <cell r="A1068" t="str">
            <v>RHNM-SHNGABR</v>
          </cell>
          <cell r="B1068" t="str">
            <v>VAR_fout</v>
          </cell>
          <cell r="C1068" t="str">
            <v>CO2_R</v>
          </cell>
          <cell r="H1068">
            <v>1.0188132640666501</v>
          </cell>
        </row>
        <row r="1069">
          <cell r="A1069" t="str">
            <v>RHNM-SHNGABR</v>
          </cell>
          <cell r="B1069" t="str">
            <v>VAR_fout</v>
          </cell>
          <cell r="C1069" t="str">
            <v>RHNM-SHNGA</v>
          </cell>
          <cell r="H1069">
            <v>1.7341994090623702E-2</v>
          </cell>
        </row>
        <row r="1070">
          <cell r="A1070" t="str">
            <v>RHNM-SHNGABR</v>
          </cell>
          <cell r="B1070" t="str">
            <v>VAR_fin</v>
          </cell>
          <cell r="C1070" t="str">
            <v>RNGA</v>
          </cell>
          <cell r="H1070">
            <v>1.8064064965720824E-2</v>
          </cell>
        </row>
        <row r="1071">
          <cell r="A1071" t="str">
            <v>RHNM-SHNGABR</v>
          </cell>
          <cell r="B1071" t="str">
            <v>VAR_ncap</v>
          </cell>
          <cell r="C1071" t="str">
            <v>-</v>
          </cell>
          <cell r="H1071">
            <v>5.4121852613745701E-7</v>
          </cell>
          <cell r="I1071">
            <v>5.4816271664249795E-7</v>
          </cell>
          <cell r="J1071">
            <v>4.03038914085744E-7</v>
          </cell>
        </row>
        <row r="1072">
          <cell r="A1072" t="str">
            <v>RHNM-SHNGABR</v>
          </cell>
          <cell r="B1072" t="str">
            <v>VAR_cap</v>
          </cell>
          <cell r="C1072" t="str">
            <v>-</v>
          </cell>
          <cell r="H1072">
            <v>2.4731189571892999E-3</v>
          </cell>
          <cell r="I1072">
            <v>4.9122092476823002E-7</v>
          </cell>
          <cell r="J1072">
            <v>1.7413209600826293E-7</v>
          </cell>
        </row>
        <row r="1073">
          <cell r="A1073" t="str">
            <v>RHES-SHSOLBR</v>
          </cell>
          <cell r="B1073" t="str">
            <v>VAR_fout</v>
          </cell>
          <cell r="C1073" t="str">
            <v>RHES-SHASOL</v>
          </cell>
          <cell r="H1073">
            <v>2.9169627911729987E-2</v>
          </cell>
          <cell r="I1073">
            <v>2.9584673677949185E-2</v>
          </cell>
          <cell r="J1073">
            <v>2.8073194014813663E-2</v>
          </cell>
        </row>
        <row r="1074">
          <cell r="A1074" t="str">
            <v>RHES-SHSOLBR</v>
          </cell>
          <cell r="B1074" t="str">
            <v>VAR_fin</v>
          </cell>
          <cell r="C1074" t="str">
            <v>SOL</v>
          </cell>
          <cell r="H1074">
            <v>2.9169627911729987E-2</v>
          </cell>
          <cell r="I1074">
            <v>2.9584673677949185E-2</v>
          </cell>
          <cell r="J1074">
            <v>2.8073194014813663E-2</v>
          </cell>
        </row>
        <row r="1075">
          <cell r="A1075" t="str">
            <v>RHES-SHSOLBR</v>
          </cell>
          <cell r="B1075" t="str">
            <v>VAR_ncap</v>
          </cell>
          <cell r="C1075" t="str">
            <v>-</v>
          </cell>
          <cell r="H1075">
            <v>1.0181058493954699E-6</v>
          </cell>
          <cell r="I1075">
            <v>4.3363769967865E-3</v>
          </cell>
          <cell r="J1075">
            <v>9.5150142986640603E-4</v>
          </cell>
        </row>
        <row r="1076">
          <cell r="A1076" t="str">
            <v>RHES-SHSOLBR</v>
          </cell>
          <cell r="B1076" t="str">
            <v>VAR_cap</v>
          </cell>
          <cell r="C1076" t="str">
            <v>-</v>
          </cell>
          <cell r="H1076">
            <v>1.8532268885687698E-2</v>
          </cell>
          <cell r="I1076">
            <v>4.3373532150751031E-3</v>
          </cell>
          <cell r="J1076">
            <v>4.0988343991140786E-3</v>
          </cell>
        </row>
        <row r="1077">
          <cell r="A1077" t="str">
            <v>SCOM-SHSOLBR</v>
          </cell>
          <cell r="B1077" t="str">
            <v>VAR_fout</v>
          </cell>
          <cell r="C1077" t="str">
            <v>SCOM-SHASOL</v>
          </cell>
          <cell r="H1077">
            <v>0.87055187578141391</v>
          </cell>
          <cell r="I1077">
            <v>1.02545824401741</v>
          </cell>
          <cell r="J1077">
            <v>1.1553749060855654</v>
          </cell>
        </row>
        <row r="1078">
          <cell r="A1078" t="str">
            <v>SCOM-SHSOLBR</v>
          </cell>
          <cell r="B1078" t="str">
            <v>VAR_fin</v>
          </cell>
          <cell r="C1078" t="str">
            <v>SOL</v>
          </cell>
          <cell r="H1078">
            <v>0.87055187578141391</v>
          </cell>
          <cell r="I1078">
            <v>1.02545824401741</v>
          </cell>
          <cell r="J1078">
            <v>1.1553749060855654</v>
          </cell>
        </row>
        <row r="1079">
          <cell r="A1079" t="str">
            <v>SCOM-SHSOLBR</v>
          </cell>
          <cell r="B1079" t="str">
            <v>VAR_ncap</v>
          </cell>
          <cell r="C1079" t="str">
            <v>-</v>
          </cell>
          <cell r="H1079">
            <v>7.9678480429066695E-2</v>
          </cell>
          <cell r="I1079">
            <v>5.6770892515040999E-2</v>
          </cell>
          <cell r="J1079">
            <v>9.9415186389377894E-2</v>
          </cell>
        </row>
        <row r="1080">
          <cell r="A1080" t="str">
            <v>SCOM-SHSOLBR</v>
          </cell>
          <cell r="B1080" t="str">
            <v>VAR_cap</v>
          </cell>
          <cell r="C1080" t="str">
            <v>-</v>
          </cell>
          <cell r="H1080">
            <v>0.12648496176723595</v>
          </cell>
          <cell r="I1080">
            <v>0.14921777312329038</v>
          </cell>
          <cell r="J1080">
            <v>0.17431897181462433</v>
          </cell>
        </row>
        <row r="1081">
          <cell r="A1081" t="str">
            <v>RHEM-SHSTG-ELCHP</v>
          </cell>
          <cell r="B1081" t="str">
            <v>VAR_fout</v>
          </cell>
          <cell r="C1081" t="str">
            <v>RHEM-SHAELCH</v>
          </cell>
          <cell r="H1081">
            <v>2.8152901750917678</v>
          </cell>
          <cell r="I1081">
            <v>4.1352665404874545</v>
          </cell>
          <cell r="J1081">
            <v>3.4181191485634872</v>
          </cell>
        </row>
        <row r="1082">
          <cell r="A1082" t="str">
            <v>RHEM-SHSTG-ELCHP</v>
          </cell>
          <cell r="B1082" t="str">
            <v>VAR_fout</v>
          </cell>
          <cell r="C1082" t="str">
            <v>AUX_RHEM-SHSTG-ELCHP_OUT</v>
          </cell>
          <cell r="H1082">
            <v>2.8181054652668607</v>
          </cell>
          <cell r="I1082">
            <v>4.139401807027939</v>
          </cell>
          <cell r="J1082">
            <v>3.4215372677120488</v>
          </cell>
        </row>
        <row r="1083">
          <cell r="A1083" t="str">
            <v>RHEM-SHSTG-ELCHP</v>
          </cell>
          <cell r="B1083" t="str">
            <v>VAR_fin</v>
          </cell>
          <cell r="C1083" t="str">
            <v>RHEM-SHAELCH</v>
          </cell>
          <cell r="H1083">
            <v>2.8153047652019239</v>
          </cell>
          <cell r="I1083">
            <v>4.1352777629301487</v>
          </cell>
          <cell r="J1083">
            <v>3.4181318699039496</v>
          </cell>
        </row>
        <row r="1084">
          <cell r="A1084" t="str">
            <v>RHEM-SHSTG-ELCHP</v>
          </cell>
          <cell r="B1084" t="str">
            <v>VAR_ncap</v>
          </cell>
          <cell r="C1084" t="str">
            <v>-</v>
          </cell>
          <cell r="H1084">
            <v>0.15945413445171999</v>
          </cell>
          <cell r="I1084">
            <v>0.15379331133434301</v>
          </cell>
          <cell r="J1084">
            <v>0.196530532871838</v>
          </cell>
        </row>
        <row r="1085">
          <cell r="A1085" t="str">
            <v>RHEM-SHSTG-ELCHP</v>
          </cell>
          <cell r="B1085" t="str">
            <v>VAR_cap</v>
          </cell>
          <cell r="C1085" t="str">
            <v>-</v>
          </cell>
          <cell r="H1085">
            <v>0.33413299384178735</v>
          </cell>
          <cell r="I1085">
            <v>0.39817264290641463</v>
          </cell>
          <cell r="J1085">
            <v>0.37553097036995392</v>
          </cell>
        </row>
        <row r="1086">
          <cell r="A1086" t="str">
            <v>ITOT-SWHELCBR</v>
          </cell>
          <cell r="B1086" t="str">
            <v>VAR_fout</v>
          </cell>
          <cell r="C1086" t="str">
            <v>ITOT-SWHAELC</v>
          </cell>
          <cell r="H1086">
            <v>10.335089958699202</v>
          </cell>
          <cell r="I1086">
            <v>10.335089808310293</v>
          </cell>
          <cell r="J1086">
            <v>10.335088264734788</v>
          </cell>
        </row>
        <row r="1087">
          <cell r="A1087" t="str">
            <v>ITOT-SWHELCBR</v>
          </cell>
          <cell r="B1087" t="str">
            <v>VAR_fin</v>
          </cell>
          <cell r="C1087" t="str">
            <v>ITOT_ELC</v>
          </cell>
          <cell r="H1087">
            <v>12.216888475934374</v>
          </cell>
          <cell r="I1087">
            <v>12.20077372517731</v>
          </cell>
          <cell r="J1087">
            <v>12.168669960884881</v>
          </cell>
        </row>
        <row r="1088">
          <cell r="A1088" t="str">
            <v>ITOT-SWHELCBR</v>
          </cell>
          <cell r="B1088" t="str">
            <v>VAR_ncap</v>
          </cell>
          <cell r="C1088" t="str">
            <v>-</v>
          </cell>
          <cell r="H1088">
            <v>0.60844793764048399</v>
          </cell>
          <cell r="I1088">
            <v>0.26248078222108101</v>
          </cell>
          <cell r="J1088">
            <v>0.44140914100440998</v>
          </cell>
        </row>
        <row r="1089">
          <cell r="A1089" t="str">
            <v>ITOT-SWHELCBR</v>
          </cell>
          <cell r="B1089" t="str">
            <v>VAR_cap</v>
          </cell>
          <cell r="C1089" t="str">
            <v>-</v>
          </cell>
          <cell r="H1089">
            <v>0.85858352977571661</v>
          </cell>
          <cell r="I1089">
            <v>0.87246589532349939</v>
          </cell>
          <cell r="J1089">
            <v>0.8892551495520985</v>
          </cell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11.991293080726276</v>
          </cell>
          <cell r="J4">
            <v>-337223.60462581442</v>
          </cell>
          <cell r="K4">
            <v>-121.4355621165457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2208.1976612218314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15.197131957456319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2084.9403250239793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351.85276670956898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0.35605389565310591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383.67143402692807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368.23726281234167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894.80894663812376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9.5149550481951513E-3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6307.2108097375631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11.991293080726276</v>
          </cell>
          <cell r="J15">
            <v>-337223.60462581442</v>
          </cell>
          <cell r="K15">
            <v>-114.3219404193043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-337223.60462581442</v>
          </cell>
          <cell r="K16">
            <v>-121.4355621165457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9.3277836813864994</v>
          </cell>
          <cell r="J17">
            <v>7.1943792495617602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20.023652950863902</v>
          </cell>
          <cell r="J18">
            <v>23.945259588592201</v>
          </cell>
          <cell r="K18">
            <v>26.435497962341302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5.72302651195125E-2</v>
          </cell>
          <cell r="J19">
            <v>5.7115382588681797E-2</v>
          </cell>
          <cell r="K19">
            <v>5.09219554369E-2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0.562139040330774</v>
          </cell>
          <cell r="J20">
            <v>0.27663856968591999</v>
          </cell>
          <cell r="K20">
            <v>0.192836675499789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0.597048641857155</v>
          </cell>
          <cell r="J21">
            <v>39.848682599907903</v>
          </cell>
          <cell r="K21">
            <v>61.388507720389903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557.13479928505399</v>
          </cell>
          <cell r="J22">
            <v>208.42745562475201</v>
          </cell>
          <cell r="K22">
            <v>50.833372780534702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60.662012013461101</v>
          </cell>
          <cell r="J23">
            <v>73.853965326565003</v>
          </cell>
          <cell r="K23">
            <v>69.219027847217902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608.97615271413997</v>
          </cell>
          <cell r="J24">
            <v>254.51638564564001</v>
          </cell>
          <cell r="K24">
            <v>17.5096610945055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42.800876089737798</v>
          </cell>
          <cell r="J25">
            <v>38.9332660789008</v>
          </cell>
          <cell r="K25">
            <v>29.1498347958902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2.6534244992871798</v>
          </cell>
          <cell r="J26">
            <v>2.7898357090125501</v>
          </cell>
          <cell r="K26">
            <v>2.32351711978409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3.0084044983195102</v>
          </cell>
          <cell r="J27">
            <v>2.5150711564509098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5.7103472155264998E-2</v>
          </cell>
          <cell r="J28">
            <v>5.72376275200202E-2</v>
          </cell>
          <cell r="K28">
            <v>5.1972964361262398E-2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167.63971970719601</v>
          </cell>
          <cell r="J29">
            <v>164.48693771953899</v>
          </cell>
          <cell r="K29">
            <v>42.092896870444399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24.960104018289702</v>
          </cell>
          <cell r="J30">
            <v>29.155229122041199</v>
          </cell>
          <cell r="K30">
            <v>31.507967049525099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300.07260445299801</v>
          </cell>
          <cell r="J31">
            <v>144.59075046958401</v>
          </cell>
          <cell r="K31">
            <v>52.017798631358197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219.31177307099799</v>
          </cell>
          <cell r="J32">
            <v>117.764262221414</v>
          </cell>
          <cell r="K32">
            <v>43.070943895486202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197.002800377651</v>
          </cell>
          <cell r="J33">
            <v>102.56178754966299</v>
          </cell>
          <cell r="K33">
            <v>4.33519193277436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366.470009110582</v>
          </cell>
          <cell r="J34">
            <v>136.05316061658201</v>
          </cell>
          <cell r="K34">
            <v>10.0512967984774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0.43680291726442499</v>
          </cell>
          <cell r="J35">
            <v>0.27773490998768502</v>
          </cell>
          <cell r="K35">
            <v>0.18316513435461901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0.59694543308383496</v>
          </cell>
          <cell r="J36">
            <v>39.799443501261401</v>
          </cell>
          <cell r="K36">
            <v>61.321694913050599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167.852671842322</v>
          </cell>
          <cell r="J37">
            <v>164.65781430636699</v>
          </cell>
          <cell r="K37">
            <v>42.172959442180201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115.174002153214</v>
          </cell>
          <cell r="J39">
            <v>137.415973504688</v>
          </cell>
          <cell r="K39">
            <v>116.123219145017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1.0188132640666501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2866.39687349938</v>
          </cell>
          <cell r="J41">
            <v>1689.1783864803101</v>
          </cell>
          <cell r="K41">
            <v>660.03228472862997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122.91176625054401</v>
          </cell>
          <cell r="J42">
            <v>146.18238677148099</v>
          </cell>
          <cell r="K42">
            <v>131.32253636196401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0.58119338750378202</v>
          </cell>
          <cell r="J43">
            <v>0.248147272193491</v>
          </cell>
          <cell r="K43">
            <v>4.3529028670041901E-2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518.98235514184898</v>
          </cell>
          <cell r="J44">
            <v>212.589032721899</v>
          </cell>
          <cell r="K44">
            <v>64.621426255754798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0.16259450641706599</v>
          </cell>
          <cell r="J45">
            <v>0.17627928456266101</v>
          </cell>
          <cell r="K45">
            <v>0.39258972809368797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733.57230162373799</v>
          </cell>
          <cell r="J46">
            <v>352.54743973439298</v>
          </cell>
          <cell r="K46">
            <v>13.3082374714895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1376.2102109100499</v>
          </cell>
          <cell r="J47">
            <v>711.74328578453003</v>
          </cell>
          <cell r="K47">
            <v>209.68831884597299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3.197263767542196E-2</v>
          </cell>
          <cell r="J49">
            <v>3.1400816686754401E-2</v>
          </cell>
          <cell r="K49">
            <v>2.5840993151969829E-2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0.11922349948259894</v>
          </cell>
          <cell r="J50">
            <v>6.2274821126480411E-2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77.679030143201516</v>
          </cell>
          <cell r="J51">
            <v>76.384739450752306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38.279269753299921</v>
          </cell>
          <cell r="J52">
            <v>3.111765399794491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1.8933354166376661</v>
          </cell>
          <cell r="J53">
            <v>0.20752543363592829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245.14755117119989</v>
          </cell>
          <cell r="J54">
            <v>163.94948000043703</v>
          </cell>
          <cell r="K54">
            <v>21.354729296569662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4.9048557415149428E-3</v>
          </cell>
          <cell r="J57">
            <v>2.3414407152180057E-3</v>
          </cell>
          <cell r="K57">
            <v>6.43064225168388E-4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9.2703451105553124E-3</v>
          </cell>
          <cell r="J58">
            <v>6.3479434508572873E-3</v>
          </cell>
          <cell r="K58">
            <v>1.69187042355335E-3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0.43273536566538701</v>
          </cell>
          <cell r="J59">
            <v>0.20052070866262001</v>
          </cell>
          <cell r="K59">
            <v>5.68254912222005E-2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1.6599091842788686E-2</v>
          </cell>
          <cell r="J60">
            <v>1.0414342466790412E-2</v>
          </cell>
          <cell r="K60">
            <v>2.7344851971929699E-3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1.2238170196494941E-2</v>
          </cell>
          <cell r="J61">
            <v>9.385599237082095E-3</v>
          </cell>
          <cell r="K61">
            <v>2.4689364990368901E-3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9.3166569167104529E-2</v>
          </cell>
          <cell r="J62">
            <v>3.1709857217218647E-2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0.10492649520469199</v>
          </cell>
          <cell r="J63">
            <v>3.6000918062706486E-2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7.5339380491465158E-2</v>
          </cell>
          <cell r="J64">
            <v>2.5862563276798874E-2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0.1284625950896047</v>
          </cell>
          <cell r="J65">
            <v>4.7586020429410486E-2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9.0564581397786129E-2</v>
          </cell>
          <cell r="J66">
            <v>3.2424826826834258E-2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0.1862342079790931</v>
          </cell>
          <cell r="J67">
            <v>7.1751106937889567E-2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0.11561666392020302</v>
          </cell>
          <cell r="J68">
            <v>4.6154849152012969E-2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0.1943777488890587</v>
          </cell>
          <cell r="J69">
            <v>5.8362001898778892</v>
          </cell>
          <cell r="K69">
            <v>6.2335827387992362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5.3633354600181246E-2</v>
          </cell>
          <cell r="J70">
            <v>1.746417870361322E-2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6.5771682764033228</v>
          </cell>
          <cell r="J71">
            <v>1.6457651665815332</v>
          </cell>
          <cell r="K71">
            <v>0.20291587192830629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9.7068580104181095</v>
          </cell>
          <cell r="J72">
            <v>3.774784716206784</v>
          </cell>
          <cell r="K72">
            <v>0.2013287131956164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4.1894073498085979E-3</v>
          </cell>
          <cell r="J73">
            <v>6.5689768990810004E-3</v>
          </cell>
          <cell r="K73">
            <v>7.091419209524271E-4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4.5166640641859903</v>
          </cell>
          <cell r="J75">
            <v>1.6405272346968001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68.721559729756876</v>
          </cell>
          <cell r="J76">
            <v>38.541390861250726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887.59495983137595</v>
          </cell>
          <cell r="J77">
            <v>720.23383486079001</v>
          </cell>
          <cell r="K77">
            <v>149.71979830607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0.74278873257559863</v>
          </cell>
          <cell r="J78">
            <v>2.5850792105285222E-2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0.68033132623133441</v>
          </cell>
          <cell r="J79">
            <v>0.30674418836477862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3.5233537732685303</v>
          </cell>
          <cell r="J81">
            <v>3.5058859311457482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7.3994906738408519E-3</v>
          </cell>
          <cell r="J84">
            <v>6.5718252190128997E-3</v>
          </cell>
          <cell r="K84">
            <v>5.9436438047812228E-3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2.0407181132055501E-5</v>
          </cell>
          <cell r="J87">
            <v>4.5034565023399001E-6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101.48356690795272</v>
          </cell>
          <cell r="J97">
            <v>55.599059861202996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64.918710744302686</v>
          </cell>
          <cell r="J98">
            <v>9.2207297974582421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12.716314955928205</v>
          </cell>
          <cell r="J99">
            <v>0.35529870100358496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0.16533270391198274</v>
          </cell>
          <cell r="J100">
            <v>6.2913297671958773E-2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92.635320415262612</v>
          </cell>
          <cell r="J101">
            <v>11.348391398025509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1.6410117336287224</v>
          </cell>
          <cell r="J102">
            <v>6.803245135173544E-2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1176.301350567541</v>
          </cell>
          <cell r="J103">
            <v>590.16903925926385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8.3185607019994805</v>
          </cell>
          <cell r="J104">
            <v>6.6175016983110124E-2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5.7168894459681692</v>
          </cell>
          <cell r="J105">
            <v>3.7640677495963545E-2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7.6535932615687849E-2</v>
          </cell>
          <cell r="J107">
            <v>0.57730104535809934</v>
          </cell>
          <cell r="K107">
            <v>16.892494698346002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6.5216633249181144E-2</v>
          </cell>
          <cell r="J108">
            <v>0.10067162530362871</v>
          </cell>
          <cell r="K108">
            <v>4.2289956853718468E-2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39.473463155492112</v>
          </cell>
          <cell r="J109">
            <v>44.500665413860446</v>
          </cell>
          <cell r="K109">
            <v>1.737084209653714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66.368246272378173</v>
          </cell>
          <cell r="J110">
            <v>106.733963259319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3.4079031568971935E-3</v>
          </cell>
          <cell r="J111">
            <v>4.1786711672846697E-3</v>
          </cell>
          <cell r="K111">
            <v>1.9480399622511842E-4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2.7136703929052802E-2</v>
          </cell>
          <cell r="J112">
            <v>2.8262310238990701E-2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246.34800578676888</v>
          </cell>
          <cell r="J113">
            <v>109.51825696962892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50.347864474629631</v>
          </cell>
          <cell r="J114">
            <v>41.972315749977803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15.201052356180602</v>
          </cell>
          <cell r="J115">
            <v>6.6478546852008602E-2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270.65602432637098</v>
          </cell>
          <cell r="J116">
            <v>115.55413965830412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1.2016027712123956</v>
          </cell>
          <cell r="J117">
            <v>7.4102383690401522E-2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0.5391813694199592</v>
          </cell>
          <cell r="J118">
            <v>6.6099187114894223E-2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0.94772013488333506</v>
          </cell>
          <cell r="J119">
            <v>7.208488895290853E-2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1075.048869153329</v>
          </cell>
          <cell r="J120">
            <v>1116.787424610987</v>
          </cell>
          <cell r="K120">
            <v>106.9209285552503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9.5595760527000709E-2</v>
          </cell>
          <cell r="J121">
            <v>0.1138573231712527</v>
          </cell>
          <cell r="K121">
            <v>1.9763507185719561E-2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0.11538473425969362</v>
          </cell>
          <cell r="J122">
            <v>6.0162927388351856E-2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242.29219675805084</v>
          </cell>
          <cell r="J123">
            <v>252.0779741310555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174.92990307871906</v>
          </cell>
          <cell r="J124">
            <v>54.493995920876948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0.57838770194482736</v>
          </cell>
          <cell r="J126">
            <v>0.2032239306885853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3.4456317631164497E-5</v>
          </cell>
          <cell r="J130">
            <v>1.5973808361479799E-5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5180.6324212808904</v>
          </cell>
          <cell r="J135">
            <v>3684.1238456175001</v>
          </cell>
          <cell r="K135">
            <v>426.51040194980698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-2208.19766122183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8047.47124545322</v>
          </cell>
          <cell r="J137">
            <v>3680.9891652673</v>
          </cell>
          <cell r="K137">
            <v>3975.4906292812402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6.9179282412239196E-2</v>
          </cell>
          <cell r="J138">
            <v>8.9400828185935699E-4</v>
          </cell>
          <cell r="K138">
            <v>1.8468005108188201E-2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-15.1971319574563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-2084.9403250239802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296.34001214208001</v>
          </cell>
          <cell r="J141">
            <v>103.692982915222</v>
          </cell>
          <cell r="K141">
            <v>52.918723960805401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289.21613756472999</v>
          </cell>
          <cell r="J142">
            <v>115.822845954391</v>
          </cell>
          <cell r="K142">
            <v>9.0001755835387098E-4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-351.85276670956898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-0.35605389565310602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2925.7941148622599</v>
          </cell>
          <cell r="J145">
            <v>2470.6689292382598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2085.53557009418</v>
          </cell>
          <cell r="J146">
            <v>2077.4137880083099</v>
          </cell>
          <cell r="K146">
            <v>2063.7552961803199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0.66295971099395501</v>
          </cell>
          <cell r="J147">
            <v>4.1417531979842902E-2</v>
          </cell>
          <cell r="K147">
            <v>2.7453173981470801E-2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6.8393114658723095E-2</v>
          </cell>
          <cell r="J148">
            <v>6.7232479798775197E-2</v>
          </cell>
          <cell r="K148">
            <v>3.3468142301881797E-2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619.96345583852406</v>
          </cell>
          <cell r="J149">
            <v>360.33600156373097</v>
          </cell>
          <cell r="K149">
            <v>197.00925039866999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-4426.3421788216301</v>
          </cell>
          <cell r="J150">
            <v>-1107.1062848673801</v>
          </cell>
          <cell r="K150">
            <v>-3975.4906292812402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1646.6165604628</v>
          </cell>
          <cell r="J151">
            <v>1190.1174742675801</v>
          </cell>
          <cell r="K151">
            <v>630.130653129282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7.1174422154875502E-2</v>
          </cell>
          <cell r="J152">
            <v>7.9719134240595498E-4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745.982788614068</v>
          </cell>
          <cell r="J153">
            <v>358.50248153085698</v>
          </cell>
          <cell r="K153">
            <v>8.0406701371332496E-4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-383.67143402692801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1204.8588144202699</v>
          </cell>
          <cell r="J156">
            <v>511.34811320379299</v>
          </cell>
          <cell r="K156">
            <v>1.0652655416555901E-3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1868.1709696088501</v>
          </cell>
          <cell r="J157">
            <v>764.38470871134905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-368.23726281234099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-894.80894663812501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1001.75570374914</v>
          </cell>
          <cell r="J160">
            <v>996.69824912057402</v>
          </cell>
          <cell r="K160">
            <v>986.58530732618101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100.424817115897</v>
          </cell>
          <cell r="J161">
            <v>24.789582570285699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623.13497464513296</v>
          </cell>
          <cell r="J162">
            <v>157.07796785249201</v>
          </cell>
          <cell r="K162">
            <v>36.236951627082298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-9.5149550481951495E-3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2240.4620732221701</v>
          </cell>
          <cell r="J164">
            <v>2266.0985749905699</v>
          </cell>
          <cell r="K164">
            <v>2340.56398449361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19270.256765501901</v>
          </cell>
          <cell r="J165">
            <v>13970.944921538699</v>
          </cell>
          <cell r="K165">
            <v>8.72862576022928E-4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-8.0277804712980599E-2</v>
          </cell>
          <cell r="J166">
            <v>-0.139253660495468</v>
          </cell>
          <cell r="K166">
            <v>-0.79913578361078097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6307.2108097375631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6307.2108097375631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-337166.00415709871</v>
          </cell>
          <cell r="K169">
            <v>-56.184047606222215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3999.7827397577535</v>
          </cell>
          <cell r="J170">
            <v>3347.01454213539</v>
          </cell>
          <cell r="K170">
            <v>3086.5969231562472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2851.4753748830758</v>
          </cell>
          <cell r="J171">
            <v>1701.4655874713715</v>
          </cell>
          <cell r="K171">
            <v>630.131718394823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4892.9824410718629</v>
          </cell>
          <cell r="J172">
            <v>3259.5461426980337</v>
          </cell>
          <cell r="K172">
            <v>3.3468142301881824E-2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2537.4650450752438</v>
          </cell>
          <cell r="J173">
            <v>2369.8329754377755</v>
          </cell>
          <cell r="K173">
            <v>2393.5101616283987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1365.9462444525916</v>
          </cell>
          <cell r="J174">
            <v>718.83848309458722</v>
          </cell>
          <cell r="K174">
            <v>197.01005446568388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2537.4650450752438</v>
          </cell>
          <cell r="J175">
            <v>2369.8329754377755</v>
          </cell>
          <cell r="K175">
            <v>-2283.0674038933989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3999.7814030355703</v>
          </cell>
          <cell r="J176">
            <v>3347.0021204761174</v>
          </cell>
          <cell r="K176">
            <v>1455.8991856210553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22184.898293351347</v>
          </cell>
          <cell r="J177">
            <v>17113.532826751045</v>
          </cell>
          <cell r="K177">
            <v>5480.1141075151108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1.1720284721201801E-2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6307.2108097375503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0.19724593686655001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2085.5355700941805</v>
          </cell>
          <cell r="J182">
            <v>2077.413788008309</v>
          </cell>
          <cell r="K182">
            <v>2063.7552961803162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2085.5355700941805</v>
          </cell>
          <cell r="J183">
            <v>2077.413788008309</v>
          </cell>
          <cell r="K183">
            <v>2063.7552961803162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2338.0157025436902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1.90278208812555E-3</v>
          </cell>
          <cell r="K185">
            <v>17.150061789906999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2342.62957867863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366.77396033336601</v>
          </cell>
          <cell r="J187">
            <v>175.78448327752099</v>
          </cell>
          <cell r="K187">
            <v>6.3923105141543597E-3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2535.94273894764</v>
          </cell>
          <cell r="J188">
            <v>2541.48879973563</v>
          </cell>
          <cell r="K188">
            <v>0.12760220370897399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0.83527796230249896</v>
          </cell>
          <cell r="J189">
            <v>3.6372318781296403E-2</v>
          </cell>
          <cell r="K189">
            <v>20.1786267845611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1944.9824390628501</v>
          </cell>
          <cell r="J190">
            <v>1990.7090418032401</v>
          </cell>
          <cell r="K190">
            <v>0.359780832652492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2.87480451717207E-2</v>
          </cell>
          <cell r="K191">
            <v>287.50164749591102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1.43659131230012E-2</v>
          </cell>
          <cell r="J192">
            <v>1.1483139896649201E-3</v>
          </cell>
          <cell r="K192">
            <v>6.19551854811549E-4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8.57104582919508E-3</v>
          </cell>
          <cell r="K193">
            <v>79.8766718211198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0.25026958609157002</v>
          </cell>
          <cell r="J194">
            <v>2.0490638309967099E-2</v>
          </cell>
          <cell r="K194">
            <v>1.5881452255074799E-2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0.325523403320646</v>
          </cell>
          <cell r="J195">
            <v>2.3624229652974602E-2</v>
          </cell>
          <cell r="K195">
            <v>3.3268348345557199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0.38790368408735698</v>
          </cell>
          <cell r="J196">
            <v>2.0492113244382701E-2</v>
          </cell>
          <cell r="K196">
            <v>1.15450840712938E-2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4849.5124788927797</v>
          </cell>
          <cell r="J197">
            <v>4708.1236743034597</v>
          </cell>
          <cell r="K197">
            <v>5089.2009453834298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2.0306782643558501</v>
          </cell>
          <cell r="J198">
            <v>0.90741724878793695</v>
          </cell>
          <cell r="K198">
            <v>0.61914603775365296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728.76388228125199</v>
          </cell>
          <cell r="J199">
            <v>265.45513980373198</v>
          </cell>
          <cell r="K199">
            <v>140.948482630765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485.34882317638102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312.63716043120399</v>
          </cell>
          <cell r="J201">
            <v>189.77214909098001</v>
          </cell>
          <cell r="K201">
            <v>27.929795587716999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2.2206134159728701E-3</v>
          </cell>
          <cell r="K202">
            <v>0.40712774417441699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8.0538510443813993E-2</v>
          </cell>
          <cell r="J203">
            <v>4.58936319321211E-2</v>
          </cell>
          <cell r="K203">
            <v>3.1060781408858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6.9179282412239196E-2</v>
          </cell>
          <cell r="J204">
            <v>8.8903646964627896E-4</v>
          </cell>
          <cell r="K204">
            <v>1.8468005108188201E-2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47.674304295347099</v>
          </cell>
          <cell r="J205">
            <v>4.2769294280884898E-2</v>
          </cell>
          <cell r="K205">
            <v>47.997924046173303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1000.61697400029</v>
          </cell>
          <cell r="J206">
            <v>992.11862628096401</v>
          </cell>
          <cell r="K206">
            <v>501.11525943399101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9.63016824509728E-2</v>
          </cell>
          <cell r="J207">
            <v>2.6281891594012799E-2</v>
          </cell>
          <cell r="K207">
            <v>0.90629550652359803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1.1434491927666699</v>
          </cell>
          <cell r="J208">
            <v>4.5854110178581404</v>
          </cell>
          <cell r="K208">
            <v>0.13643599759959199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6.9985726358543998E-2</v>
          </cell>
          <cell r="J209">
            <v>7.8387731794464304E-4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2093.1824536668801</v>
          </cell>
          <cell r="J210">
            <v>1452.9575817873299</v>
          </cell>
          <cell r="K210">
            <v>1208.53383630707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5.5014998725159398E-7</v>
          </cell>
          <cell r="J4">
            <v>3.86823598734001E-7</v>
          </cell>
          <cell r="K4">
            <v>2.9725020453654602E-7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3.7326471820119098E-3</v>
          </cell>
          <cell r="K5">
            <v>6.4013820665955595E-4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7.48138774222867E-6</v>
          </cell>
          <cell r="J6">
            <v>0.758520483411114</v>
          </cell>
          <cell r="K6">
            <v>0.84790131115372402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1.1769867915025499E-6</v>
          </cell>
          <cell r="J7">
            <v>7.2199499151055003E-7</v>
          </cell>
          <cell r="K7">
            <v>4.7788618015156295E-7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1.1480363925611499E-6</v>
          </cell>
          <cell r="J8">
            <v>1.59972644679483E-6</v>
          </cell>
          <cell r="K8">
            <v>2.8961325547865101E-6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1.0219935528414301E-6</v>
          </cell>
          <cell r="K9">
            <v>1.85249899189379E-4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0.16909017020349801</v>
          </cell>
          <cell r="J10">
            <v>5.6599780598515101E-2</v>
          </cell>
          <cell r="K10">
            <v>0.160131248591944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1.8679119138865202E-2</v>
          </cell>
          <cell r="J11">
            <v>2.4921641619558399E-2</v>
          </cell>
          <cell r="K11">
            <v>0.22934421192468599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1.9889312393721401E-7</v>
          </cell>
          <cell r="J12">
            <v>2.0142076317661701E-7</v>
          </cell>
          <cell r="K12">
            <v>4.8169151208322003E-7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1.5051666571494499E-6</v>
          </cell>
          <cell r="J13">
            <v>8.9725507268176501E-7</v>
          </cell>
          <cell r="K13">
            <v>6.6825001931711398E-7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3.9552908336756398E-8</v>
          </cell>
          <cell r="J14">
            <v>5.0697017174069297E-8</v>
          </cell>
          <cell r="K14">
            <v>6.2450933888958103E-8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3.8009882106447099E-7</v>
          </cell>
          <cell r="J15">
            <v>3.6064519569109601E-7</v>
          </cell>
          <cell r="K15">
            <v>9.4644589902572397E-7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7.5316337114524003E-6</v>
          </cell>
          <cell r="J16">
            <v>0.12568076680320001</v>
          </cell>
          <cell r="K16">
            <v>0.22311559640690601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1.19149738300175E-7</v>
          </cell>
          <cell r="J17">
            <v>1.6665757148531E-7</v>
          </cell>
          <cell r="K17">
            <v>3.1148432155457998E-7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0.12840550151025701</v>
          </cell>
          <cell r="J18">
            <v>0.32875278178395001</v>
          </cell>
          <cell r="K18">
            <v>0.40701297187937402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4.2044301565609404E-6</v>
          </cell>
          <cell r="J19">
            <v>1.7748876935565101E-2</v>
          </cell>
          <cell r="K19">
            <v>1.7921382226825201E-2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1.09744108330159E-6</v>
          </cell>
          <cell r="J20">
            <v>1.5256344591765001E-6</v>
          </cell>
          <cell r="K20">
            <v>2.8996712409990201E-6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1.59529388909509E-6</v>
          </cell>
          <cell r="J21">
            <v>9.0436248803258796E-7</v>
          </cell>
          <cell r="K21">
            <v>6.9957814984646404E-7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1.1268564997108201E-5</v>
          </cell>
          <cell r="K22">
            <v>1.5546202247871399E-3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6.901316152288289E-7</v>
          </cell>
          <cell r="J23">
            <v>6.8003435648684305E-7</v>
          </cell>
          <cell r="K23">
            <v>4.9729374421183908E-7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3.7326471820119098E-3</v>
          </cell>
          <cell r="K24">
            <v>4.3727392060460826E-3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9.9656074315245492E-6</v>
          </cell>
          <cell r="J25">
            <v>0.75853015178636485</v>
          </cell>
          <cell r="K25">
            <v>1.6064278323999346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1.7735499344223718E-6</v>
          </cell>
          <cell r="J26">
            <v>1.982923210808325E-6</v>
          </cell>
          <cell r="K26">
            <v>1.4397850021205298E-6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1.0275204599817473</v>
          </cell>
          <cell r="J27">
            <v>1.0275220597081942</v>
          </cell>
          <cell r="K27">
            <v>0.72468964261452895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1.0219935528414301E-6</v>
          </cell>
          <cell r="K28">
            <v>1.86271892742221E-4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0.29244764421172253</v>
          </cell>
          <cell r="J29">
            <v>0.31763723068997085</v>
          </cell>
          <cell r="K29">
            <v>0.37190772692808644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0.14376576899279606</v>
          </cell>
          <cell r="J30">
            <v>0.10604768743636875</v>
          </cell>
          <cell r="K30">
            <v>0.27041175546077711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0.95961849573662683</v>
          </cell>
          <cell r="J31">
            <v>0.95961869715739001</v>
          </cell>
          <cell r="K31">
            <v>0.48125483520284612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1.9696608201179448E-6</v>
          </cell>
          <cell r="J32">
            <v>2.0953601098088698E-6</v>
          </cell>
          <cell r="K32">
            <v>1.4550669973252501E-6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7.0313815248280505E-8</v>
          </cell>
          <cell r="J33">
            <v>1.2101083242235E-7</v>
          </cell>
          <cell r="K33">
            <v>1.8346176631130801E-7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2.2350539990193177</v>
          </cell>
          <cell r="J34">
            <v>2.2350543596645132</v>
          </cell>
          <cell r="K34">
            <v>1.1208936069741322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0.16240558632016555</v>
          </cell>
          <cell r="J35">
            <v>0.20144111586958308</v>
          </cell>
          <cell r="K35">
            <v>0.34880151849337288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3.0972407754263149</v>
          </cell>
          <cell r="J36">
            <v>3.0972409420838867</v>
          </cell>
          <cell r="K36">
            <v>1.5532834942085081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0.12871674381251488</v>
          </cell>
          <cell r="J37">
            <v>0.45727140950640416</v>
          </cell>
          <cell r="K37">
            <v>0.83808826582988416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-9.3604104859507098E-8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5.4934917595083593E-2</v>
          </cell>
          <cell r="J39">
            <v>4.6142446784841307E-2</v>
          </cell>
          <cell r="K39">
            <v>3.567261377585345E-2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1.9844875730914047</v>
          </cell>
          <cell r="J41">
            <v>1.9844890987258639</v>
          </cell>
          <cell r="K41">
            <v>1.0954680655769247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1.9427461477525361E-6</v>
          </cell>
          <cell r="J42">
            <v>1.9168514640462797E-6</v>
          </cell>
          <cell r="K42">
            <v>1.3794511494005202E-6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1.1268564997108201E-5</v>
          </cell>
          <cell r="K43">
            <v>1.5602585034134304E-3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0.15482500749271902</v>
          </cell>
          <cell r="J44">
            <v>0.16816071625979442</v>
          </cell>
          <cell r="K44">
            <v>0.19689227055895372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6.1612518598151143</v>
          </cell>
          <cell r="J45">
            <v>11.084005550917356</v>
          </cell>
          <cell r="K45">
            <v>11.697638572434851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9.5149550481951513E-3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13.310527072731174</v>
          </cell>
          <cell r="J47">
            <v>14.601618568473402</v>
          </cell>
          <cell r="K47">
            <v>17.09651429371063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0.14461544700805753</v>
          </cell>
          <cell r="K48">
            <v>0.16941905031827229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13.310527072731174</v>
          </cell>
          <cell r="J49">
            <v>14.457017006449169</v>
          </cell>
          <cell r="K49">
            <v>16.927109774625475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8.5638796978755821E-4</v>
          </cell>
          <cell r="J50">
            <v>3.8031528610462241E-4</v>
          </cell>
          <cell r="K50">
            <v>5.2845677478743946E-4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5.2542555344340425</v>
          </cell>
          <cell r="J51">
            <v>1.838528065872739</v>
          </cell>
          <cell r="K51">
            <v>0.93827524753200986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1.2126438769277145E-3</v>
          </cell>
          <cell r="J52">
            <v>1.1920652446591345E-3</v>
          </cell>
          <cell r="K52">
            <v>5.9340677840215999E-4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10.992259855292984</v>
          </cell>
          <cell r="J53">
            <v>6.3889361979384898</v>
          </cell>
          <cell r="K53">
            <v>3.4930718155792571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29.195329086219942</v>
          </cell>
          <cell r="J54">
            <v>21.101373657226585</v>
          </cell>
          <cell r="K54">
            <v>11.172529310802869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11.048492458247059</v>
          </cell>
          <cell r="J55">
            <v>2.7850703519945452</v>
          </cell>
          <cell r="K55">
            <v>0.64249914232415428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296.34001214208001</v>
          </cell>
          <cell r="J56">
            <v>103.692982915222</v>
          </cell>
          <cell r="K56">
            <v>52.918723960805401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289.21613756472999</v>
          </cell>
          <cell r="J57">
            <v>115.822845954391</v>
          </cell>
          <cell r="K57">
            <v>9.0001755835387098E-4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6.8393114658723095E-2</v>
          </cell>
          <cell r="J58">
            <v>6.7232479798775197E-2</v>
          </cell>
          <cell r="K58">
            <v>3.3468142301881797E-2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619.96345583852406</v>
          </cell>
          <cell r="J59">
            <v>360.33600156373097</v>
          </cell>
          <cell r="K59">
            <v>197.00925039866999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1646.6165604628</v>
          </cell>
          <cell r="J60">
            <v>1190.1174742675801</v>
          </cell>
          <cell r="K60">
            <v>630.130653129282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745.982788614068</v>
          </cell>
          <cell r="J61">
            <v>358.50248153085698</v>
          </cell>
          <cell r="K61">
            <v>8.0406701371332496E-4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1204.8588144202699</v>
          </cell>
          <cell r="J62">
            <v>511.34811320379299</v>
          </cell>
          <cell r="K62">
            <v>1.0652655416555901E-3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1868.1709696088501</v>
          </cell>
          <cell r="J63">
            <v>764.38470871134905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623.13497464513296</v>
          </cell>
          <cell r="J64">
            <v>157.07796785249201</v>
          </cell>
          <cell r="K64">
            <v>36.236951627082298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-9.5149550481951495E-3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6.5236751411600142</v>
          </cell>
          <cell r="J66">
            <v>3.1185002106155641</v>
          </cell>
          <cell r="K66">
            <v>7.2345869974184591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4.8888789894802382</v>
          </cell>
          <cell r="J67">
            <v>2.5754823970726894</v>
          </cell>
          <cell r="K67">
            <v>1.0301881009361389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6.064613971702088E-5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6.064613971702088E-5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9.6749270848074928E-2</v>
          </cell>
          <cell r="K70">
            <v>6.4690505121460185E-2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1.7829504386680657</v>
          </cell>
          <cell r="J71">
            <v>1.1885979812189573</v>
          </cell>
          <cell r="K71">
            <v>4.1390547283924857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1.6974222788764499</v>
          </cell>
          <cell r="J72">
            <v>2.1349655349237082</v>
          </cell>
          <cell r="K72">
            <v>2.1349815441815436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4.3991996249018896</v>
          </cell>
          <cell r="J73">
            <v>3.2450300751055554</v>
          </cell>
          <cell r="K73">
            <v>8.2745851571255713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1.2902651624937926</v>
          </cell>
          <cell r="J74">
            <v>1.2902662066190538</v>
          </cell>
          <cell r="K74">
            <v>6.3196471519310728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3.5110922160927282E-4</v>
          </cell>
          <cell r="J75">
            <v>8.4058997322817092E-5</v>
          </cell>
          <cell r="K75">
            <v>1.4379440442796468E-4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0.43845119897773044</v>
          </cell>
          <cell r="J76">
            <v>1.6301098299559356E-4</v>
          </cell>
          <cell r="K76">
            <v>5.1593127658932216E-4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0.71568212627107053</v>
          </cell>
          <cell r="J77">
            <v>1.6392110379762133E-4</v>
          </cell>
          <cell r="K77">
            <v>5.2228125987390742E-4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1.9546469758128284</v>
          </cell>
          <cell r="J78">
            <v>1.9546475274146169</v>
          </cell>
          <cell r="K78">
            <v>1.9546500779051856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3.9242352451116727</v>
          </cell>
          <cell r="J79">
            <v>1.5715447212264664</v>
          </cell>
          <cell r="K79">
            <v>1.2211907168980606E-5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10.12188315622887</v>
          </cell>
          <cell r="J80">
            <v>4.8643484603915361</v>
          </cell>
          <cell r="K80">
            <v>1.0910000186069539E-5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16.348152163097311</v>
          </cell>
          <cell r="J81">
            <v>6.938237628273991</v>
          </cell>
          <cell r="K81">
            <v>1.4454077905774604E-5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12.54043815369122</v>
          </cell>
          <cell r="J82">
            <v>15.555142944580018</v>
          </cell>
          <cell r="K82">
            <v>26.934383837398656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1.5118717320523663E-3</v>
          </cell>
          <cell r="J83">
            <v>1.2223792044272915E-3</v>
          </cell>
          <cell r="K83">
            <v>7.3833590203172472E-4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1.4025468007680593</v>
          </cell>
          <cell r="J84">
            <v>1.2592761541609345</v>
          </cell>
          <cell r="K84">
            <v>1.0257569602734793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25.313969777897714</v>
          </cell>
          <cell r="J85">
            <v>10.357516378202558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0.80826578576095198</v>
          </cell>
          <cell r="J86">
            <v>0.80826404374885608</v>
          </cell>
          <cell r="K86">
            <v>0.80826275177689277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11.394272098778037</v>
          </cell>
          <cell r="J87">
            <v>6.3687019938139411</v>
          </cell>
          <cell r="K87">
            <v>3.481899751953601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1.6279798592957406E-5</v>
          </cell>
          <cell r="J88">
            <v>2.9207769074532164E-5</v>
          </cell>
          <cell r="K88">
            <v>1.2379773488260876E-5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7.8955469275530007E-5</v>
          </cell>
          <cell r="J89">
            <v>2.0184120237407885</v>
          </cell>
          <cell r="K89">
            <v>5.0660672016224533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1.3026440543043645E-5</v>
          </cell>
          <cell r="J90">
            <v>1.3613482614511421E-5</v>
          </cell>
          <cell r="K90">
            <v>1.2387610863474841E-5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1.5883485375089384E-5</v>
          </cell>
          <cell r="J91">
            <v>1.5794478396354383E-5</v>
          </cell>
          <cell r="K91">
            <v>1.2461252812810733E-5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3.3765744764439335E-5</v>
          </cell>
          <cell r="J92">
            <v>2.0183534080107051</v>
          </cell>
          <cell r="K92">
            <v>5.06602997298529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1.7560959207380636E-5</v>
          </cell>
          <cell r="J93">
            <v>3.172882586886893E-5</v>
          </cell>
          <cell r="K93">
            <v>1.5129243269115551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7.8124295825813593E-5</v>
          </cell>
          <cell r="J94">
            <v>1.9982320437485781</v>
          </cell>
          <cell r="K94">
            <v>5.0154320281002738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3.0264920969991211E-5</v>
          </cell>
          <cell r="J95">
            <v>1.7029855388863964</v>
          </cell>
          <cell r="K95">
            <v>2.0277979276624007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1.8275315497751446E-5</v>
          </cell>
          <cell r="J96">
            <v>0.29519163141553328</v>
          </cell>
          <cell r="K96">
            <v>1.4746856922570106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1.2023100150690314E-5</v>
          </cell>
          <cell r="J97">
            <v>2.3144620780117073E-5</v>
          </cell>
          <cell r="K97">
            <v>2.4081269311935198E-5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3.4503010414964659</v>
          </cell>
          <cell r="J98">
            <v>6.2070431085137203</v>
          </cell>
          <cell r="K98">
            <v>6.550672751742419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1.6279798592957406E-5</v>
          </cell>
          <cell r="J99">
            <v>2.9207769074532164E-5</v>
          </cell>
          <cell r="K99">
            <v>1.2379773488260876E-5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7.8955469275530007E-5</v>
          </cell>
          <cell r="J100">
            <v>2.0184120237407885</v>
          </cell>
          <cell r="K100">
            <v>5.0660672016224533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1.3026440543043645E-5</v>
          </cell>
          <cell r="J101">
            <v>1.3613482614511421E-5</v>
          </cell>
          <cell r="K101">
            <v>1.2387610863474841E-5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1.5883485375089384E-5</v>
          </cell>
          <cell r="J102">
            <v>1.5794478396354383E-5</v>
          </cell>
          <cell r="K102">
            <v>1.2461252812810733E-5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3.3765744764439335E-5</v>
          </cell>
          <cell r="J103">
            <v>2.0183534080107051</v>
          </cell>
          <cell r="K103">
            <v>5.06602997298529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9.674245759406247E-2</v>
          </cell>
          <cell r="K104">
            <v>6.4684023398653964E-2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2.0090916592326079E-5</v>
          </cell>
          <cell r="J105">
            <v>1.2316281721257497E-5</v>
          </cell>
          <cell r="K105">
            <v>1.3569164239012545E-5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1.5466456448039829E-3</v>
          </cell>
          <cell r="J106">
            <v>4.8720029983275208E-4</v>
          </cell>
          <cell r="K106">
            <v>7.0880871367838411E-3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2.5525322170463424E-3</v>
          </cell>
          <cell r="J107">
            <v>7.4052670580774496E-4</v>
          </cell>
          <cell r="K107">
            <v>2.3678190627488289E-2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0.34645933551541463</v>
          </cell>
          <cell r="J108">
            <v>0.14659007457855508</v>
          </cell>
          <cell r="K108">
            <v>7.653573345644589E-2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1.7560959207380636E-5</v>
          </cell>
          <cell r="J109">
            <v>3.1728825868868937E-5</v>
          </cell>
          <cell r="K109">
            <v>1.5129243269115571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7.8124295825813593E-5</v>
          </cell>
          <cell r="J110">
            <v>1.9982320437485781</v>
          </cell>
          <cell r="K110">
            <v>5.0154320281002773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3.0264920969991211E-5</v>
          </cell>
          <cell r="J111">
            <v>1.7029855388863964</v>
          </cell>
          <cell r="K111">
            <v>2.0277979276624007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1.8275315497751446E-5</v>
          </cell>
          <cell r="J112">
            <v>0.29519163141553328</v>
          </cell>
          <cell r="K112">
            <v>1.4746856922570106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1.2023100150690314E-5</v>
          </cell>
          <cell r="J113">
            <v>2.3144620780117094E-5</v>
          </cell>
          <cell r="K113">
            <v>2.4081269311935198E-5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29.815711192874531</v>
          </cell>
          <cell r="J114">
            <v>21.034278774477837</v>
          </cell>
          <cell r="K114">
            <v>11.137027473667505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1.4025468007680593</v>
          </cell>
          <cell r="J115">
            <v>1.2592761541609345</v>
          </cell>
          <cell r="K115">
            <v>1.0257569602734793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1.4025468007680593</v>
          </cell>
          <cell r="J117">
            <v>1.2592761541609345</v>
          </cell>
          <cell r="K117">
            <v>1.0257569602734793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4.0676223162168617</v>
          </cell>
          <cell r="J119">
            <v>4.0666460762501764</v>
          </cell>
          <cell r="K119">
            <v>7.588199691183573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1.0476805320957647</v>
          </cell>
          <cell r="J121">
            <v>1.0476818113752777</v>
          </cell>
          <cell r="K121">
            <v>1.0476820345756328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6.6697083341017444E-4</v>
          </cell>
          <cell r="J122">
            <v>4.4732167290205134E-4</v>
          </cell>
          <cell r="K122">
            <v>0.18363120180360365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6.6777886280996763E-4</v>
          </cell>
          <cell r="J123">
            <v>4.5219699618894371E-4</v>
          </cell>
          <cell r="K123">
            <v>0.44012406543208565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3.0186155469263074</v>
          </cell>
          <cell r="J124">
            <v>3.0180737691912651</v>
          </cell>
          <cell r="K124">
            <v>5.916783587361464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0.10123081290564029</v>
          </cell>
          <cell r="K125">
            <v>0.11859333522279071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7.7412503746359453</v>
          </cell>
          <cell r="J126">
            <v>8.4080358129897146</v>
          </cell>
          <cell r="K126">
            <v>9.8446135279476898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1.6974222788764499</v>
          </cell>
          <cell r="J127">
            <v>2.1349655349237082</v>
          </cell>
          <cell r="K127">
            <v>2.1349815441815436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4.3847685852067251</v>
          </cell>
          <cell r="J128">
            <v>5.4388611694335776</v>
          </cell>
          <cell r="K128">
            <v>9.4176167263631783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0.80826578576095198</v>
          </cell>
          <cell r="J129">
            <v>0.80826404374885608</v>
          </cell>
          <cell r="K129">
            <v>0.80826275177689277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6.9022873126815227</v>
          </cell>
          <cell r="J130">
            <v>8.7697149202196893</v>
          </cell>
          <cell r="K130">
            <v>8.7697084957655758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4.8202454171263867</v>
          </cell>
          <cell r="J131">
            <v>3.5556107205100269</v>
          </cell>
          <cell r="K131">
            <v>9.0665426857382201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2.9920537804206644</v>
          </cell>
          <cell r="J132">
            <v>2.9496453261348066</v>
          </cell>
          <cell r="K132">
            <v>2.8713125646822806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16.7086499777702</v>
          </cell>
          <cell r="J133">
            <v>27.996049670409299</v>
          </cell>
          <cell r="K133">
            <v>55.405298331663197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6.9022873126815227</v>
          </cell>
          <cell r="J134">
            <v>8.7697149202196893</v>
          </cell>
          <cell r="K134">
            <v>8.7697084957655758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1.17813931264517</v>
          </cell>
          <cell r="J135">
            <v>1.0577919694951858</v>
          </cell>
          <cell r="K135">
            <v>0.86163584662972248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9.9534912024930513</v>
          </cell>
          <cell r="J136">
            <v>4.7835473505345023</v>
          </cell>
          <cell r="K136">
            <v>0.18057310002021013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1.7690462121451</v>
          </cell>
          <cell r="J137">
            <v>3.4693412037629994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1.7690462121451</v>
          </cell>
          <cell r="J139">
            <v>3.4693412037629994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26.685001150654106</v>
          </cell>
          <cell r="J140">
            <v>13.623656604837182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16.075775472747715</v>
          </cell>
          <cell r="J141">
            <v>6.8228055212711043</v>
          </cell>
          <cell r="K141">
            <v>0.43278157694597474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J142">
            <v>1.1294937906679221E-7</v>
          </cell>
          <cell r="K142">
            <v>2.9300581130148502E-7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4.8202454171263867</v>
          </cell>
          <cell r="J143">
            <v>3.5556107205100269</v>
          </cell>
          <cell r="K143">
            <v>9.0665426857382201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4.8202454171263867</v>
          </cell>
          <cell r="J144">
            <v>3.5556107205100269</v>
          </cell>
          <cell r="K144">
            <v>9.0665426857382201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1.5497873254566043E-3</v>
          </cell>
          <cell r="J145">
            <v>4.914580724732099E-4</v>
          </cell>
          <cell r="K145">
            <v>7.0895695746825155E-3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2.5538679172660834E-3</v>
          </cell>
          <cell r="J146">
            <v>7.4140796830786122E-4</v>
          </cell>
          <cell r="K146">
            <v>2.3678190627489153E-2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3.3241143898631965E-5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8.5638796978755821E-4</v>
          </cell>
          <cell r="J149">
            <v>3.8031528610462241E-4</v>
          </cell>
          <cell r="K149">
            <v>5.2845677478743946E-4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0.34646231909563108</v>
          </cell>
          <cell r="J150">
            <v>0.14659084491357555</v>
          </cell>
          <cell r="K150">
            <v>7.6535733456409835E-2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3.7837541987537191E-5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J152">
            <v>1.1294937906679221E-7</v>
          </cell>
          <cell r="K152">
            <v>2.9300581130148502E-7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1.1913031965819201</v>
          </cell>
          <cell r="J153">
            <v>1.78512266431855</v>
          </cell>
          <cell r="K153">
            <v>1.69077869062076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16.7086499777702</v>
          </cell>
          <cell r="J154">
            <v>27.996049670409299</v>
          </cell>
          <cell r="K154">
            <v>55.405298331663197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16.7086499777702</v>
          </cell>
          <cell r="J155">
            <v>27.996049670409299</v>
          </cell>
          <cell r="K155">
            <v>55.405298331663197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6.1612518598151143</v>
          </cell>
          <cell r="J156">
            <v>11.084005550917356</v>
          </cell>
          <cell r="K156">
            <v>11.697638572434851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6.1612518598151143</v>
          </cell>
          <cell r="J157">
            <v>11.084005550917356</v>
          </cell>
          <cell r="K157">
            <v>11.697629913825757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8.6586090938575847E-6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2.9920537804206644</v>
          </cell>
          <cell r="J161">
            <v>2.9496453261348066</v>
          </cell>
          <cell r="K161">
            <v>2.8713125646822806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12.960460733386274</v>
          </cell>
          <cell r="J162">
            <v>4.7239587107809538</v>
          </cell>
          <cell r="K162">
            <v>2.5883403076717428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13.310527072731174</v>
          </cell>
          <cell r="J163">
            <v>14.601618568473402</v>
          </cell>
          <cell r="K163">
            <v>17.09651429371063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J164">
            <v>1.12949379066792E-7</v>
          </cell>
          <cell r="K164">
            <v>2.9300581130148502E-7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3.197263767542196E-2</v>
          </cell>
          <cell r="I8">
            <v>3.1400816686754401E-2</v>
          </cell>
          <cell r="J8">
            <v>2.5840993151969829E-2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6.5399534325531522E-5</v>
          </cell>
          <cell r="I9">
            <v>6.5933356716915033E-5</v>
          </cell>
          <cell r="J9">
            <v>5.8927575742168743E-5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5.6689073892592068E-4</v>
          </cell>
          <cell r="I10">
            <v>5.5675206891408406E-4</v>
          </cell>
          <cell r="J10">
            <v>4.5817363744627424E-4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1.10263652667664E-6</v>
          </cell>
          <cell r="I11">
            <v>6.3281825069387195E-7</v>
          </cell>
          <cell r="J11">
            <v>1.2671577633277801E-6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1.3620582265278601E-6</v>
          </cell>
          <cell r="I12">
            <v>1.3760024199557153E-6</v>
          </cell>
          <cell r="J12">
            <v>1.37821017518263E-6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1.603342335290984E-3</v>
          </cell>
          <cell r="I13">
            <v>9.8112666752520126E-4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1.603342335290984E-3</v>
          </cell>
          <cell r="I14">
            <v>9.8112666752520126E-4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1.16925351508176E-4</v>
          </cell>
          <cell r="I15">
            <v>2.0127716562170201E-5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2.3234168033853554E-4</v>
          </cell>
          <cell r="I16">
            <v>1.4523433378541979E-4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4.5255441891553706E-4</v>
          </cell>
          <cell r="I17">
            <v>5.340964215566113E-4</v>
          </cell>
          <cell r="J17">
            <v>2.4531484851681147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1.4952655980061851E-3</v>
          </cell>
          <cell r="I18">
            <v>1.7120395674057303E-3</v>
          </cell>
          <cell r="J18">
            <v>7.227603592847073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7.2574218232640899E-6</v>
          </cell>
          <cell r="I19">
            <v>6.83824688678476E-6</v>
          </cell>
          <cell r="J19">
            <v>4.6311240696003703E-2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8.9339193574986406E-6</v>
          </cell>
          <cell r="I20">
            <v>1.1783556444219229E-5</v>
          </cell>
          <cell r="J20">
            <v>4.6312440730624703E-2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0.92668729405977579</v>
          </cell>
          <cell r="I21">
            <v>0.79818712382041535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0.92668729405977579</v>
          </cell>
          <cell r="I22">
            <v>0.79818712382041535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9.8771628422638993E-2</v>
          </cell>
          <cell r="I23">
            <v>7.4937162814381397E-6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9.7694473173607507E-2</v>
          </cell>
          <cell r="I24">
            <v>8.4174358254351503E-2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48.768051067132262</v>
          </cell>
          <cell r="I25">
            <v>57.75993738671675</v>
          </cell>
          <cell r="J25">
            <v>74.693258294344176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1.3573344657948099E-4</v>
          </cell>
          <cell r="I26">
            <v>0.18087299611803101</v>
          </cell>
          <cell r="J26">
            <v>0.55762847451890696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18.873156151288839</v>
          </cell>
          <cell r="I27">
            <v>19.253160351872911</v>
          </cell>
          <cell r="J27">
            <v>39.810614438926592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2.9078984246168654E-3</v>
          </cell>
          <cell r="I28">
            <v>1.9995413937149917E-3</v>
          </cell>
          <cell r="J28">
            <v>1.1357777645807532E-3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2.5255581035519208E-2</v>
          </cell>
          <cell r="I29">
            <v>6.4944245643584059E-2</v>
          </cell>
          <cell r="J29">
            <v>0.13549600909227244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29.866883833674379</v>
          </cell>
          <cell r="I30">
            <v>38.620721539593859</v>
          </cell>
          <cell r="J30">
            <v>35.303664503025978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0.47222352939687923</v>
          </cell>
          <cell r="I31">
            <v>4.9257524879881852E-2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0.47222352939687923</v>
          </cell>
          <cell r="I32">
            <v>4.9257524879881852E-2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3.2386177198540702E-4</v>
          </cell>
          <cell r="I33">
            <v>1.4316504403041001E-5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3.2577236942640489E-2</v>
          </cell>
          <cell r="I34">
            <v>3.4019934271023971E-3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1.5925357144726097E-3</v>
          </cell>
          <cell r="I35">
            <v>9.7115196317644134E-4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1.5925357144726097E-3</v>
          </cell>
          <cell r="I36">
            <v>9.7115196317644134E-4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1.1695003510235001E-4</v>
          </cell>
          <cell r="I37">
            <v>1.9506387610229699E-5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2.30680852238323E-4</v>
          </cell>
          <cell r="I38">
            <v>1.4378041348037237E-4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2.1363518369226318E-2</v>
          </cell>
          <cell r="I39">
            <v>2.8662048857163672E-3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2.1363518369226318E-2</v>
          </cell>
          <cell r="I40">
            <v>2.8662048857163672E-3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2.0067442074194801E-4</v>
          </cell>
          <cell r="I41">
            <v>1.4704148712427699E-5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2.3221617636850936E-3</v>
          </cell>
          <cell r="I42">
            <v>2.6037083907106393E-4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2.9558971938572269</v>
          </cell>
          <cell r="I43">
            <v>2.5718448738347832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2.9558971938572269</v>
          </cell>
          <cell r="I44">
            <v>2.5718448738347832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0.31838736371066501</v>
          </cell>
          <cell r="I45">
            <v>7.11884425227213E-6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0.31174058163010226</v>
          </cell>
          <cell r="I46">
            <v>0.27125375025874809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1.3344226389289999E-4</v>
          </cell>
          <cell r="I49">
            <v>1.33442213030884E-4</v>
          </cell>
          <cell r="J49">
            <v>1.2803431394928599E-3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2.4975336793211979E-3</v>
          </cell>
          <cell r="I50">
            <v>2.6309758923520818E-3</v>
          </cell>
          <cell r="J50">
            <v>2.8282836229887899E-3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2.2039251715973607</v>
          </cell>
          <cell r="I51">
            <v>0.88393526488780394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2.2039251715973607</v>
          </cell>
          <cell r="I52">
            <v>0.88393526488780394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2.5092981462425401E-4</v>
          </cell>
          <cell r="I53">
            <v>1.3238915987888E-5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0.1516009869236481</v>
          </cell>
          <cell r="I54">
            <v>6.0794822228762771E-2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6.6191275800457456E-3</v>
          </cell>
          <cell r="I55">
            <v>2.8525300027756532E-3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6.6191275800457456E-3</v>
          </cell>
          <cell r="I56">
            <v>2.8525300027756532E-3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1.96975542825869E-4</v>
          </cell>
          <cell r="I57">
            <v>1.3844989475554201E-5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6.7641550515733283E-4</v>
          </cell>
          <cell r="I58">
            <v>2.6749161959478544E-4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3.8855773010499097E-8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5.7601977317050002E-8</v>
          </cell>
          <cell r="I60">
            <v>1.06252734561206E-8</v>
          </cell>
          <cell r="J60">
            <v>6.8187466189060202E-9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1.1967968625337291E-3</v>
          </cell>
          <cell r="I61">
            <v>6.4254073236091121E-4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0.11922349948259894</v>
          </cell>
          <cell r="I62">
            <v>6.2274821126480411E-2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1.6154945729349444E-3</v>
          </cell>
          <cell r="I63">
            <v>8.4383226458645526E-4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-1.573508320653E-8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77.679030143201516</v>
          </cell>
          <cell r="I65">
            <v>76.384739450752306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0.65343738254269701</v>
          </cell>
          <cell r="I66">
            <v>0.67855218647269921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1.0525613840542196</v>
          </cell>
          <cell r="I67">
            <v>1.0350235697933929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-1.68029425756343E-8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1.6232108701057107E-3</v>
          </cell>
          <cell r="I69">
            <v>1.7179368450903813E-3</v>
          </cell>
          <cell r="J69">
            <v>6.1890821416306255E-4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1.6232108701057107E-3</v>
          </cell>
          <cell r="I70">
            <v>1.7179368450903807E-3</v>
          </cell>
          <cell r="J70">
            <v>6.1890821416306244E-4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1.6270482867617195E-3</v>
          </cell>
          <cell r="I71">
            <v>1.7186041018049487E-3</v>
          </cell>
          <cell r="J71">
            <v>6.1961607221774429E-4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1.6270482867617195E-3</v>
          </cell>
          <cell r="I72">
            <v>1.7186041018049487E-3</v>
          </cell>
          <cell r="J72">
            <v>6.1961607221774429E-4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1.03212104515792E-2</v>
          </cell>
          <cell r="I73">
            <v>1.75213299599884E-3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2.3279555267544268E-2</v>
          </cell>
          <cell r="I74">
            <v>1.5953987965917373E-2</v>
          </cell>
          <cell r="J74">
            <v>5.628300359161586E-3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38.279269753299921</v>
          </cell>
          <cell r="I75">
            <v>3.111765399794491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0.29979580726245114</v>
          </cell>
          <cell r="I76">
            <v>2.5656728494911605E-2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0.51868929205013437</v>
          </cell>
          <cell r="I77">
            <v>4.2164842815643547E-2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-1.32553622230638E-8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0.7261600561895083</v>
          </cell>
          <cell r="I79">
            <v>0.24408722789647214</v>
          </cell>
          <cell r="J79">
            <v>1.1442492746201962E-2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0.72616005618950819</v>
          </cell>
          <cell r="I80">
            <v>0.24408722789647208</v>
          </cell>
          <cell r="J80">
            <v>1.1442492746201956E-2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0.72623404977287143</v>
          </cell>
          <cell r="I81">
            <v>0.24411227874995525</v>
          </cell>
          <cell r="J81">
            <v>1.1444458672017066E-2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0.72623404977287143</v>
          </cell>
          <cell r="I82">
            <v>0.24411227874995525</v>
          </cell>
          <cell r="J82">
            <v>1.1444458672017066E-2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0.26185573954601299</v>
          </cell>
          <cell r="I83">
            <v>8.6458109813478498E-2</v>
          </cell>
          <cell r="J83">
            <v>6.7624080759349304E-3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0.33777906804356084</v>
          </cell>
          <cell r="I84">
            <v>0.37500320699586848</v>
          </cell>
          <cell r="J84">
            <v>0.18002123585657584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1.8933354166376661</v>
          </cell>
          <cell r="I85">
            <v>0.20752543363592829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1.4046008603781806E-2</v>
          </cell>
          <cell r="I86">
            <v>1.5797889539403997E-3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2.5654951444954759E-2</v>
          </cell>
          <cell r="I87">
            <v>2.8119977457442828E-3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0.68957112069900772</v>
          </cell>
          <cell r="I88">
            <v>0.43171438011927582</v>
          </cell>
          <cell r="J88">
            <v>1.5111533416229544E-3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0.68957112069900761</v>
          </cell>
          <cell r="I89">
            <v>0.43171438011927571</v>
          </cell>
          <cell r="J89">
            <v>1.5111533416229544E-3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0.68964256820812064</v>
          </cell>
          <cell r="I90">
            <v>0.43175793216280289</v>
          </cell>
          <cell r="J90">
            <v>1.5120006048452272E-3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0.68964256820812064</v>
          </cell>
          <cell r="I91">
            <v>0.43175793216280289</v>
          </cell>
          <cell r="J91">
            <v>1.5120006048452272E-3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4.8019291490987402E-2</v>
          </cell>
          <cell r="I92">
            <v>2.3175737877791699E-3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22.60905627139805</v>
          </cell>
          <cell r="I93">
            <v>9.9749578210796734</v>
          </cell>
          <cell r="J93">
            <v>2.1940798093454568E-2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245.14755117119989</v>
          </cell>
          <cell r="I94">
            <v>163.94948000043703</v>
          </cell>
          <cell r="J94">
            <v>21.354729296569662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1.5410101909459832</v>
          </cell>
          <cell r="I95">
            <v>1.0305949142625972</v>
          </cell>
          <cell r="J95">
            <v>0.13423693328237746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3.3444413529495312</v>
          </cell>
          <cell r="I96">
            <v>2.2366914051901454</v>
          </cell>
          <cell r="J96">
            <v>0.29133327826152333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6.0076618954130599E-2</v>
          </cell>
          <cell r="I97">
            <v>5.2170805622384698E-5</v>
          </cell>
          <cell r="J97">
            <v>2.7868666157261899E-3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0.15339880468009623</v>
          </cell>
          <cell r="I98">
            <v>7.2231869902908266E-2</v>
          </cell>
          <cell r="J98">
            <v>1.3355786255341855E-2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2.8821786376528399E-5</v>
          </cell>
          <cell r="J99">
            <v>3.1160398442694813E-5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1.4317977406431271E-4</v>
          </cell>
          <cell r="J100">
            <v>1.4380472103522093E-4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2.16921634134725E-7</v>
          </cell>
          <cell r="I101">
            <v>5.1171994769959103E-7</v>
          </cell>
          <cell r="J101">
            <v>5.9069525098923998E-7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2.064745101788231E-7</v>
          </cell>
          <cell r="I102">
            <v>6.59874454081766E-7</v>
          </cell>
          <cell r="J102">
            <v>6.8049628679054904E-7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8.0649579742295783E-3</v>
          </cell>
          <cell r="I103">
            <v>3.6006279304286182E-3</v>
          </cell>
          <cell r="J103">
            <v>1.1026001644861222E-3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8.0649579742295783E-3</v>
          </cell>
          <cell r="I104">
            <v>3.6006279304286182E-3</v>
          </cell>
          <cell r="J104">
            <v>1.1026001644861222E-3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8.0682668657948656E-3</v>
          </cell>
          <cell r="I105">
            <v>3.6013643172181113E-3</v>
          </cell>
          <cell r="J105">
            <v>1.1034065683047014E-3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8.0682668657948656E-3</v>
          </cell>
          <cell r="I106">
            <v>3.6013643172181113E-3</v>
          </cell>
          <cell r="J106">
            <v>1.1034065683047014E-3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3.3545750781122902E-2</v>
          </cell>
          <cell r="I107">
            <v>2.5142724313293101E-3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0.13374890068816256</v>
          </cell>
          <cell r="I108">
            <v>6.1963704521828887E-2</v>
          </cell>
          <cell r="J108">
            <v>1.5979219815012439E-2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3.3097219769823466E-2</v>
          </cell>
          <cell r="I113">
            <v>3.3879362843630044E-2</v>
          </cell>
          <cell r="J113">
            <v>3.6423626595381099E-2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1.9813910399060357</v>
          </cell>
          <cell r="I114">
            <v>2.0282146489324915</v>
          </cell>
          <cell r="J114">
            <v>2.1805289954527289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1.3425101791554001E-4</v>
          </cell>
          <cell r="I115">
            <v>7.2198982066676504E-5</v>
          </cell>
          <cell r="J115">
            <v>1.4958452549164701E-3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3.0554859261304559E-3</v>
          </cell>
          <cell r="I116">
            <v>3.1276849081971316E-3</v>
          </cell>
          <cell r="J116">
            <v>3.3625512509059298E-3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4.9048557415149428E-3</v>
          </cell>
          <cell r="I121">
            <v>2.3414407152180057E-3</v>
          </cell>
          <cell r="J121">
            <v>6.43064225168388E-4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5.2770312952766835E-5</v>
          </cell>
          <cell r="I122">
            <v>2.5227916215235852E-5</v>
          </cell>
          <cell r="J122">
            <v>6.970599735638265E-6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8.6965527331825265E-5</v>
          </cell>
          <cell r="I123">
            <v>4.151490629819156E-5</v>
          </cell>
          <cell r="J123">
            <v>1.1401847963978509E-5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3.7503203446573802E-6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6.9174339489300912E-6</v>
          </cell>
          <cell r="I125">
            <v>3.5623835054317447E-6</v>
          </cell>
          <cell r="J125">
            <v>9.3621613767453905E-7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29.086697210649501</v>
          </cell>
          <cell r="I126">
            <v>35.153973123549406</v>
          </cell>
          <cell r="J126">
            <v>38.621946323295099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29.086697210649501</v>
          </cell>
          <cell r="I127">
            <v>35.153973123549406</v>
          </cell>
          <cell r="J127">
            <v>38.621946323295099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16.681240295178299</v>
          </cell>
          <cell r="I128">
            <v>12.2124000061239</v>
          </cell>
          <cell r="J128">
            <v>26.9932350178793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20.725895615467905</v>
          </cell>
          <cell r="I129">
            <v>31.001540359598899</v>
          </cell>
          <cell r="J129">
            <v>42.912258531937802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9.2703451105553124E-3</v>
          </cell>
          <cell r="I130">
            <v>6.3479434508572873E-3</v>
          </cell>
          <cell r="J130">
            <v>1.69187042355335E-3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7.9701351955419834E-5</v>
          </cell>
          <cell r="I131">
            <v>5.4735256988951024E-5</v>
          </cell>
          <cell r="J131">
            <v>1.4678727146989652E-5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1.6436782110913677E-4</v>
          </cell>
          <cell r="I132">
            <v>1.1255218884498749E-4</v>
          </cell>
          <cell r="J132">
            <v>2.9997702545272182E-5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5.2159687170111296E-6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6.900888086486327E-6</v>
          </cell>
          <cell r="I134">
            <v>4.8260177189079466E-6</v>
          </cell>
          <cell r="J134">
            <v>1.3020951912622601E-6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0.43273536566538701</v>
          </cell>
          <cell r="I135">
            <v>0.20052070866262001</v>
          </cell>
          <cell r="J135">
            <v>5.68254912222005E-2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2.0197141755692967E-3</v>
          </cell>
          <cell r="I136">
            <v>9.3589419750420672E-4</v>
          </cell>
          <cell r="J136">
            <v>2.6522271869018941E-4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5.9036202682862995E-3</v>
          </cell>
          <cell r="I137">
            <v>2.7356167621094144E-3</v>
          </cell>
          <cell r="J137">
            <v>7.752454464147393E-4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4.9906709512750499E-5</v>
          </cell>
          <cell r="I138">
            <v>1.63253040605319E-5</v>
          </cell>
          <cell r="J138">
            <v>7.5216958259452997E-6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1.8969618747496442E-4</v>
          </cell>
          <cell r="I139">
            <v>7.9245142731884625E-5</v>
          </cell>
          <cell r="J139">
            <v>2.445870911449416E-5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1.6599091842788686E-2</v>
          </cell>
          <cell r="I140">
            <v>1.0414342466790412E-2</v>
          </cell>
          <cell r="J140">
            <v>2.7344851971929699E-3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1.3937783118682414E-4</v>
          </cell>
          <cell r="I141">
            <v>8.6377602570650972E-5</v>
          </cell>
          <cell r="J141">
            <v>2.2776428984623774E-5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2.9431013905653706E-4</v>
          </cell>
          <cell r="I142">
            <v>1.8465146217713508E-4</v>
          </cell>
          <cell r="J142">
            <v>4.8483780092073928E-5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7.12654333929188E-6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1.0767006348092251E-5</v>
          </cell>
          <cell r="I144">
            <v>6.4997026867965417E-6</v>
          </cell>
          <cell r="J144">
            <v>1.7790439927583299E-6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1.2238170196494941E-2</v>
          </cell>
          <cell r="I145">
            <v>9.385599237082095E-3</v>
          </cell>
          <cell r="J145">
            <v>2.4689364990368901E-3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1.0292557704051611E-4</v>
          </cell>
          <cell r="I146">
            <v>7.8519054346649019E-5</v>
          </cell>
          <cell r="J146">
            <v>2.0754481505248059E-5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2.169888332711868E-4</v>
          </cell>
          <cell r="I147">
            <v>1.6641133399081714E-4</v>
          </cell>
          <cell r="J147">
            <v>4.3775469841079583E-5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7.7346312322313402E-6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9.3743361967438201E-6</v>
          </cell>
          <cell r="I149">
            <v>7.0171468531584084E-6</v>
          </cell>
          <cell r="J149">
            <v>1.93084481140185E-6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9.3166569167104529E-2</v>
          </cell>
          <cell r="I150">
            <v>3.1709857217218647E-2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7.3705955077333219E-4</v>
          </cell>
          <cell r="I151">
            <v>2.5901230625210813E-4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1.2624196364106298E-3</v>
          </cell>
          <cell r="I152">
            <v>4.2967286202193292E-4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1.06133643311604E-4</v>
          </cell>
          <cell r="I154">
            <v>3.7959826381655102E-5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0.10492649520469199</v>
          </cell>
          <cell r="I157">
            <v>3.6000918062706486E-2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6.7193109489051479E-4</v>
          </cell>
          <cell r="I158">
            <v>2.3804354363781072E-4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1.4217682277058545E-3</v>
          </cell>
          <cell r="I159">
            <v>4.8781731792285214E-4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6.3143849671986796E-5</v>
          </cell>
          <cell r="I161">
            <v>2.2314116651176301E-5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7.5339380491465158E-2</v>
          </cell>
          <cell r="I162">
            <v>2.5862563276798874E-2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6.3807027329597431E-4</v>
          </cell>
          <cell r="I163">
            <v>2.2486662273027202E-4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1.0278223805111201E-3</v>
          </cell>
          <cell r="I164">
            <v>3.5283169545428158E-4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9.1227097967206707E-5</v>
          </cell>
          <cell r="I166">
            <v>3.2764028775184899E-5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0.1284625950896047</v>
          </cell>
          <cell r="I167">
            <v>4.7586020429410486E-2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7.6605953680127198E-4</v>
          </cell>
          <cell r="I168">
            <v>2.9343669686813964E-4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1.7406855703198481E-3</v>
          </cell>
          <cell r="I169">
            <v>6.4479702478876047E-4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6.4744295656690105E-5</v>
          </cell>
          <cell r="I171">
            <v>2.30449250043013E-5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9.0564581397786129E-2</v>
          </cell>
          <cell r="I172">
            <v>3.2424826826834258E-2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6.2145713283468461E-4</v>
          </cell>
          <cell r="I173">
            <v>2.2835088565799567E-4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1.2355331705018575E-3</v>
          </cell>
          <cell r="I174">
            <v>4.4235780118464179E-4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5.7688079695629098E-5</v>
          </cell>
          <cell r="I176">
            <v>2.0842765875550101E-5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0.1862342079790931</v>
          </cell>
          <cell r="I177">
            <v>7.1751106937889567E-2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1.1297070622910117E-3</v>
          </cell>
          <cell r="I178">
            <v>4.4737901278729865E-4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2.5234987531042455E-3</v>
          </cell>
          <cell r="I179">
            <v>9.72237221380617E-4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1.15850238044311E-4</v>
          </cell>
          <cell r="I181">
            <v>4.4301589586830903E-5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0.11561666392020302</v>
          </cell>
          <cell r="I182">
            <v>4.6154849152012969E-2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7.4075924256547553E-4</v>
          </cell>
          <cell r="I183">
            <v>3.032735247110615E-4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1.5773078297435597E-3</v>
          </cell>
          <cell r="I184">
            <v>6.2967052049130981E-4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6.1423732549141096E-5</v>
          </cell>
          <cell r="I186">
            <v>2.2931328206264102E-5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0.1943777488890587</v>
          </cell>
          <cell r="I187">
            <v>5.8362001898778892</v>
          </cell>
          <cell r="J187">
            <v>6.2335827387992362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5.0413060855191046E-4</v>
          </cell>
          <cell r="I188">
            <v>1.6271505374869117E-2</v>
          </cell>
          <cell r="J188">
            <v>1.8565097806411017E-2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2.6518110353214081E-3</v>
          </cell>
          <cell r="I189">
            <v>7.9620739288920786E-2</v>
          </cell>
          <cell r="J189">
            <v>8.5042056463836765E-2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8.75081688968038E-6</v>
          </cell>
          <cell r="I190">
            <v>3.4452594594983201E-4</v>
          </cell>
          <cell r="J190">
            <v>3.7124831863795198E-4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1.2142564530787656E-5</v>
          </cell>
          <cell r="I191">
            <v>3.5366351865715801E-4</v>
          </cell>
          <cell r="J191">
            <v>5.4556306034109193E-4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5.3633354600181246E-2</v>
          </cell>
          <cell r="I192">
            <v>1.746417870361322E-2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3.2162767299216016E-4</v>
          </cell>
          <cell r="I193">
            <v>1.0824439235677931E-4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7.3169651569142229E-4</v>
          </cell>
          <cell r="I194">
            <v>2.3825618968094541E-4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3.0610565116446301E-5</v>
          </cell>
          <cell r="I196">
            <v>9.8906333655382103E-6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6.5771682764033228</v>
          </cell>
          <cell r="I197">
            <v>1.6457651665815332</v>
          </cell>
          <cell r="J197">
            <v>0.20291587192830629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1.1701922657905992E-2</v>
          </cell>
          <cell r="I198">
            <v>3.069839334634554E-3</v>
          </cell>
          <cell r="J198">
            <v>3.9498769381922892E-4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8.972944442569325E-2</v>
          </cell>
          <cell r="I199">
            <v>2.2452457934263793E-2</v>
          </cell>
          <cell r="J199">
            <v>2.7682929321733514E-3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3.5478353157217799E-5</v>
          </cell>
          <cell r="I200">
            <v>3.9899794930883599E-6</v>
          </cell>
          <cell r="J200">
            <v>8.3106986528118596E-7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2.546232934331925E-4</v>
          </cell>
          <cell r="I201">
            <v>6.6761041849905303E-5</v>
          </cell>
          <cell r="J201">
            <v>8.9130651029827624E-6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2925.7941148622599</v>
          </cell>
          <cell r="I205">
            <v>2470.6689292382598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39.328735854466444</v>
          </cell>
          <cell r="I206">
            <v>33.210910230579735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39.915335809853467</v>
          </cell>
          <cell r="I207">
            <v>33.706260971872588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9.7068580104181095</v>
          </cell>
          <cell r="I208">
            <v>3.774784716206784</v>
          </cell>
          <cell r="J208">
            <v>0.2013287131956164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1.1978570020811709E-2</v>
          </cell>
          <cell r="I209">
            <v>4.8671526879781012E-3</v>
          </cell>
          <cell r="J209">
            <v>2.7258862165605686E-4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0.13242643943271643</v>
          </cell>
          <cell r="I210">
            <v>5.1497745105140297E-2</v>
          </cell>
          <cell r="J210">
            <v>2.7466400163112781E-3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8.9320108592632206E-5</v>
          </cell>
          <cell r="I211">
            <v>1.6479367979666299E-5</v>
          </cell>
          <cell r="J211">
            <v>3.6276901208004501E-7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2.6043138397463999E-4</v>
          </cell>
          <cell r="I212">
            <v>1.0579947657229899E-4</v>
          </cell>
          <cell r="J212">
            <v>6.0073026780341598E-6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2.1247542474469382E-2</v>
          </cell>
          <cell r="I213">
            <v>1.1980462879216171E-2</v>
          </cell>
          <cell r="J213">
            <v>1.3524124147879533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2.1247542474469382E-2</v>
          </cell>
          <cell r="I214">
            <v>1.1980462879216169E-2</v>
          </cell>
          <cell r="J214">
            <v>1.3524124147879533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2.1265549146043228E-2</v>
          </cell>
          <cell r="I215">
            <v>1.1993949983814924E-2</v>
          </cell>
          <cell r="J215">
            <v>1.3525586619107026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2.1265549146043228E-2</v>
          </cell>
          <cell r="I216">
            <v>1.1993949983814924E-2</v>
          </cell>
          <cell r="J216">
            <v>1.3525586619107026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1.09332633965696E-2</v>
          </cell>
          <cell r="I217">
            <v>7.0518618859764202E-3</v>
          </cell>
          <cell r="J217">
            <v>29.666713022919598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7.2631437637096397E-2</v>
          </cell>
          <cell r="I218">
            <v>2.7891945698779497E-2</v>
          </cell>
          <cell r="J218">
            <v>25.325864206445054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4.1894073498085979E-3</v>
          </cell>
          <cell r="I219">
            <v>6.5689768990810004E-3</v>
          </cell>
          <cell r="J219">
            <v>7.091419209524271E-4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3.6061760363306315E-6</v>
          </cell>
          <cell r="I220">
            <v>5.8600455569583156E-6</v>
          </cell>
          <cell r="J220">
            <v>6.9495740577769841E-7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5.7154261252504759E-5</v>
          </cell>
          <cell r="I221">
            <v>8.9617693029754507E-5</v>
          </cell>
          <cell r="J221">
            <v>9.6745146105378826E-6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9.5045867172845805E-8</v>
          </cell>
          <cell r="I222">
            <v>9.6766218662486403E-8</v>
          </cell>
          <cell r="J222">
            <v>2.6988293671091499E-8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1.1299998838955E-7</v>
          </cell>
          <cell r="I223">
            <v>1.6168124473090101E-7</v>
          </cell>
          <cell r="J223">
            <v>4.3969665426348103E-8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5.5473708983287497E-2</v>
          </cell>
          <cell r="I228">
            <v>2.0148970369158799E-2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4.5166640641859903</v>
          </cell>
          <cell r="I229">
            <v>1.6405272346968001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6.1201410083821225E-2</v>
          </cell>
          <cell r="I230">
            <v>2.2229366323804872E-2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6.6104371528561203E-6</v>
          </cell>
          <cell r="I231">
            <v>6.9474232476797503E-4</v>
          </cell>
          <cell r="J231">
            <v>1.43594427990624E-6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5.5573238809894843E-2</v>
          </cell>
          <cell r="I232">
            <v>2.0144847977564884E-2</v>
          </cell>
          <cell r="J232">
            <v>5.8876361223699413E-6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5.1500872458711626</v>
          </cell>
          <cell r="I233">
            <v>8.0200146202599463</v>
          </cell>
          <cell r="J233">
            <v>10.591804696864758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5.1500872458711617</v>
          </cell>
          <cell r="I234">
            <v>8.0200146202599463</v>
          </cell>
          <cell r="J234">
            <v>10.591804696864758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5.1506165853706642</v>
          </cell>
          <cell r="I235">
            <v>8.020829533276757</v>
          </cell>
          <cell r="J235">
            <v>10.592873734300605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5.1506165853706642</v>
          </cell>
          <cell r="I236">
            <v>8.020829533276757</v>
          </cell>
          <cell r="J236">
            <v>10.592873734300605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80.634807795883802</v>
          </cell>
          <cell r="I237">
            <v>108.88581398539699</v>
          </cell>
          <cell r="J237">
            <v>186.74124265121199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79.293324730663642</v>
          </cell>
          <cell r="I238">
            <v>172.96413543852069</v>
          </cell>
          <cell r="J238">
            <v>232.29778797474637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68.721559729756876</v>
          </cell>
          <cell r="I239">
            <v>38.541390861250726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1.8846457319391117</v>
          </cell>
          <cell r="I240">
            <v>1.0655037007359023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0.93118644620266688</v>
          </cell>
          <cell r="I241">
            <v>0.52224106858063324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0.434996633685163</v>
          </cell>
          <cell r="I242">
            <v>1.2175426775273899E-4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0.76422984207032829</v>
          </cell>
          <cell r="I243">
            <v>0.4829734236249873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11.9670296837095</v>
          </cell>
          <cell r="I244">
            <v>9.7105775393637508</v>
          </cell>
          <cell r="J244">
            <v>2.0186023486525002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887.59495983137595</v>
          </cell>
          <cell r="I245">
            <v>720.23383486079001</v>
          </cell>
          <cell r="J245">
            <v>149.71979830607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12.109071757590414</v>
          </cell>
          <cell r="I246">
            <v>9.825836764812939</v>
          </cell>
          <cell r="J246">
            <v>2.0425620505602895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9.6279379516787901E-6</v>
          </cell>
          <cell r="I247">
            <v>5.5230081751139499</v>
          </cell>
          <cell r="J247">
            <v>2.6941568746018601E-6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11.967049779101774</v>
          </cell>
          <cell r="I248">
            <v>9.7105687194412997</v>
          </cell>
          <cell r="J248">
            <v>2.0185833778070998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11.192676041651252</v>
          </cell>
          <cell r="I249">
            <v>12.49598415306928</v>
          </cell>
          <cell r="J249">
            <v>11.045904913170897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11.192676041651252</v>
          </cell>
          <cell r="I250">
            <v>12.49598415306928</v>
          </cell>
          <cell r="J250">
            <v>11.045904913170897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11.193809487230112</v>
          </cell>
          <cell r="I251">
            <v>12.497246742375237</v>
          </cell>
          <cell r="J251">
            <v>11.047019350034057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11.193809487230112</v>
          </cell>
          <cell r="I252">
            <v>12.497246742375237</v>
          </cell>
          <cell r="J252">
            <v>11.047019350034057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121.71805318417201</v>
          </cell>
          <cell r="I253">
            <v>61.118312394677503</v>
          </cell>
          <cell r="J253">
            <v>125.038710300793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163.91026880379817</v>
          </cell>
          <cell r="I254">
            <v>180.05782629580895</v>
          </cell>
          <cell r="J254">
            <v>166.46112704568009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0.74278873257559863</v>
          </cell>
          <cell r="I255">
            <v>2.5850792105285222E-2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1.1174598950562754E-2</v>
          </cell>
          <cell r="I256">
            <v>4.1154403113468458E-4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1.0064887975279092E-2</v>
          </cell>
          <cell r="I257">
            <v>3.5028173584397324E-4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7.5004299362688395E-5</v>
          </cell>
          <cell r="I258">
            <v>3.3727974047616203E-5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5.2486960547939695E-3</v>
          </cell>
          <cell r="I259">
            <v>1.6359814428744396E-4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11.294413475010689</v>
          </cell>
          <cell r="I260">
            <v>13.941400979367311</v>
          </cell>
          <cell r="J260">
            <v>15.613315589851503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11.294413475010687</v>
          </cell>
          <cell r="I261">
            <v>13.941400979367311</v>
          </cell>
          <cell r="J261">
            <v>15.613315589851503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11.295557046870998</v>
          </cell>
          <cell r="I262">
            <v>13.942806710620438</v>
          </cell>
          <cell r="J262">
            <v>15.614886837550763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11.295557046870998</v>
          </cell>
          <cell r="I263">
            <v>13.942806710620438</v>
          </cell>
          <cell r="J263">
            <v>15.614886837550763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149.53360095174199</v>
          </cell>
          <cell r="I264">
            <v>100.19558559556801</v>
          </cell>
          <cell r="J264">
            <v>275.34774785947502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179.89495462615193</v>
          </cell>
          <cell r="I265">
            <v>210.17104297820561</v>
          </cell>
          <cell r="J265">
            <v>316.11504390188765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0.68033132623133441</v>
          </cell>
          <cell r="I266">
            <v>0.30674418836477862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6.7526664350885789E-3</v>
          </cell>
          <cell r="I267">
            <v>3.0541764426758543E-3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9.2185816562511576E-3</v>
          </cell>
          <cell r="I268">
            <v>4.1564253165959266E-3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2.4568132868687799E-5</v>
          </cell>
          <cell r="I269">
            <v>1.30160657350863E-5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3.1021245356628174E-3</v>
          </cell>
          <cell r="I270">
            <v>1.3872526796352928E-3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3.5233537732685303</v>
          </cell>
          <cell r="I275">
            <v>3.5058859311457482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3.2343252779136175E-2</v>
          </cell>
          <cell r="I276">
            <v>3.2184493708048066E-2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4.7741921046999057E-2</v>
          </cell>
          <cell r="I277">
            <v>4.7505229419319096E-2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1.09400146245835E-5</v>
          </cell>
          <cell r="I278">
            <v>5.6300621994145001E-6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1.5444791874457475E-2</v>
          </cell>
          <cell r="I279">
            <v>1.5384222555477483E-2</v>
          </cell>
          <cell r="J279">
            <v>3.903127820947816E-18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4.0873150375987671E-4</v>
          </cell>
          <cell r="I284">
            <v>3.4283750999608272E-4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2.1916148136954841E-4</v>
          </cell>
          <cell r="I285">
            <v>1.7949904826808848E-4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0.27325183896088123</v>
          </cell>
          <cell r="I286">
            <v>0.11963934023276805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0.17330867047401272</v>
          </cell>
          <cell r="I287">
            <v>7.2517492688887145E-2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4.0661356116657009E-4</v>
          </cell>
          <cell r="I288">
            <v>3.3876162403397584E-4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2.1802569601652087E-4</v>
          </cell>
          <cell r="I289">
            <v>1.7736905051221372E-4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0.17242960125969042</v>
          </cell>
          <cell r="I292">
            <v>2.3604623933035477E-2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0.11738752847183682</v>
          </cell>
          <cell r="I293">
            <v>1.5422246576132333E-2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0.87160894043539605</v>
          </cell>
          <cell r="I294">
            <v>0.2829158930697272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0.55265887710385031</v>
          </cell>
          <cell r="I295">
            <v>0.17136700840655161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7.3196162530592924E-3</v>
          </cell>
          <cell r="I300">
            <v>1.2900480155243347E-3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5.2705737413611224E-3</v>
          </cell>
          <cell r="I301">
            <v>9.13335723829131E-4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0.8047514188248871</v>
          </cell>
          <cell r="I302">
            <v>0.42382498460733631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0.547390519929292</v>
          </cell>
          <cell r="I303">
            <v>0.27532826635606639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2.26740787849578E-3</v>
          </cell>
          <cell r="I304">
            <v>1.2799541398306634E-3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1.6477421895329015E-3</v>
          </cell>
          <cell r="I305">
            <v>9.0637352248797848E-4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7.3994906738408519E-3</v>
          </cell>
          <cell r="I306">
            <v>6.5718252190128997E-3</v>
          </cell>
          <cell r="J306">
            <v>5.9436438047812228E-3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4.2058616751864684E-5</v>
          </cell>
          <cell r="I307">
            <v>3.73541761764572E-5</v>
          </cell>
          <cell r="J307">
            <v>3.3783600508969995E-5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1.3119664315320646E-4</v>
          </cell>
          <cell r="I308">
            <v>1.1652172374136341E-4</v>
          </cell>
          <cell r="J308">
            <v>1.0538375540392235E-4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2.0986566962560601E-6</v>
          </cell>
          <cell r="I309">
            <v>1.0786807879743399E-6</v>
          </cell>
          <cell r="J309">
            <v>1.9444051391995399E-6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3.341824934047978E-6</v>
          </cell>
          <cell r="I310">
            <v>2.9460312730886353E-6</v>
          </cell>
          <cell r="J310">
            <v>2.7922972365938328E-6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2.951744705803943</v>
          </cell>
          <cell r="I311">
            <v>3.8830368889207176</v>
          </cell>
          <cell r="J311">
            <v>5.2340174790867655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4.3321522148850651</v>
          </cell>
          <cell r="I312">
            <v>5.6989707903064177</v>
          </cell>
          <cell r="J312">
            <v>7.681748482579966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0.18191715394159</v>
          </cell>
          <cell r="I313">
            <v>0.19114494740728899</v>
          </cell>
          <cell r="J313">
            <v>0.35988493717540398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0.25652772491188175</v>
          </cell>
          <cell r="I314">
            <v>0.38611021292650055</v>
          </cell>
          <cell r="J314">
            <v>0.48766952281462922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6.4312051418894123E-2</v>
          </cell>
          <cell r="I315">
            <v>4.8574532009030329E-2</v>
          </cell>
          <cell r="J315">
            <v>4.4579293185946361E-2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0.1383943549666761</v>
          </cell>
          <cell r="I316">
            <v>0.10303286031747556</v>
          </cell>
          <cell r="J316">
            <v>8.4596558274708772E-2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1.0373509322625599E-3</v>
          </cell>
          <cell r="I317">
            <v>1.7301815735790201E-5</v>
          </cell>
          <cell r="J317">
            <v>7.7874995356745896E-4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1.3981590819795199E-3</v>
          </cell>
          <cell r="I318">
            <v>1.0556225373011901E-3</v>
          </cell>
          <cell r="J318">
            <v>9.6943548874037753E-4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4.5801384493962032E-2</v>
          </cell>
          <cell r="I319">
            <v>5.4472260660979821E-2</v>
          </cell>
          <cell r="J319">
            <v>5.5616384022809974E-2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0.13929638044895634</v>
          </cell>
          <cell r="I320">
            <v>0.15380280151471584</v>
          </cell>
          <cell r="J320">
            <v>0.14762622907306139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2.7199821711364598E-4</v>
          </cell>
          <cell r="I321">
            <v>9.0667549954188498E-4</v>
          </cell>
          <cell r="J321">
            <v>7.0635798738943303E-4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9.9566513282717001E-4</v>
          </cell>
          <cell r="I322">
            <v>1.1837563734963569E-3</v>
          </cell>
          <cell r="J322">
            <v>1.2087890380776884E-3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3.1989741894066279E-4</v>
          </cell>
          <cell r="I323">
            <v>7.4384247617226571E-3</v>
          </cell>
          <cell r="J323">
            <v>1.1705924100313615E-2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1.4253965141894467E-3</v>
          </cell>
          <cell r="I324">
            <v>3.1163559066989133E-2</v>
          </cell>
          <cell r="J324">
            <v>4.5561737269061528E-2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5.22141947025091E-6</v>
          </cell>
          <cell r="I325">
            <v>1.5646750434268199E-4</v>
          </cell>
          <cell r="J325">
            <v>2.00855075731601E-4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7.0981204635608291E-6</v>
          </cell>
          <cell r="I326">
            <v>1.61688923812933E-4</v>
          </cell>
          <cell r="J326">
            <v>2.5444852039403201E-4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1.6903818491508704E-5</v>
          </cell>
          <cell r="I327">
            <v>2.79981164734545E-5</v>
          </cell>
          <cell r="J327">
            <v>8.7475946094135809E-6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1.1188912338583921E-4</v>
          </cell>
          <cell r="I328">
            <v>1.7776011066285985E-4</v>
          </cell>
          <cell r="J328">
            <v>5.1085690707470632E-5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3.9812508117536401E-7</v>
          </cell>
          <cell r="I329">
            <v>4.4608738197488502E-7</v>
          </cell>
          <cell r="J329">
            <v>1.8701255608827601E-7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4.7005445859380798E-7</v>
          </cell>
          <cell r="I330">
            <v>6.3891850119845021E-7</v>
          </cell>
          <cell r="J330">
            <v>2.65295822432146E-7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7.820124867885813E-3</v>
          </cell>
          <cell r="I331">
            <v>2.4789290182348064E-3</v>
          </cell>
          <cell r="J331">
            <v>2.4460836262171046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4.2907268227576501E-3</v>
          </cell>
          <cell r="I332">
            <v>1.314721459559025E-3</v>
          </cell>
          <cell r="J332">
            <v>1.1110779534735566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1.47185350297386E-4</v>
          </cell>
          <cell r="I333">
            <v>9.7635775378803098E-5</v>
          </cell>
          <cell r="J333">
            <v>0.43546659443820401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1.1679297026778214E-3</v>
          </cell>
          <cell r="I334">
            <v>3.7194760440551855E-4</v>
          </cell>
          <cell r="J334">
            <v>0.37174270065295656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6.8393114658723095E-2</v>
          </cell>
          <cell r="I335">
            <v>6.7232479798775197E-2</v>
          </cell>
          <cell r="J335">
            <v>3.3468142301881797E-2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1.5118717320523663E-3</v>
          </cell>
          <cell r="I336">
            <v>1.2223792044272915E-3</v>
          </cell>
          <cell r="J336">
            <v>7.3833590203172472E-4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1.2126438769277145E-3</v>
          </cell>
          <cell r="I337">
            <v>1.1920652446591345E-3</v>
          </cell>
          <cell r="J337">
            <v>5.9340677840215999E-4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3.5110922160927282E-4</v>
          </cell>
          <cell r="I338">
            <v>8.4058997322817092E-5</v>
          </cell>
          <cell r="J338">
            <v>1.4379440442796468E-4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2.0090916592326079E-5</v>
          </cell>
          <cell r="I339">
            <v>1.2316281721257497E-5</v>
          </cell>
          <cell r="J339">
            <v>1.3569164239012545E-5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1.9889312393721401E-7</v>
          </cell>
          <cell r="I340">
            <v>2.0142076317661701E-7</v>
          </cell>
          <cell r="J340">
            <v>4.8169151208322003E-7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0.95961849573662683</v>
          </cell>
          <cell r="I341">
            <v>0.95961869715739001</v>
          </cell>
          <cell r="J341">
            <v>0.48125483520284612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7.9218426436071256</v>
          </cell>
          <cell r="I342">
            <v>12.654306976204404</v>
          </cell>
          <cell r="J342">
            <v>18.036089492684997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5.1406620949632851</v>
          </cell>
          <cell r="I343">
            <v>7.968656373316489</v>
          </cell>
          <cell r="J343">
            <v>10.417791175838929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0.610254415785486</v>
          </cell>
          <cell r="I344">
            <v>0.84867973670934405</v>
          </cell>
          <cell r="J344">
            <v>1.5476292141665899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0.60137259264453269</v>
          </cell>
          <cell r="I345">
            <v>1.3346957342837253</v>
          </cell>
          <cell r="J345">
            <v>1.9023702412344128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15.535927925907458</v>
          </cell>
          <cell r="I349">
            <v>17.706698854862893</v>
          </cell>
          <cell r="J349">
            <v>17.066612948751843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11.183377652469382</v>
          </cell>
          <cell r="I350">
            <v>12.445260031753236</v>
          </cell>
          <cell r="J350">
            <v>10.872547541416942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0.79851266800308296</v>
          </cell>
          <cell r="I351">
            <v>0.41272635978635103</v>
          </cell>
          <cell r="J351">
            <v>0.89682881570232298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1.0682405439445075</v>
          </cell>
          <cell r="I352">
            <v>1.2174805722812454</v>
          </cell>
          <cell r="J352">
            <v>1.1734677292915283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15.200557269273814</v>
          </cell>
          <cell r="I353">
            <v>19.239420084508794</v>
          </cell>
          <cell r="J353">
            <v>23.560368964033277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11.285083041380409</v>
          </cell>
          <cell r="I354">
            <v>13.891328951360929</v>
          </cell>
          <cell r="J354">
            <v>15.443514284041528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0.99999241446311604</v>
          </cell>
          <cell r="I355">
            <v>0.68810242979937497</v>
          </cell>
          <cell r="J355">
            <v>1.99828691371567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1.1970608751734417</v>
          </cell>
          <cell r="I356">
            <v>1.5538594831788124</v>
          </cell>
          <cell r="J356">
            <v>2.3030807863336142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2.2172441961729738E-9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4.2531301730847754E-6</v>
          </cell>
          <cell r="J362">
            <v>3.8026124856027826E-6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7.617355574802552E-6</v>
          </cell>
          <cell r="J363">
            <v>6.3651929651645652E-6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1.6962693241454399E-7</v>
          </cell>
          <cell r="I364">
            <v>1.4565273058894099E-7</v>
          </cell>
          <cell r="J364">
            <v>2.4159198942420701E-7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3.6168142703604097E-7</v>
          </cell>
          <cell r="I365">
            <v>3.5514485130889318E-7</v>
          </cell>
          <cell r="J365">
            <v>3.4440520336725698E-7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1.6699222139119994E-9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2.0407181132055501E-5</v>
          </cell>
          <cell r="I371">
            <v>4.5034565023399001E-6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4.3108203826173398E-8</v>
          </cell>
          <cell r="I372">
            <v>1.0000705669953799E-8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2.7840629102395013E-7</v>
          </cell>
          <cell r="I373">
            <v>6.1438697166983702E-8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1.12440641446552E-8</v>
          </cell>
          <cell r="I374">
            <v>1.12393087044556E-8</v>
          </cell>
          <cell r="J374">
            <v>1.04847363020175E-8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1.8272868091036287E-8</v>
          </cell>
          <cell r="I375">
            <v>2.2483372849110801E-8</v>
          </cell>
          <cell r="J375">
            <v>1.8094514556460999E-8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-9.2410783380711663E-10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-3.72253835922729E-9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16.7086499777702</v>
          </cell>
          <cell r="I401">
            <v>27.996049670409299</v>
          </cell>
          <cell r="J401">
            <v>55.405298331663197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16.7086499777702</v>
          </cell>
          <cell r="I402">
            <v>27.996049670409299</v>
          </cell>
          <cell r="J402">
            <v>55.405298331663197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4.3330654734419642</v>
          </cell>
          <cell r="I411">
            <v>5.6999098597897682</v>
          </cell>
          <cell r="J411">
            <v>7.6827430089922322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4.3330654734419642</v>
          </cell>
          <cell r="I412">
            <v>5.6999098597897682</v>
          </cell>
          <cell r="J412">
            <v>7.6827430089922322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0.29243359973080901</v>
          </cell>
          <cell r="I413">
            <v>0.28108533910217198</v>
          </cell>
          <cell r="J413">
            <v>0.61977618874198503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0.45800271170519402</v>
          </cell>
          <cell r="I414">
            <v>0.60247691215966204</v>
          </cell>
          <cell r="J414">
            <v>0.81206074686850904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2.5927203366705199E-8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3.0632304195010003E-8</v>
          </cell>
          <cell r="I416">
            <v>7.9417657809167984E-9</v>
          </cell>
          <cell r="J416">
            <v>4.5499295625038698E-9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1.16995924090483E-8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5.872173909230001E-10</v>
          </cell>
          <cell r="I418">
            <v>-2.2043356004473994E-9</v>
          </cell>
          <cell r="J418">
            <v>2.0531455174040901E-9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-2.0492036084804999E-8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-1.3751367487411001E-8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0.95999425717805098</v>
          </cell>
          <cell r="I428">
            <v>0.86058249378304197</v>
          </cell>
          <cell r="J428">
            <v>1.06876696555725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3.6280001670057693</v>
          </cell>
          <cell r="I429">
            <v>2.6552196019991245</v>
          </cell>
          <cell r="J429">
            <v>1.9470980230962502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101.48356690795272</v>
          </cell>
          <cell r="I430">
            <v>55.599059861202996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0.8464671822445381</v>
          </cell>
          <cell r="I431">
            <v>0.47089465179455098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1.3751160827635875</v>
          </cell>
          <cell r="I432">
            <v>0.7533747948672489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7.5481389331364501E-2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0.12862360167776574</v>
          </cell>
          <cell r="I434">
            <v>7.1560867034052053E-2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9.6400215759899127E-2</v>
          </cell>
          <cell r="I435">
            <v>0.33419946932371997</v>
          </cell>
          <cell r="J435">
            <v>0.80928345476469732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2.8292863046877627E-3</v>
          </cell>
          <cell r="I436">
            <v>3.3538248803723016E-3</v>
          </cell>
          <cell r="J436">
            <v>8.9881778011391747E-4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2.1040153063493798E-3</v>
          </cell>
          <cell r="I437">
            <v>4.5282115066885989E-3</v>
          </cell>
          <cell r="J437">
            <v>1.1090480323099556E-3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1.4478301188875951E-4</v>
          </cell>
          <cell r="I438">
            <v>1.7358808127163124E-3</v>
          </cell>
          <cell r="J438">
            <v>6.8151161715415611E-4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1.7048707921221839E-4</v>
          </cell>
          <cell r="I439">
            <v>2.1381662828604973E-4</v>
          </cell>
          <cell r="J439">
            <v>2.2806517905091191E-4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1.6953570141396014E-2</v>
          </cell>
          <cell r="I440">
            <v>1.0663356082964112E-2</v>
          </cell>
          <cell r="J440">
            <v>0.24133283308547057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9.4179068942941667E-3</v>
          </cell>
          <cell r="I441">
            <v>5.1354113907387339E-2</v>
          </cell>
          <cell r="J441">
            <v>0.17401065582416611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9.2913166839437081E-3</v>
          </cell>
          <cell r="I442">
            <v>5.0720032997712543E-2</v>
          </cell>
          <cell r="J442">
            <v>0.17335451180897435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9.3233610005213716E-3</v>
          </cell>
          <cell r="I443">
            <v>5.0066928041746422E-2</v>
          </cell>
          <cell r="J443">
            <v>0.16979846869235093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1.1839596059479232E-3</v>
          </cell>
          <cell r="I444">
            <v>1.3598921941337641E-3</v>
          </cell>
          <cell r="J444">
            <v>6.1890821416306222E-4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1.9040060014605578E-4</v>
          </cell>
          <cell r="I445">
            <v>2.03473811059354E-4</v>
          </cell>
          <cell r="J445">
            <v>1.1442492746201977E-2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2.4791319570800868E-2</v>
          </cell>
          <cell r="I446">
            <v>0.14096355927195112</v>
          </cell>
          <cell r="J446">
            <v>1.5111533416229562E-3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2.5277730706172144E-3</v>
          </cell>
          <cell r="I447">
            <v>8.4010492005360529E-4</v>
          </cell>
          <cell r="J447">
            <v>4.9887680343931788E-4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1.1448576754906179E-3</v>
          </cell>
          <cell r="I448">
            <v>1.7804618958106092E-3</v>
          </cell>
          <cell r="J448">
            <v>1.1026001644861194E-3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3.7889492796622229E-3</v>
          </cell>
          <cell r="I449">
            <v>3.2526685713722405E-3</v>
          </cell>
          <cell r="J449">
            <v>2.2823052133315899E-3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5.3843273633543253E-3</v>
          </cell>
          <cell r="I450">
            <v>5.3062682748727984E-3</v>
          </cell>
          <cell r="J450">
            <v>3.4835265489303689E-3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5.4021455301225488E-3</v>
          </cell>
          <cell r="I451">
            <v>5.9882626720795841E-3</v>
          </cell>
          <cell r="J451">
            <v>5.1484808383771849E-3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2.2613287301003583E-4</v>
          </cell>
          <cell r="I452">
            <v>1.5828130202670724E-4</v>
          </cell>
          <cell r="J452">
            <v>1.2264981252084622E-4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1.9172478791031205E-4</v>
          </cell>
          <cell r="I453">
            <v>1.5003264839126695E-4</v>
          </cell>
          <cell r="J453">
            <v>1.0905779532672983E-4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8.2295762965749739E-5</v>
          </cell>
          <cell r="I454">
            <v>7.2478710951921161E-5</v>
          </cell>
          <cell r="J454">
            <v>5.7843916494018774E-5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1.894808061562986E-4</v>
          </cell>
          <cell r="I455">
            <v>2.1768288767382655E-4</v>
          </cell>
          <cell r="J455">
            <v>1.5671583541972063E-4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4.7775545362546158E-4</v>
          </cell>
          <cell r="I456">
            <v>3.6715793476436331E-4</v>
          </cell>
          <cell r="J456">
            <v>2.255820699924463E-4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6.5772004213359944E-4</v>
          </cell>
          <cell r="I457">
            <v>9.7282519418779862E-4</v>
          </cell>
          <cell r="J457">
            <v>2.1171028167996413E-2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0.48505597569249898</v>
          </cell>
          <cell r="I458">
            <v>1.2175825152872499</v>
          </cell>
          <cell r="J458">
            <v>2.2775893712978101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0.48803029982700052</v>
          </cell>
          <cell r="I459">
            <v>1.7046605541616686</v>
          </cell>
          <cell r="J459">
            <v>3.3663994773661803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4.1286583750221704</v>
          </cell>
          <cell r="I460">
            <v>6.4196084175949704</v>
          </cell>
          <cell r="J460">
            <v>14.1299511205897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1.6732888568371769</v>
          </cell>
          <cell r="I461">
            <v>2.6017796229900165</v>
          </cell>
          <cell r="J461">
            <v>5.7266762250847956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1.17317483259474</v>
          </cell>
          <cell r="I462">
            <v>2.3340506705155799</v>
          </cell>
          <cell r="J462">
            <v>10.1157856571333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4.1286420666112971</v>
          </cell>
          <cell r="I463">
            <v>6.4195891146846735</v>
          </cell>
          <cell r="J463">
            <v>14.12992547271754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64.918710744302686</v>
          </cell>
          <cell r="I464">
            <v>9.2207297974582421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0.30896170184828425</v>
          </cell>
          <cell r="I465">
            <v>4.3883378733855914E-2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0.8796573271585737</v>
          </cell>
          <cell r="I466">
            <v>0.12494213817694083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2.50688336132735E-5</v>
          </cell>
          <cell r="I467">
            <v>3.66332681573903E-6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3.0748934502308308E-2</v>
          </cell>
          <cell r="I468">
            <v>4.3466706926717303E-3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12.716314955928205</v>
          </cell>
          <cell r="I469">
            <v>0.35529870100358496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0.1037120781859385</v>
          </cell>
          <cell r="I470">
            <v>2.4436867009831192E-3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0.17230779073073443</v>
          </cell>
          <cell r="I471">
            <v>4.8143455420539905E-3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1.8483663748046001E-4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1.0896172299008149E-2</v>
          </cell>
          <cell r="I473">
            <v>2.4640509836488931E-4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0.16533270391198274</v>
          </cell>
          <cell r="I474">
            <v>6.2913297671958773E-2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1.7081037735807234E-3</v>
          </cell>
          <cell r="I475">
            <v>5.6304910784282531E-4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2.2555621270393283E-3</v>
          </cell>
          <cell r="I476">
            <v>8.5829874040871477E-4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6.03431502331155E-5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2.4765917514219524E-4</v>
          </cell>
          <cell r="I478">
            <v>8.3004370672442441E-5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92.635320415262612</v>
          </cell>
          <cell r="I479">
            <v>11.348391398025509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0.6204803353890006</v>
          </cell>
          <cell r="I480">
            <v>7.4071906104961976E-2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1.2552211438382475</v>
          </cell>
          <cell r="I481">
            <v>0.15377224116565733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4.2675095873928202E-5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6.082423531741963E-2</v>
          </cell>
          <cell r="I483">
            <v>5.1174904584216823E-3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1.6410117336287224</v>
          </cell>
          <cell r="I484">
            <v>6.803245135173544E-2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1.8140395186614131E-2</v>
          </cell>
          <cell r="I485">
            <v>4.8978023090282842E-4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2.2387608917172234E-2</v>
          </cell>
          <cell r="I486">
            <v>9.2813712621740067E-4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3.1625054633920702E-5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1.8732297087521879E-3</v>
          </cell>
          <cell r="I488">
            <v>4.5845186772680613E-5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1176.301350567541</v>
          </cell>
          <cell r="I489">
            <v>590.16903925926385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7.0347567852886366</v>
          </cell>
          <cell r="I490">
            <v>3.5607798969165887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15.939042690617084</v>
          </cell>
          <cell r="I491">
            <v>7.9968704506675197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0.11804188283813601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0.79125621365192633</v>
          </cell>
          <cell r="I493">
            <v>0.40047847586516178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8.3185607019994805</v>
          </cell>
          <cell r="I494">
            <v>6.6175016983110124E-2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6.7229049319037268E-2</v>
          </cell>
          <cell r="I495">
            <v>4.3170919127670174E-4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0.11348650343791924</v>
          </cell>
          <cell r="I496">
            <v>9.027969574776282E-4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1.8702524324509501E-5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5.6979947329930027E-3</v>
          </cell>
          <cell r="I498">
            <v>3.3544944738078217E-5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5.7168894459681692</v>
          </cell>
          <cell r="I499">
            <v>3.7640677495963545E-2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3.0497294795264314E-2</v>
          </cell>
          <cell r="I500">
            <v>2.28290198029305E-4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7.7993034733536096E-2</v>
          </cell>
          <cell r="I501">
            <v>5.1351538193674664E-4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1.47695590495368E-5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3.409022795413157E-3</v>
          </cell>
          <cell r="I503">
            <v>2.1270802866404728E-5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1868.1709696088501</v>
          </cell>
          <cell r="I508">
            <v>764.38470871134905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26.685001150654106</v>
          </cell>
          <cell r="I509">
            <v>13.623656604837182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25.313969777897714</v>
          </cell>
          <cell r="I510">
            <v>10.357516378202558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1.7690462121451</v>
          </cell>
          <cell r="I511">
            <v>3.4693412037629994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2.0597901756907389E-2</v>
          </cell>
          <cell r="I512">
            <v>0.85164720133569105</v>
          </cell>
          <cell r="J512">
            <v>1.9010593347416229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1.7901979132501121E-3</v>
          </cell>
          <cell r="I513">
            <v>7.3131157444038739E-2</v>
          </cell>
          <cell r="J513">
            <v>0.16016699809254897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6.6804650998457098E-3</v>
          </cell>
          <cell r="I514">
            <v>0.28644813990879198</v>
          </cell>
          <cell r="J514">
            <v>0.65094719490337305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7.1220214794009669E-3</v>
          </cell>
          <cell r="I515">
            <v>0.29318623718532644</v>
          </cell>
          <cell r="J515">
            <v>0.79577466537925912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1.5647437321839508E-3</v>
          </cell>
          <cell r="I516">
            <v>1.4559060793152626E-3</v>
          </cell>
          <cell r="J516">
            <v>9.4881720877794883E-4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2.4208715751462281E-4</v>
          </cell>
          <cell r="I517">
            <v>2.2266521585298429E-4</v>
          </cell>
          <cell r="J517">
            <v>1.4298992619856155E-4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3.1457181214054398E-4</v>
          </cell>
          <cell r="I518">
            <v>1.76895454537978E-4</v>
          </cell>
          <cell r="J518">
            <v>1.53268281851602E-4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5.8260239957862094E-4</v>
          </cell>
          <cell r="I519">
            <v>5.523893952376779E-4</v>
          </cell>
          <cell r="J519">
            <v>3.7641094067750462E-4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1.0784127491518356E-3</v>
          </cell>
          <cell r="I520">
            <v>8.7428018565787499E-4</v>
          </cell>
          <cell r="J520">
            <v>4.8448944943376348E-4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2.5974048198219965E-4</v>
          </cell>
          <cell r="I521">
            <v>2.0787184372678615E-4</v>
          </cell>
          <cell r="J521">
            <v>1.1177269191686903E-4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7.1457167028349096E-5</v>
          </cell>
          <cell r="I522">
            <v>6.1963435245862696E-5</v>
          </cell>
          <cell r="J522">
            <v>5.7430586162805798E-5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4.1000130292386905E-4</v>
          </cell>
          <cell r="I523">
            <v>3.3842405340366559E-4</v>
          </cell>
          <cell r="J523">
            <v>1.9144302114908865E-4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9.1749546968755648E-4</v>
          </cell>
          <cell r="I524">
            <v>1.0687337985663809E-3</v>
          </cell>
          <cell r="J524">
            <v>6.7005001551504546E-4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2.3938961774150428E-4</v>
          </cell>
          <cell r="I525">
            <v>2.7689463544937966E-4</v>
          </cell>
          <cell r="J525">
            <v>1.6894608044500654E-4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6.7221397312231006E-5</v>
          </cell>
          <cell r="I526">
            <v>6.5406494168757107E-5</v>
          </cell>
          <cell r="J526">
            <v>5.4951824448859601E-5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3.485906966838679E-4</v>
          </cell>
          <cell r="I527">
            <v>4.1330222103686432E-4</v>
          </cell>
          <cell r="J527">
            <v>2.6532548947998959E-4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7.6535932615687849E-2</v>
          </cell>
          <cell r="I531">
            <v>0.57730104535809934</v>
          </cell>
          <cell r="J531">
            <v>16.892494698346002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2.0008511697853579E-4</v>
          </cell>
          <cell r="I532">
            <v>1.6017401644562522E-3</v>
          </cell>
          <cell r="J532">
            <v>5.178190311638093E-2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1.0441464204050176E-3</v>
          </cell>
          <cell r="I533">
            <v>7.8758669216657477E-3</v>
          </cell>
          <cell r="J533">
            <v>0.2304569535927152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3.7916765827888799E-6</v>
          </cell>
          <cell r="I534">
            <v>2.7336823317986101E-5</v>
          </cell>
          <cell r="J534">
            <v>1.38006816759015E-3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4.6350946843575407E-6</v>
          </cell>
          <cell r="I535">
            <v>3.1234941770498398E-5</v>
          </cell>
          <cell r="J535">
            <v>1.3944431252481699E-3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6.5216633249181144E-2</v>
          </cell>
          <cell r="I536">
            <v>0.10067162530362871</v>
          </cell>
          <cell r="J536">
            <v>4.2289956853718468E-2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1.2099009084065701E-4</v>
          </cell>
          <cell r="I537">
            <v>1.9640110357351681E-4</v>
          </cell>
          <cell r="J537">
            <v>8.64173673306011E-5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8.897221452821443E-4</v>
          </cell>
          <cell r="I538">
            <v>1.3734191719458214E-3</v>
          </cell>
          <cell r="J538">
            <v>5.7694347685836921E-4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1.7601785327230999E-6</v>
          </cell>
          <cell r="I539">
            <v>2.03869276969434E-6</v>
          </cell>
          <cell r="J539">
            <v>6.1243972859011204E-7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2.5005207582380821E-6</v>
          </cell>
          <cell r="I540">
            <v>3.8808546499097597E-6</v>
          </cell>
          <cell r="J540">
            <v>1.94374626762226E-6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39.473463155492112</v>
          </cell>
          <cell r="I541">
            <v>44.500665413860446</v>
          </cell>
          <cell r="J541">
            <v>1.737084209653714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5.0497184497072294E-2</v>
          </cell>
          <cell r="I542">
            <v>5.7271374727106118E-2</v>
          </cell>
          <cell r="J542">
            <v>2.3413422605684758E-3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0.53851927906537711</v>
          </cell>
          <cell r="I543">
            <v>0.60710321164884717</v>
          </cell>
          <cell r="J543">
            <v>2.3698283897049286E-2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9.5186714263863898E-4</v>
          </cell>
          <cell r="I544">
            <v>1.28222412285208E-4</v>
          </cell>
          <cell r="J544">
            <v>3.3122447400465402E-7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9.5238936351840504E-4</v>
          </cell>
          <cell r="I545">
            <v>1.0800895549238499E-3</v>
          </cell>
          <cell r="J545">
            <v>4.4250124990501298E-5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66.368246272378173</v>
          </cell>
          <cell r="I546">
            <v>106.733963259319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0.79496320645314789</v>
          </cell>
          <cell r="I547">
            <v>1.3620406942725432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0.8992987299780234</v>
          </cell>
          <cell r="I548">
            <v>1.4462596647604193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6.5543790988669996E-3</v>
          </cell>
          <cell r="I549">
            <v>0.15105758964699301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0.12079603539030365</v>
          </cell>
          <cell r="I550">
            <v>0.20699231821242117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3.4079031568971935E-3</v>
          </cell>
          <cell r="I551">
            <v>4.1786711672846697E-3</v>
          </cell>
          <cell r="J551">
            <v>1.9480399622511842E-4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2.9402297110339657E-6</v>
          </cell>
          <cell r="I552">
            <v>3.7061052291031442E-6</v>
          </cell>
          <cell r="J552">
            <v>1.8177168553192938E-7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4.6492539657533336E-5</v>
          </cell>
          <cell r="I553">
            <v>5.7007792186694056E-5</v>
          </cell>
          <cell r="J553">
            <v>2.6576261422253603E-6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7.3189244112786003E-8</v>
          </cell>
          <cell r="I554">
            <v>5.6229842101180597E-8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7.9707192450898199E-8</v>
          </cell>
          <cell r="I555">
            <v>1.06217093844268E-7</v>
          </cell>
          <cell r="J555">
            <v>9.8676983110191302E-9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2.7136703929052802E-2</v>
          </cell>
          <cell r="I556">
            <v>2.8262310238990701E-2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1.5005056762383865E-6</v>
          </cell>
          <cell r="I557">
            <v>1.5627453152780915E-6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3.7021424186975193E-4</v>
          </cell>
          <cell r="I558">
            <v>3.8557039889482582E-4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2.421844740000019E-7</v>
          </cell>
          <cell r="I560">
            <v>2.4191178178001446E-7</v>
          </cell>
          <cell r="J560">
            <v>4.8599171019897977E-8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246.34800578676888</v>
          </cell>
          <cell r="I561">
            <v>109.51825696962892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2.9939318602646341</v>
          </cell>
          <cell r="I562">
            <v>1.1370796922617321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3.338048858899314</v>
          </cell>
          <cell r="I563">
            <v>1.4839872218106915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1.60836058096097E-4</v>
          </cell>
          <cell r="I564">
            <v>2.4946932208790701E-4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0.3058675364727107</v>
          </cell>
          <cell r="I565">
            <v>0.11989429697933469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7.8497416526974896E-6</v>
          </cell>
          <cell r="I566">
            <v>1.8907660434276902E-5</v>
          </cell>
          <cell r="J566">
            <v>6.35772632206365E-6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1.1471328652288E-5</v>
          </cell>
          <cell r="I567">
            <v>2.6363869474195602E-5</v>
          </cell>
          <cell r="J567">
            <v>2.6014323229047422E-5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50.347864474629631</v>
          </cell>
          <cell r="I568">
            <v>41.972315749977803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0.66388440933965542</v>
          </cell>
          <cell r="I569">
            <v>0.52954988318487939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0.68687400374665264</v>
          </cell>
          <cell r="I570">
            <v>0.57261003751674999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9.2769330071348702E-2</v>
          </cell>
          <cell r="I571">
            <v>1.32649104045259E-3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0.10087906093278137</v>
          </cell>
          <cell r="I572">
            <v>8.0474234306724401E-2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15.201052356180602</v>
          </cell>
          <cell r="I573">
            <v>6.6478546852008602E-2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0.52368562557081555</v>
          </cell>
          <cell r="I574">
            <v>6.5999739349129624E-4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0.20597631918943929</v>
          </cell>
          <cell r="I575">
            <v>9.0079331777789514E-4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1.8658703865472298E-5</v>
          </cell>
          <cell r="I576">
            <v>1.23842233199868E-5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3.6034612728482934E-2</v>
          </cell>
          <cell r="I577">
            <v>5.0130422232363537E-5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270.65602432637098</v>
          </cell>
          <cell r="I578">
            <v>115.55413965830412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3.5425838588874368</v>
          </cell>
          <cell r="I579">
            <v>1.2143498390019138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3.6924423509736877</v>
          </cell>
          <cell r="I580">
            <v>1.5764548384488901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1.6717248089839E-4</v>
          </cell>
          <cell r="I581">
            <v>1.82879377271375E-4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0.33974782777815143</v>
          </cell>
          <cell r="I582">
            <v>0.12804598197184128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0.14124181542648381</v>
          </cell>
          <cell r="I583">
            <v>0.1064001985556044</v>
          </cell>
          <cell r="J583">
            <v>8.5504401680991451E-2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0.14124181542648381</v>
          </cell>
          <cell r="I584">
            <v>0.1064001985556044</v>
          </cell>
          <cell r="J584">
            <v>8.5504401680991451E-2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4.5523330203328897E-5</v>
          </cell>
          <cell r="I585">
            <v>9.8658565997128099E-3</v>
          </cell>
          <cell r="J585">
            <v>5.8470652040768E-3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1.8315202507498199E-2</v>
          </cell>
          <cell r="I586">
            <v>1.3144187331299999E-2</v>
          </cell>
          <cell r="J586">
            <v>1.08028333061216E-2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1.2016027712123956</v>
          </cell>
          <cell r="I587">
            <v>7.4102383690401522E-2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2.541018884300212E-2</v>
          </cell>
          <cell r="I588">
            <v>7.0424649477454008E-4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1.6281880368731627E-2</v>
          </cell>
          <cell r="I589">
            <v>1.0040973399783413E-3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2.62382080133649E-5</v>
          </cell>
          <cell r="I590">
            <v>2.0216163764517E-5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2.0956528158248694E-3</v>
          </cell>
          <cell r="I591">
            <v>6.406886850466296E-5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0.5391813694199592</v>
          </cell>
          <cell r="I592">
            <v>6.6099187114894223E-2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1.0080601949340613E-2</v>
          </cell>
          <cell r="I593">
            <v>6.3883023068344506E-4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7.3558167724414479E-3</v>
          </cell>
          <cell r="I594">
            <v>9.0176244358655265E-4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1.8710875823424901E-5</v>
          </cell>
          <cell r="I595">
            <v>1.1938829369544801E-5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7.1492000851692454E-4</v>
          </cell>
          <cell r="I596">
            <v>4.8582435538315703E-5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0.14141767657010468</v>
          </cell>
          <cell r="I597">
            <v>0.15834898177033058</v>
          </cell>
          <cell r="J597">
            <v>0.1487497984178246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0.14141767657010468</v>
          </cell>
          <cell r="I598">
            <v>0.15834898177033058</v>
          </cell>
          <cell r="J598">
            <v>0.1487497984178246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4.6613918526313699E-4</v>
          </cell>
          <cell r="I599">
            <v>1.6090722112683101E-2</v>
          </cell>
          <cell r="J599">
            <v>1.06967328403248E-2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1.7757448672619199E-2</v>
          </cell>
          <cell r="I600">
            <v>1.9616134955376101E-2</v>
          </cell>
          <cell r="J600">
            <v>1.8848117229337699E-2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0.94772013488333506</v>
          </cell>
          <cell r="I601">
            <v>7.208488895290853E-2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1.9991165609858211E-2</v>
          </cell>
          <cell r="I602">
            <v>6.8951791886424441E-4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1.2929333354479334E-2</v>
          </cell>
          <cell r="I603">
            <v>9.8342276879820659E-4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2.6318383012156399E-5</v>
          </cell>
          <cell r="I604">
            <v>1.9295305889977499E-5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1.6606760854891429E-3</v>
          </cell>
          <cell r="I605">
            <v>6.2934603503947802E-5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1.5725044058083027E-3</v>
          </cell>
          <cell r="I606">
            <v>3.2904077421717193E-2</v>
          </cell>
          <cell r="J606">
            <v>4.6247869394181809E-2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1.5725044058083027E-3</v>
          </cell>
          <cell r="I607">
            <v>3.2904077421717193E-2</v>
          </cell>
          <cell r="J607">
            <v>4.6247869394181809E-2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1.4107695468783E-4</v>
          </cell>
          <cell r="I608">
            <v>3.83794705912023E-3</v>
          </cell>
          <cell r="J608">
            <v>4.5178682623146201E-3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1.8855518330359799E-4</v>
          </cell>
          <cell r="I609">
            <v>3.97902401380806E-3</v>
          </cell>
          <cell r="J609">
            <v>5.8324466739432699E-3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2.8821304091557112E-4</v>
          </cell>
          <cell r="I610">
            <v>3.9229243086216716E-4</v>
          </cell>
          <cell r="J610">
            <v>2.8469387573013552E-4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2.8821304091557112E-4</v>
          </cell>
          <cell r="I611">
            <v>3.9229243086216716E-4</v>
          </cell>
          <cell r="J611">
            <v>2.8469387573013552E-4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3.43880023738796E-5</v>
          </cell>
          <cell r="I612">
            <v>3.6598650100067201E-5</v>
          </cell>
          <cell r="J612">
            <v>4.6847086222228E-5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3.9887808775113599E-5</v>
          </cell>
          <cell r="I613">
            <v>6.0085184937837103E-5</v>
          </cell>
          <cell r="J613">
            <v>5.3269733419567897E-5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5.317127082170919E-4</v>
          </cell>
          <cell r="J614">
            <v>6.8639468372323428E-4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5.317127082170919E-4</v>
          </cell>
          <cell r="J615">
            <v>6.8656303786521818E-4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1.155623952586E-7</v>
          </cell>
          <cell r="I616">
            <v>3.9068916494671898E-6</v>
          </cell>
          <cell r="J616">
            <v>8.7035545713222201E-7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6.4578685403288605E-4</v>
          </cell>
          <cell r="I617">
            <v>6.4969374568235301E-4</v>
          </cell>
          <cell r="J617">
            <v>6.5056410113948498E-4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1075.048869153329</v>
          </cell>
          <cell r="I618">
            <v>1116.787424610987</v>
          </cell>
          <cell r="J618">
            <v>106.9209285552503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2.3974741403911892</v>
          </cell>
          <cell r="I619">
            <v>2.4905555902101444</v>
          </cell>
          <cell r="J619">
            <v>0.23844512434091603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14.66642386293764</v>
          </cell>
          <cell r="I620">
            <v>15.235844810518241</v>
          </cell>
          <cell r="J620">
            <v>1.458675696524562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4.0241865309902501E-2</v>
          </cell>
          <cell r="I621">
            <v>2.1292239297980201E-2</v>
          </cell>
          <cell r="J621">
            <v>2.67129088696924E-3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4.7031605599311403E-2</v>
          </cell>
          <cell r="I622">
            <v>4.87768823796551E-2</v>
          </cell>
          <cell r="J622">
            <v>6.4078369256443703E-3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100.424817115897</v>
          </cell>
          <cell r="I623">
            <v>24.789582570285699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1.3591890588748701</v>
          </cell>
          <cell r="I624">
            <v>0.33551198171187702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1.379461773570019</v>
          </cell>
          <cell r="I625">
            <v>0.34051624409733156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0.1144383521612273</v>
          </cell>
          <cell r="I626">
            <v>0.11791306810381748</v>
          </cell>
          <cell r="J626">
            <v>7.6083464702408912E-2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0.24299092837124459</v>
          </cell>
          <cell r="I627">
            <v>0.24969461095671025</v>
          </cell>
          <cell r="J627">
            <v>0.14531406890972914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2.6053611997289001E-3</v>
          </cell>
          <cell r="I628">
            <v>1.14990511619467E-4</v>
          </cell>
          <cell r="J628">
            <v>1.2786468813013401E-3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2.6176722564529202E-3</v>
          </cell>
          <cell r="I629">
            <v>2.6589438890066812E-3</v>
          </cell>
          <cell r="J629">
            <v>1.7825285690395826E-3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2.5692419227723598E-5</v>
          </cell>
          <cell r="J630">
            <v>2.9692550465910901E-4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1.4325470114851926E-5</v>
          </cell>
          <cell r="J631">
            <v>1.6555846320386578E-4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1.90557946624663E-6</v>
          </cell>
          <cell r="I632">
            <v>2.4842963045170801E-5</v>
          </cell>
          <cell r="J632">
            <v>2.59065082364862E-4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1.90557946624663E-6</v>
          </cell>
          <cell r="I633">
            <v>2.6200566349630442E-5</v>
          </cell>
          <cell r="J633">
            <v>2.8304968631572941E-4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4.1259049245437128E-2</v>
          </cell>
          <cell r="I634">
            <v>4.2943133116604477E-2</v>
          </cell>
          <cell r="J634">
            <v>4.6060951120836323E-2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0.12150981870043541</v>
          </cell>
          <cell r="I635">
            <v>0.12501794249205855</v>
          </cell>
          <cell r="J635">
            <v>0.12055176618613388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7.0070498987561997E-4</v>
          </cell>
          <cell r="I636">
            <v>1.07781014849604E-4</v>
          </cell>
          <cell r="J636">
            <v>6.91989754153644E-4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7.788205341741801E-4</v>
          </cell>
          <cell r="I637">
            <v>8.10340428130653E-4</v>
          </cell>
          <cell r="J637">
            <v>8.6900292600949793E-4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9.5595760527000709E-2</v>
          </cell>
          <cell r="I638">
            <v>0.1138573231712527</v>
          </cell>
          <cell r="J638">
            <v>1.9763507185719561E-2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1.5480972428213554E-4</v>
          </cell>
          <cell r="I639">
            <v>1.8438287127456039E-4</v>
          </cell>
          <cell r="J639">
            <v>3.2005426615180014E-5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1.3041713578035568E-3</v>
          </cell>
          <cell r="I640">
            <v>1.5533059095668869E-3</v>
          </cell>
          <cell r="J640">
            <v>2.6962492749958407E-4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2.9273853616354901E-6</v>
          </cell>
          <cell r="I641">
            <v>2.2897482982814E-6</v>
          </cell>
          <cell r="J641">
            <v>3.7962021995237299E-7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3.6150878324456001E-6</v>
          </cell>
          <cell r="I642">
            <v>4.28911242336515E-6</v>
          </cell>
          <cell r="J642">
            <v>7.8144502634171798E-7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0.24324591633857257</v>
          </cell>
          <cell r="I643">
            <v>0.2498815479757043</v>
          </cell>
          <cell r="J643">
            <v>0.14545268347503193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0.24324591633857257</v>
          </cell>
          <cell r="I644">
            <v>0.2498815479757043</v>
          </cell>
          <cell r="J644">
            <v>0.14545268347503193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3.4161452755875201E-4</v>
          </cell>
          <cell r="I645">
            <v>2.1600579481953E-2</v>
          </cell>
          <cell r="J645">
            <v>4.4822370081498602E-3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2.5811898137029402E-2</v>
          </cell>
          <cell r="I646">
            <v>2.64141928741859E-2</v>
          </cell>
          <cell r="J646">
            <v>1.5374991352498899E-2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0.11538473425969362</v>
          </cell>
          <cell r="I647">
            <v>6.0162927388351856E-2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1.1890379125804973E-3</v>
          </cell>
          <cell r="I648">
            <v>6.3686170737985571E-4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1.5741437143205114E-3</v>
          </cell>
          <cell r="I649">
            <v>8.2077663558460898E-4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0.13034517684246291</v>
          </cell>
          <cell r="I650">
            <v>0.13126342590317103</v>
          </cell>
          <cell r="J650">
            <v>0.19934035783462312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0.59602177040076088</v>
          </cell>
          <cell r="I651">
            <v>0.55571529989955126</v>
          </cell>
          <cell r="J651">
            <v>0.77300225055924099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5.9397096740183104E-4</v>
          </cell>
          <cell r="I652">
            <v>1.8814596604883099E-3</v>
          </cell>
          <cell r="J652">
            <v>3.11470813572882E-3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2.45823853057892E-3</v>
          </cell>
          <cell r="I653">
            <v>2.4754306278901399E-3</v>
          </cell>
          <cell r="J653">
            <v>3.7591480443384599E-3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0.12171505678808225</v>
          </cell>
          <cell r="I654">
            <v>0.125181527602756</v>
          </cell>
          <cell r="J654">
            <v>0.12067202799824342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0.12171505678808225</v>
          </cell>
          <cell r="I655">
            <v>0.125181527602756</v>
          </cell>
          <cell r="J655">
            <v>0.12067202799824342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3.6856343760316201E-4</v>
          </cell>
          <cell r="I656">
            <v>1.06812777525137E-2</v>
          </cell>
          <cell r="J656">
            <v>7.3343580909686502E-3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1.28726130186901E-2</v>
          </cell>
          <cell r="I657">
            <v>1.3234043859376401E-2</v>
          </cell>
          <cell r="J657">
            <v>1.27557540826273E-2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242.29219675805084</v>
          </cell>
          <cell r="I658">
            <v>252.0779741310555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2.0842915981871326</v>
          </cell>
          <cell r="I659">
            <v>2.2889334987884875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3.3054869953349368</v>
          </cell>
          <cell r="I660">
            <v>3.438990097285886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1.9360427588267874E-5</v>
          </cell>
          <cell r="I661">
            <v>1.8152060436051524E-5</v>
          </cell>
          <cell r="J661">
            <v>7.340480104060834E-6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1.2878630194418055E-4</v>
          </cell>
          <cell r="I662">
            <v>1.1581856679943827E-4</v>
          </cell>
          <cell r="J662">
            <v>4.3119559868844805E-5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4.4873765711734599E-7</v>
          </cell>
          <cell r="I663">
            <v>4.4596689588464198E-7</v>
          </cell>
          <cell r="J663">
            <v>1.85864385321332E-7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5.2222853289362104E-7</v>
          </cell>
          <cell r="I664">
            <v>6.1219317059261796E-7</v>
          </cell>
          <cell r="J664">
            <v>2.6412650772552999E-7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1.7829504386680657</v>
          </cell>
          <cell r="I665">
            <v>1.1885979812189573</v>
          </cell>
          <cell r="J665">
            <v>4.1390547283924857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1.1913031965819201</v>
          </cell>
          <cell r="I666">
            <v>1.78512266431855</v>
          </cell>
          <cell r="J666">
            <v>1.69077869062076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3.0186155469263074</v>
          </cell>
          <cell r="I667">
            <v>3.0180737691912651</v>
          </cell>
          <cell r="J667">
            <v>5.916783587361464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0.59615856425915659</v>
          </cell>
          <cell r="I668">
            <v>0.55583887881536032</v>
          </cell>
          <cell r="J668">
            <v>0.7731322457843911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0.59615856425915659</v>
          </cell>
          <cell r="I669">
            <v>0.55583887881536032</v>
          </cell>
          <cell r="J669">
            <v>0.7731322457843911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1.4759373379361E-2</v>
          </cell>
          <cell r="I670">
            <v>4.3993051851283799E-2</v>
          </cell>
          <cell r="J670">
            <v>6.6651161671742398E-2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6.30142387267838E-2</v>
          </cell>
          <cell r="I671">
            <v>5.8752425230644799E-2</v>
          </cell>
          <cell r="J671">
            <v>8.1719716639932702E-2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174.92990307871906</v>
          </cell>
          <cell r="I672">
            <v>54.493995920876948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1.3991775827855786</v>
          </cell>
          <cell r="I673">
            <v>0.46011428045719754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2.3864925385909896</v>
          </cell>
          <cell r="I674">
            <v>0.74343787068044953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3.1329580548923586E-4</v>
          </cell>
          <cell r="I675">
            <v>3.3032936207716711E-4</v>
          </cell>
          <cell r="J675">
            <v>2.0078149989266009E-4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3.1329580548923586E-4</v>
          </cell>
          <cell r="I676">
            <v>3.3032936207716711E-4</v>
          </cell>
          <cell r="J676">
            <v>2.0078149989266009E-4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6.4917523202833504E-5</v>
          </cell>
          <cell r="I677">
            <v>7.69981913858573E-5</v>
          </cell>
          <cell r="J677">
            <v>2.8996413948219101E-5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8.0287571169885706E-5</v>
          </cell>
          <cell r="I678">
            <v>1.21335970990153E-4</v>
          </cell>
          <cell r="J678">
            <v>4.2508721553895199E-5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6.8693079529828027E-6</v>
          </cell>
          <cell r="J679">
            <v>5.6077514145461508E-6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5.859272925407111E-6</v>
          </cell>
          <cell r="J680">
            <v>4.2568356128157059E-6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7.5843416371215201E-7</v>
          </cell>
          <cell r="I681">
            <v>4.2799401193327398E-7</v>
          </cell>
          <cell r="J681">
            <v>5.7472485845800103E-7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3.1370689331639499E-6</v>
          </cell>
          <cell r="I682">
            <v>1.11580195878006E-6</v>
          </cell>
          <cell r="J682">
            <v>8.9627826287262099E-7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3.4580689229956945E-9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0.57838770194482736</v>
          </cell>
          <cell r="I688">
            <v>0.2032239306885853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4.3543813988710361E-3</v>
          </cell>
          <cell r="I689">
            <v>1.5763293370433481E-3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7.8906917045679006E-3</v>
          </cell>
          <cell r="I690">
            <v>2.7724956437733387E-3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9.3893314665824102E-6</v>
          </cell>
          <cell r="J691">
            <v>1.0049672859832719E-5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9.7105725811343532E-6</v>
          </cell>
          <cell r="J692">
            <v>9.2581325042300919E-6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5.8322293798749596E-7</v>
          </cell>
          <cell r="I693">
            <v>4.0920369658429301E-7</v>
          </cell>
          <cell r="J693">
            <v>6.2184893690873504E-7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1.983816115116498E-7</v>
          </cell>
          <cell r="I694">
            <v>9.0209784655595699E-7</v>
          </cell>
          <cell r="J694">
            <v>8.8325578913075595E-7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3.1959629094389388E-9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5.9216489287009779E-4</v>
          </cell>
          <cell r="J700">
            <v>5.5074595482972944E-4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1.244596083314015E-4</v>
          </cell>
          <cell r="J701">
            <v>1.1305580219122726E-4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8.7970624586921503E-5</v>
          </cell>
          <cell r="I702">
            <v>1.42573827765704E-4</v>
          </cell>
          <cell r="J702">
            <v>1.34312997540687E-4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1.0422867830811247E-4</v>
          </cell>
          <cell r="I703">
            <v>2.3336115561460537E-4</v>
          </cell>
          <cell r="J703">
            <v>2.2118597580854003E-4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4.3183900151576391E-3</v>
          </cell>
          <cell r="I704">
            <v>7.3971368748211364E-2</v>
          </cell>
          <cell r="J704">
            <v>0.16066588141361041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4.3183900151576391E-3</v>
          </cell>
          <cell r="I705">
            <v>7.3971368748211364E-2</v>
          </cell>
          <cell r="J705">
            <v>0.16066588141361041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3.85710572374274E-4</v>
          </cell>
          <cell r="I706">
            <v>7.4217156079912899E-3</v>
          </cell>
          <cell r="J706">
            <v>1.3193335387347E-2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4.5876371507312501E-4</v>
          </cell>
          <cell r="I707">
            <v>7.8198607071448892E-3</v>
          </cell>
          <cell r="J707">
            <v>1.6983052847817998E-2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9.4026789637747961E-6</v>
          </cell>
          <cell r="J708">
            <v>1.1607582486906042E-5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1.0374667872369919E-5</v>
          </cell>
          <cell r="J709">
            <v>1.1366575911136371E-5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3.9701929833231197E-7</v>
          </cell>
          <cell r="I710">
            <v>3.6831718075913601E-7</v>
          </cell>
          <cell r="J710">
            <v>6.7616693429840197E-7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-4.5872544801357236E-7</v>
          </cell>
          <cell r="I711">
            <v>7.8026916019154624E-7</v>
          </cell>
          <cell r="J711">
            <v>8.62454939019909E-7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2.2933020144511808E-4</v>
          </cell>
          <cell r="J717">
            <v>2.1491300002669266E-4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8.3076103657153352E-5</v>
          </cell>
          <cell r="J718">
            <v>7.6380893283126041E-5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3.6482439609835697E-5</v>
          </cell>
          <cell r="I719">
            <v>4.8660259567256203E-5</v>
          </cell>
          <cell r="J719">
            <v>4.0909695435150998E-5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4.6207678730420323E-5</v>
          </cell>
          <cell r="I720">
            <v>9.0175399109772883E-5</v>
          </cell>
          <cell r="J720">
            <v>8.5118111982219606E-5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4.0304252443203754E-3</v>
          </cell>
          <cell r="I721">
            <v>3.475448085780528E-3</v>
          </cell>
          <cell r="J721">
            <v>2.4252148949641507E-3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4.0304252443203754E-3</v>
          </cell>
          <cell r="I722">
            <v>3.475448085780528E-3</v>
          </cell>
          <cell r="J722">
            <v>2.4252148949641507E-3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2.9972043225572E-4</v>
          </cell>
          <cell r="I723">
            <v>5.3272984598436603E-6</v>
          </cell>
          <cell r="J723">
            <v>1.5144307800222501E-4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4.2792111332126199E-4</v>
          </cell>
          <cell r="I724">
            <v>3.6956463679537897E-4</v>
          </cell>
          <cell r="J724">
            <v>2.57581506881063E-4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8.7057555228021647E-6</v>
          </cell>
          <cell r="J725">
            <v>1.0151588716675347E-5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9.6099668032649115E-6</v>
          </cell>
          <cell r="J726">
            <v>1.0011933539793445E-5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5.5014614743183798E-7</v>
          </cell>
          <cell r="I727">
            <v>4.0780147748896602E-7</v>
          </cell>
          <cell r="J727">
            <v>6.9944919761744401E-7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-8.3623116896597005E-9</v>
          </cell>
          <cell r="I728">
            <v>8.6741486073373102E-7</v>
          </cell>
          <cell r="J728">
            <v>9.4051882302165601E-7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2.1557092333018353E-3</v>
          </cell>
          <cell r="I734">
            <v>2.6860398800586864E-3</v>
          </cell>
          <cell r="J734">
            <v>7.2494996542562742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2.1557092333018353E-3</v>
          </cell>
          <cell r="I735">
            <v>2.6860398800586864E-3</v>
          </cell>
          <cell r="J735">
            <v>7.2494996542562742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2.4873320176879601E-4</v>
          </cell>
          <cell r="I736">
            <v>2.26001203145034E-4</v>
          </cell>
          <cell r="J736">
            <v>0.91491536461808698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2.9624893762715499E-4</v>
          </cell>
          <cell r="I737">
            <v>3.95882574709968E-4</v>
          </cell>
          <cell r="J737">
            <v>0.914955025261035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1.1244770573709487E-4</v>
          </cell>
          <cell r="J738">
            <v>1.3831148669464423E-4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6.2609397438001315E-5</v>
          </cell>
          <cell r="J739">
            <v>7.558304297114098E-5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1.4671620627463799E-5</v>
          </cell>
          <cell r="I740">
            <v>1.9959543485566799E-5</v>
          </cell>
          <cell r="J740">
            <v>2.0399238807240701E-5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2.3364058272029409E-5</v>
          </cell>
          <cell r="I741">
            <v>4.3378424570266657E-5</v>
          </cell>
          <cell r="J741">
            <v>5.4285158254204296E-5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5.6414873395308242E-3</v>
          </cell>
          <cell r="I742">
            <v>5.5117878704773393E-3</v>
          </cell>
          <cell r="J742">
            <v>3.5942440132645738E-3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5.6414873395308242E-3</v>
          </cell>
          <cell r="I743">
            <v>5.5117878704773393E-3</v>
          </cell>
          <cell r="J743">
            <v>3.5942440132645738E-3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3.3654261497811401E-4</v>
          </cell>
          <cell r="I744">
            <v>6.6238263912460501E-5</v>
          </cell>
          <cell r="J744">
            <v>1.2381784446625399E-5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5.9868830274683595E-4</v>
          </cell>
          <cell r="I745">
            <v>5.8406029362051502E-4</v>
          </cell>
          <cell r="J745">
            <v>3.8136314545793201E-4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6.1362206683827076E-5</v>
          </cell>
          <cell r="J746">
            <v>8.7543995150397876E-5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3.8356605867915398E-5</v>
          </cell>
          <cell r="J747">
            <v>5.3776035539808802E-5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7.4157364102816001E-6</v>
          </cell>
          <cell r="I748">
            <v>1.16750933999862E-5</v>
          </cell>
          <cell r="J748">
            <v>1.1748013563701399E-5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1.1358288001248792E-5</v>
          </cell>
          <cell r="I749">
            <v>2.3106968713084502E-5</v>
          </cell>
          <cell r="J749">
            <v>3.3448764443257341E-5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5.6388395864275364E-3</v>
          </cell>
          <cell r="I750">
            <v>6.2618057393548018E-3</v>
          </cell>
          <cell r="J750">
            <v>5.3155317768043692E-3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5.6388395864275364E-3</v>
          </cell>
          <cell r="I751">
            <v>6.2618057393548018E-3</v>
          </cell>
          <cell r="J751">
            <v>5.3155317768043692E-3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3.3614261148588601E-4</v>
          </cell>
          <cell r="I752">
            <v>6.5258025359202495E-5</v>
          </cell>
          <cell r="J752">
            <v>7.1106259366912299E-5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5.9834240918566796E-4</v>
          </cell>
          <cell r="I753">
            <v>6.6360043454487001E-4</v>
          </cell>
          <cell r="J753">
            <v>5.6318203255401695E-4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3.4456317631164497E-5</v>
          </cell>
          <cell r="I754">
            <v>1.5973808361479799E-5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8.8782757137828394E-8</v>
          </cell>
          <cell r="I755">
            <v>4.3307680710083698E-8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6.1092761757383895E-7</v>
          </cell>
          <cell r="I756">
            <v>2.8322355250850732E-7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1.2980105914196701E-8</v>
          </cell>
          <cell r="I757">
            <v>1.21013918275216E-8</v>
          </cell>
          <cell r="J757">
            <v>1.1542901674573E-8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3.4796514941097995E-8</v>
          </cell>
          <cell r="I758">
            <v>2.7544177333518001E-8</v>
          </cell>
          <cell r="J758">
            <v>1.9889674778371001E-8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2.8259133470649511E-9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H777">
            <v>-3.3475769689291999E-9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66.173461038277338</v>
          </cell>
          <cell r="G9">
            <v>78.84992880180485</v>
          </cell>
          <cell r="H9">
            <v>81.761915690652586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55.378547661355455</v>
          </cell>
          <cell r="G14">
            <v>32.820799841800131</v>
          </cell>
          <cell r="H14">
            <v>0</v>
          </cell>
        </row>
        <row r="15">
          <cell r="F15">
            <v>72.139906329569044</v>
          </cell>
          <cell r="G15">
            <v>72.141561457793529</v>
          </cell>
          <cell r="H15">
            <v>68.851436323640954</v>
          </cell>
        </row>
        <row r="16">
          <cell r="F16">
            <v>63.846497326951919</v>
          </cell>
          <cell r="G16">
            <v>63.844848067994938</v>
          </cell>
          <cell r="H16">
            <v>67.134974029047072</v>
          </cell>
        </row>
        <row r="17">
          <cell r="F17">
            <v>12.747891530341887</v>
          </cell>
          <cell r="G17">
            <v>12.910402747500063</v>
          </cell>
          <cell r="H17">
            <v>13.23361283154458</v>
          </cell>
        </row>
        <row r="18">
          <cell r="F18">
            <v>1.0236351512173867E-3</v>
          </cell>
          <cell r="G18">
            <v>5.8521252966881598E-5</v>
          </cell>
          <cell r="H18">
            <v>6.7022731584234256E-5</v>
          </cell>
        </row>
        <row r="19">
          <cell r="F19">
            <v>7.4918911399183594</v>
          </cell>
          <cell r="G19">
            <v>7.6680257532953302</v>
          </cell>
          <cell r="H19">
            <v>1.3858422463497368E-3</v>
          </cell>
        </row>
        <row r="20">
          <cell r="F20">
            <v>0</v>
          </cell>
          <cell r="G20">
            <v>0</v>
          </cell>
          <cell r="H20">
            <v>8.6013421197284288</v>
          </cell>
        </row>
        <row r="21">
          <cell r="F21">
            <v>0</v>
          </cell>
          <cell r="G21">
            <v>2.6503304966562672E-4</v>
          </cell>
          <cell r="H21">
            <v>3.1957881690844414</v>
          </cell>
        </row>
        <row r="22">
          <cell r="F22">
            <v>2.1894117060939542E-3</v>
          </cell>
          <cell r="G22">
            <v>1.4026755191719054E-4</v>
          </cell>
          <cell r="H22">
            <v>2.4933832953858214E-2</v>
          </cell>
        </row>
        <row r="23">
          <cell r="F23">
            <v>0</v>
          </cell>
          <cell r="G23">
            <v>0</v>
          </cell>
          <cell r="H23">
            <v>0.16651570994901943</v>
          </cell>
        </row>
        <row r="24">
          <cell r="F24">
            <v>3.6008385023954849E-3</v>
          </cell>
          <cell r="G24">
            <v>1.3418939734617758E-4</v>
          </cell>
          <cell r="H24">
            <v>9.0116943110771425E-2</v>
          </cell>
        </row>
        <row r="25">
          <cell r="F25">
            <v>1.5554964232639473E-3</v>
          </cell>
          <cell r="G25">
            <v>3.9779926268712421E-3</v>
          </cell>
          <cell r="H25">
            <v>1.2199997992664614E-3</v>
          </cell>
        </row>
        <row r="26">
          <cell r="F26">
            <v>1.4346876666871675</v>
          </cell>
          <cell r="G26">
            <v>1.4508224118832418</v>
          </cell>
          <cell r="H26">
            <v>0.19695667000033298</v>
          </cell>
        </row>
        <row r="27">
          <cell r="F27">
            <v>0</v>
          </cell>
          <cell r="G27">
            <v>0</v>
          </cell>
          <cell r="H27">
            <v>1.3631680738000653</v>
          </cell>
        </row>
        <row r="28">
          <cell r="F28">
            <v>5.5204490851574334E-4</v>
          </cell>
          <cell r="G28">
            <v>1.7597502234463363E-5</v>
          </cell>
          <cell r="H28">
            <v>1.5731569019829196E-5</v>
          </cell>
        </row>
        <row r="29">
          <cell r="F29">
            <v>0</v>
          </cell>
          <cell r="G29">
            <v>6.0787559072305526E-5</v>
          </cell>
          <cell r="H29">
            <v>0.56650121858950186</v>
          </cell>
        </row>
        <row r="30">
          <cell r="F30">
            <v>0</v>
          </cell>
          <cell r="G30">
            <v>0.16078761770773767</v>
          </cell>
          <cell r="H30">
            <v>0.16078875797990372</v>
          </cell>
        </row>
        <row r="31">
          <cell r="F31">
            <v>0</v>
          </cell>
          <cell r="G31">
            <v>0</v>
          </cell>
          <cell r="H31">
            <v>0.81614020035421941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1.5962372855257962</v>
          </cell>
          <cell r="G33">
            <v>3.1588231078125988</v>
          </cell>
          <cell r="H33">
            <v>6.1200028459099398</v>
          </cell>
        </row>
        <row r="34">
          <cell r="F34">
            <v>0.82964787183577304</v>
          </cell>
          <cell r="G34">
            <v>1.4212435668571619</v>
          </cell>
          <cell r="H34">
            <v>1.5929357319672426</v>
          </cell>
        </row>
        <row r="35">
          <cell r="F35">
            <v>30.162345858247757</v>
          </cell>
          <cell r="G35">
            <v>40.847579245441317</v>
          </cell>
          <cell r="H35">
            <v>64.332962944260885</v>
          </cell>
        </row>
        <row r="36">
          <cell r="F36">
            <v>4.6127935524760106</v>
          </cell>
          <cell r="G36">
            <v>4.8962806036231941</v>
          </cell>
          <cell r="H36">
            <v>5.5165830440952153</v>
          </cell>
        </row>
        <row r="37">
          <cell r="F37">
            <v>4.0161583879572884</v>
          </cell>
          <cell r="G37">
            <v>4.2210452593926986</v>
          </cell>
          <cell r="H37">
            <v>4.6626897729472088</v>
          </cell>
        </row>
        <row r="38">
          <cell r="F38">
            <v>11.326453579602518</v>
          </cell>
          <cell r="G38">
            <v>12.578804193779792</v>
          </cell>
          <cell r="H38">
            <v>13.894873574029274</v>
          </cell>
        </row>
        <row r="39">
          <cell r="F39">
            <v>1.279655492771882E-2</v>
          </cell>
          <cell r="G39">
            <v>5.7565741124858622E-3</v>
          </cell>
          <cell r="H39">
            <v>3.8873739699770119E-3</v>
          </cell>
        </row>
        <row r="40">
          <cell r="F40">
            <v>0</v>
          </cell>
          <cell r="G40">
            <v>0</v>
          </cell>
          <cell r="H40">
            <v>2.2982202205674997E-3</v>
          </cell>
        </row>
        <row r="41">
          <cell r="F41">
            <v>0.16995943690622367</v>
          </cell>
          <cell r="G41">
            <v>1.0501154613882876E-4</v>
          </cell>
          <cell r="H41">
            <v>0.17147266765830541</v>
          </cell>
        </row>
        <row r="42">
          <cell r="F42">
            <v>3.855249894869623</v>
          </cell>
          <cell r="G42">
            <v>4.1855019839574945</v>
          </cell>
          <cell r="H42">
            <v>3.3004166186299471</v>
          </cell>
        </row>
        <row r="43">
          <cell r="F43">
            <v>0</v>
          </cell>
          <cell r="G43">
            <v>0</v>
          </cell>
          <cell r="H43">
            <v>1.3445174484768094</v>
          </cell>
        </row>
        <row r="44">
          <cell r="F44">
            <v>7.6360535845746813E-4</v>
          </cell>
          <cell r="G44">
            <v>3.0621775292825849E-3</v>
          </cell>
          <cell r="H44">
            <v>9.1113150905689874E-5</v>
          </cell>
        </row>
        <row r="45">
          <cell r="F45">
            <v>0</v>
          </cell>
          <cell r="G45">
            <v>0</v>
          </cell>
          <cell r="H45">
            <v>0.29170816508392566</v>
          </cell>
        </row>
        <row r="46">
          <cell r="F46">
            <v>4.0153008202630444E-3</v>
          </cell>
          <cell r="G46">
            <v>1.57334532909776E-3</v>
          </cell>
          <cell r="H46">
            <v>0.18657803928117084</v>
          </cell>
        </row>
        <row r="47">
          <cell r="F47">
            <v>7.6040348956260605E-4</v>
          </cell>
          <cell r="G47">
            <v>4.4347569863485801E-4</v>
          </cell>
          <cell r="H47">
            <v>3.1391215253633038E-2</v>
          </cell>
        </row>
        <row r="48">
          <cell r="F48">
            <v>4.5755504155447768E-3</v>
          </cell>
          <cell r="G48">
            <v>2.6586058857202798E-3</v>
          </cell>
          <cell r="H48">
            <v>1.8583808553084161E-3</v>
          </cell>
        </row>
        <row r="49">
          <cell r="F49">
            <v>8.7169338702401374E-4</v>
          </cell>
          <cell r="G49">
            <v>8.9211568169909417E-4</v>
          </cell>
          <cell r="H49">
            <v>8.2097010477257286E-4</v>
          </cell>
        </row>
        <row r="50">
          <cell r="F50">
            <v>2.4386073660953591E-3</v>
          </cell>
          <cell r="G50">
            <v>2.7186663916606104E-3</v>
          </cell>
          <cell r="H50">
            <v>1.6693873594824035E-3</v>
          </cell>
        </row>
        <row r="51">
          <cell r="F51">
            <v>1.7951670322035658</v>
          </cell>
          <cell r="G51">
            <v>1.7798344758189084</v>
          </cell>
          <cell r="H51">
            <v>0.46292483429708947</v>
          </cell>
        </row>
        <row r="52">
          <cell r="F52">
            <v>9.1031463160394649E-3</v>
          </cell>
          <cell r="G52">
            <v>0.62136835965451209</v>
          </cell>
          <cell r="H52">
            <v>0.97907076569234419</v>
          </cell>
        </row>
        <row r="53">
          <cell r="F53">
            <v>9.7087264884369757E-3</v>
          </cell>
          <cell r="G53">
            <v>0.34883168383169383</v>
          </cell>
          <cell r="H53">
            <v>0.42249662427771761</v>
          </cell>
        </row>
        <row r="54">
          <cell r="F54">
            <v>1.1059404422105492</v>
          </cell>
          <cell r="G54">
            <v>1.1059410598299249</v>
          </cell>
          <cell r="H54">
            <v>1.1059284455783776</v>
          </cell>
        </row>
        <row r="55">
          <cell r="F55">
            <v>3.3915701373527095E-3</v>
          </cell>
          <cell r="G55">
            <v>1.4800746477819104E-3</v>
          </cell>
          <cell r="H55">
            <v>2.2563206232736397E-4</v>
          </cell>
        </row>
        <row r="56">
          <cell r="F56">
            <v>1.0692702717979075E-3</v>
          </cell>
          <cell r="G56">
            <v>1.2584045740353454E-3</v>
          </cell>
          <cell r="H56">
            <v>3.8462578493601683E-4</v>
          </cell>
        </row>
        <row r="57">
          <cell r="F57">
            <v>2.2659998478931297E-3</v>
          </cell>
          <cell r="G57">
            <v>8.1433528776729482E-4</v>
          </cell>
          <cell r="H57">
            <v>1.7789513328020635E-2</v>
          </cell>
        </row>
        <row r="58">
          <cell r="F58">
            <v>1.7441431982681737E-3</v>
          </cell>
          <cell r="G58">
            <v>1.9065667301989915E-3</v>
          </cell>
          <cell r="H58">
            <v>4.315702684717853E-3</v>
          </cell>
        </row>
        <row r="70">
          <cell r="F70">
            <v>4.1000585349009085E-3</v>
          </cell>
          <cell r="G70">
            <v>8.0658181141098485E-4</v>
          </cell>
          <cell r="H70">
            <v>2.2041914013706684E-2</v>
          </cell>
        </row>
        <row r="71">
          <cell r="F71">
            <v>3.5267017828776608E-2</v>
          </cell>
          <cell r="G71">
            <v>3.5292002563373968E-2</v>
          </cell>
          <cell r="H71">
            <v>0.38276421697951557</v>
          </cell>
        </row>
        <row r="72">
          <cell r="F72">
            <v>5.3640108063213211E-2</v>
          </cell>
          <cell r="G72">
            <v>1.7817273941009067E-2</v>
          </cell>
          <cell r="H72">
            <v>5.1490595074245318E-2</v>
          </cell>
        </row>
        <row r="73">
          <cell r="F73">
            <v>0.50066978917867089</v>
          </cell>
          <cell r="G73">
            <v>0.42550872459145739</v>
          </cell>
          <cell r="H73">
            <v>0.59008560338278704</v>
          </cell>
        </row>
        <row r="74">
          <cell r="F74">
            <v>0.21068106851193608</v>
          </cell>
          <cell r="G74">
            <v>9.6040763502080712E-2</v>
          </cell>
          <cell r="H74">
            <v>0.14626817067084497</v>
          </cell>
        </row>
        <row r="75">
          <cell r="F75">
            <v>8.493844564804709E-2</v>
          </cell>
          <cell r="G75">
            <v>4.9383206838713195E-2</v>
          </cell>
          <cell r="H75">
            <v>5.2602239493647826E-2</v>
          </cell>
        </row>
        <row r="76">
          <cell r="F76">
            <v>0.20083732505512422</v>
          </cell>
          <cell r="G76">
            <v>0.10119662817761123</v>
          </cell>
          <cell r="H76">
            <v>0.14401071858362191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7.6598233520759618E-3</v>
          </cell>
          <cell r="G91">
            <v>2.8390916183721116E-4</v>
          </cell>
          <cell r="H91">
            <v>0.18863520636602554</v>
          </cell>
        </row>
        <row r="92">
          <cell r="F92">
            <v>4.0679105022110897E-3</v>
          </cell>
          <cell r="G92">
            <v>1.0403185595639212E-2</v>
          </cell>
          <cell r="H92">
            <v>3.190524852328337E-3</v>
          </cell>
        </row>
        <row r="93">
          <cell r="F93">
            <v>12.343001055696945</v>
          </cell>
          <cell r="G93">
            <v>12.034790857875006</v>
          </cell>
          <cell r="H93">
            <v>12.078239712919192</v>
          </cell>
        </row>
        <row r="94">
          <cell r="F94">
            <v>2.8390881009381073E-3</v>
          </cell>
          <cell r="G94">
            <v>9.0501440062954345E-5</v>
          </cell>
          <cell r="H94">
            <v>8.0905212101978693E-5</v>
          </cell>
        </row>
        <row r="95">
          <cell r="F95">
            <v>0</v>
          </cell>
          <cell r="G95">
            <v>7.7504137817189527E-5</v>
          </cell>
          <cell r="H95">
            <v>0.75061411463109085</v>
          </cell>
        </row>
        <row r="96">
          <cell r="F96">
            <v>0</v>
          </cell>
          <cell r="G96">
            <v>0.1952421072165377</v>
          </cell>
          <cell r="H96">
            <v>0.20290009935559244</v>
          </cell>
        </row>
        <row r="97">
          <cell r="F97">
            <v>5.5565930558863705</v>
          </cell>
          <cell r="G97">
            <v>2.6631193725548372</v>
          </cell>
          <cell r="H97">
            <v>9.6842938854588682E-5</v>
          </cell>
        </row>
        <row r="98">
          <cell r="F98">
            <v>5.2572366086648161</v>
          </cell>
          <cell r="G98">
            <v>6.6795924651565297</v>
          </cell>
          <cell r="H98">
            <v>6.6795875718691606</v>
          </cell>
        </row>
        <row r="99">
          <cell r="F99">
            <v>1.3000852854745015</v>
          </cell>
          <cell r="G99">
            <v>0</v>
          </cell>
          <cell r="H99">
            <v>0</v>
          </cell>
        </row>
        <row r="100">
          <cell r="F100">
            <v>1.6655395464231044E-4</v>
          </cell>
          <cell r="G100">
            <v>1.3313197324266394E-5</v>
          </cell>
          <cell r="H100">
            <v>7.1828926321172893E-6</v>
          </cell>
        </row>
        <row r="101">
          <cell r="F101">
            <v>4.0551383844031514</v>
          </cell>
          <cell r="G101">
            <v>4.4998235281778882</v>
          </cell>
          <cell r="H101">
            <v>5.4091057460526262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2.0826283002288063E-2</v>
          </cell>
          <cell r="G103">
            <v>6.5199424504480772E-3</v>
          </cell>
          <cell r="H103">
            <v>6.8367093684965847E-3</v>
          </cell>
        </row>
        <row r="104">
          <cell r="F104">
            <v>0.84265795644073183</v>
          </cell>
          <cell r="G104">
            <v>2.3278119069411251E-4</v>
          </cell>
          <cell r="H104">
            <v>0.38010688554405614</v>
          </cell>
        </row>
        <row r="105">
          <cell r="F105">
            <v>8.1553363160703807</v>
          </cell>
          <cell r="G105">
            <v>8.8539465045254921</v>
          </cell>
          <cell r="H105">
            <v>9.8258220650335417</v>
          </cell>
        </row>
        <row r="106">
          <cell r="F106">
            <v>4.5063671993346571E-3</v>
          </cell>
          <cell r="G106">
            <v>1.5510048405005262E-2</v>
          </cell>
          <cell r="H106">
            <v>0.9898553120204957</v>
          </cell>
        </row>
        <row r="107">
          <cell r="F107">
            <v>3.6101725307215491E-4</v>
          </cell>
          <cell r="G107">
            <v>1.9936063516612888E-4</v>
          </cell>
          <cell r="H107">
            <v>1.2666630716378236E-2</v>
          </cell>
        </row>
        <row r="108">
          <cell r="F108">
            <v>2.7052582294095494E-3</v>
          </cell>
          <cell r="G108">
            <v>9.4400719745865583E-4</v>
          </cell>
          <cell r="H108">
            <v>9.3289019640585419E-2</v>
          </cell>
        </row>
        <row r="109">
          <cell r="F109">
            <v>1.2266952174320072E-2</v>
          </cell>
          <cell r="G109">
            <v>7.8614879359423604E-3</v>
          </cell>
          <cell r="H109">
            <v>5.6791124124565343E-3</v>
          </cell>
        </row>
        <row r="110">
          <cell r="F110">
            <v>6.4471697372826299E-3</v>
          </cell>
          <cell r="G110">
            <v>7.0359505783693013E-3</v>
          </cell>
          <cell r="H110">
            <v>4.1489557953790137E-3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3.6847323083200756</v>
          </cell>
          <cell r="G112">
            <v>4.9061474884630698</v>
          </cell>
          <cell r="H112">
            <v>2.8690581408079918</v>
          </cell>
        </row>
        <row r="113">
          <cell r="F113">
            <v>2.582616898401955E-2</v>
          </cell>
          <cell r="G113">
            <v>0.9279266466458862</v>
          </cell>
          <cell r="H113">
            <v>1.1238826458619102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1.1649118318466065</v>
          </cell>
          <cell r="G115">
            <v>1.0059095329451306</v>
          </cell>
          <cell r="H115">
            <v>1.0058980979527816</v>
          </cell>
        </row>
        <row r="116">
          <cell r="F116">
            <v>4.8034577554561106E-3</v>
          </cell>
          <cell r="G116">
            <v>2.2201119716728657E-3</v>
          </cell>
          <cell r="H116">
            <v>3.3844809349104551E-4</v>
          </cell>
        </row>
        <row r="117">
          <cell r="F117">
            <v>1.6720447963923697E-3</v>
          </cell>
          <cell r="G117">
            <v>1.9245358277698182E-3</v>
          </cell>
          <cell r="H117">
            <v>5.6492197928588797E-4</v>
          </cell>
        </row>
        <row r="118">
          <cell r="F118">
            <v>5.1895408276339896E-4</v>
          </cell>
          <cell r="G118">
            <v>5.6259346137019532E-4</v>
          </cell>
          <cell r="H118">
            <v>1.2529459407245372E-3</v>
          </cell>
        </row>
        <row r="119">
          <cell r="F119">
            <v>1.5654776902424184E-3</v>
          </cell>
          <cell r="G119">
            <v>5.1255308024636295E-4</v>
          </cell>
          <cell r="H119">
            <v>1.0054431872640946E-2</v>
          </cell>
        </row>
        <row r="123">
          <cell r="F123">
            <v>4.8015446551571639</v>
          </cell>
          <cell r="G123">
            <v>9.0124377306496104</v>
          </cell>
          <cell r="H123">
            <v>9.9553376614715443</v>
          </cell>
        </row>
      </sheetData>
      <sheetData sheetId="59">
        <row r="13">
          <cell r="F13">
            <v>15.934862633622746</v>
          </cell>
          <cell r="G13">
            <v>16.138001648412796</v>
          </cell>
          <cell r="H13">
            <v>16.54201459745482</v>
          </cell>
        </row>
        <row r="14">
          <cell r="F14">
            <v>167.60081942966832</v>
          </cell>
          <cell r="G14">
            <v>98.945498929734953</v>
          </cell>
          <cell r="H14">
            <v>0</v>
          </cell>
        </row>
        <row r="15">
          <cell r="F15">
            <v>72.139906329569044</v>
          </cell>
          <cell r="G15">
            <v>72.141561457793529</v>
          </cell>
          <cell r="H15">
            <v>68.851436323640954</v>
          </cell>
        </row>
        <row r="16">
          <cell r="F16">
            <v>63.846497326951919</v>
          </cell>
          <cell r="G16">
            <v>63.844848067994938</v>
          </cell>
          <cell r="H16">
            <v>67.134974029047072</v>
          </cell>
        </row>
        <row r="18">
          <cell r="F18">
            <v>3.395788142355092E-3</v>
          </cell>
          <cell r="G18">
            <v>2.7802765685165719E-4</v>
          </cell>
          <cell r="H18">
            <v>2.1548781892910093E-4</v>
          </cell>
        </row>
        <row r="19">
          <cell r="F19">
            <v>20.958862489901403</v>
          </cell>
          <cell r="G19">
            <v>21.451606053914269</v>
          </cell>
          <cell r="H19">
            <v>3.8769486277208092E-3</v>
          </cell>
        </row>
        <row r="20">
          <cell r="F20">
            <v>0</v>
          </cell>
          <cell r="G20">
            <v>0</v>
          </cell>
          <cell r="H20">
            <v>25.194134725686268</v>
          </cell>
        </row>
        <row r="21">
          <cell r="F21">
            <v>0</v>
          </cell>
          <cell r="G21">
            <v>5.097171129737711E-4</v>
          </cell>
          <cell r="H21">
            <v>5.097546941416855</v>
          </cell>
        </row>
        <row r="22">
          <cell r="F22">
            <v>5.7716915482384041E-3</v>
          </cell>
          <cell r="G22">
            <v>4.1886932008820257E-4</v>
          </cell>
          <cell r="H22">
            <v>5.8986433236803575E-2</v>
          </cell>
          <cell r="P22">
            <v>3.0907582395548392</v>
          </cell>
          <cell r="Q22">
            <v>2.5151022340021867</v>
          </cell>
          <cell r="R22">
            <v>1.284550943867266</v>
          </cell>
        </row>
        <row r="23">
          <cell r="F23">
            <v>0</v>
          </cell>
          <cell r="G23">
            <v>3.3737271066055939E-5</v>
          </cell>
          <cell r="H23">
            <v>0.30407910975012387</v>
          </cell>
          <cell r="P23">
            <v>0.39873263330094333</v>
          </cell>
          <cell r="Q23">
            <v>0.3484165212501994</v>
          </cell>
          <cell r="R23">
            <v>1.7507494499464007</v>
          </cell>
        </row>
        <row r="24">
          <cell r="F24">
            <v>1.4809892948625863E-2</v>
          </cell>
          <cell r="G24">
            <v>6.4489926917192248E-4</v>
          </cell>
          <cell r="H24">
            <v>0.35777707064824582</v>
          </cell>
        </row>
        <row r="25">
          <cell r="F25">
            <v>0.34672239396074761</v>
          </cell>
          <cell r="G25">
            <v>0.50632579384687304</v>
          </cell>
          <cell r="H25">
            <v>0.60444820992281045</v>
          </cell>
        </row>
        <row r="26">
          <cell r="F26">
            <v>40.637496242425563</v>
          </cell>
          <cell r="G26">
            <v>41.843749762221051</v>
          </cell>
          <cell r="H26">
            <v>16.928484798372338</v>
          </cell>
        </row>
        <row r="27">
          <cell r="F27">
            <v>0</v>
          </cell>
          <cell r="G27">
            <v>0</v>
          </cell>
          <cell r="H27">
            <v>25.243853218519707</v>
          </cell>
        </row>
        <row r="28">
          <cell r="F28">
            <v>5.2632792956222056E-3</v>
          </cell>
          <cell r="G28">
            <v>2.7804766953029456E-4</v>
          </cell>
          <cell r="H28">
            <v>1.5664971602840996E-4</v>
          </cell>
        </row>
        <row r="29">
          <cell r="F29">
            <v>0</v>
          </cell>
          <cell r="G29">
            <v>1.5196889768076386E-4</v>
          </cell>
          <cell r="H29">
            <v>1.4162530464737548</v>
          </cell>
        </row>
        <row r="30">
          <cell r="F30">
            <v>0</v>
          </cell>
          <cell r="G30">
            <v>0.38282766120889883</v>
          </cell>
          <cell r="H30">
            <v>0.38283037614262772</v>
          </cell>
        </row>
        <row r="31">
          <cell r="F31">
            <v>0</v>
          </cell>
          <cell r="G31">
            <v>0.49406025660382213</v>
          </cell>
          <cell r="H31">
            <v>3.7004262860604262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1.5962372855257962</v>
          </cell>
          <cell r="G33">
            <v>3.1588231078125988</v>
          </cell>
          <cell r="H33">
            <v>6.1200028459099398</v>
          </cell>
        </row>
        <row r="34">
          <cell r="F34">
            <v>0.82964787183577304</v>
          </cell>
          <cell r="G34">
            <v>1.4212435668571619</v>
          </cell>
          <cell r="H34">
            <v>1.5929357319672426</v>
          </cell>
        </row>
        <row r="35">
          <cell r="F35">
            <v>30.162345858247757</v>
          </cell>
          <cell r="G35">
            <v>40.847579245441317</v>
          </cell>
          <cell r="H35">
            <v>64.332962944260885</v>
          </cell>
        </row>
        <row r="36">
          <cell r="F36">
            <v>4.6127935524760106</v>
          </cell>
          <cell r="G36">
            <v>4.8962806036231941</v>
          </cell>
          <cell r="H36">
            <v>5.5165830440952153</v>
          </cell>
        </row>
        <row r="37">
          <cell r="F37">
            <v>4.0161583879572884</v>
          </cell>
          <cell r="G37">
            <v>4.2210452593926986</v>
          </cell>
          <cell r="H37">
            <v>4.6626897729472088</v>
          </cell>
        </row>
        <row r="38">
          <cell r="F38">
            <v>11.326453579602518</v>
          </cell>
          <cell r="G38">
            <v>12.578804193779792</v>
          </cell>
          <cell r="H38">
            <v>13.894873574029274</v>
          </cell>
        </row>
        <row r="39">
          <cell r="F39">
            <v>3.6004933765174725E-2</v>
          </cell>
          <cell r="G39">
            <v>1.6128330890140253E-2</v>
          </cell>
          <cell r="H39">
            <v>1.8196343651206918E-2</v>
          </cell>
        </row>
        <row r="40">
          <cell r="F40">
            <v>0</v>
          </cell>
          <cell r="G40">
            <v>3.9372578297391373E-5</v>
          </cell>
          <cell r="H40">
            <v>7.2185770243691017E-3</v>
          </cell>
        </row>
        <row r="41">
          <cell r="F41">
            <v>0.6468698004796074</v>
          </cell>
          <cell r="G41">
            <v>5.803160689400931E-4</v>
          </cell>
          <cell r="H41">
            <v>0.6512608418748066</v>
          </cell>
        </row>
        <row r="42">
          <cell r="F42">
            <v>11.317184670212816</v>
          </cell>
          <cell r="G42">
            <v>12.26590889887814</v>
          </cell>
          <cell r="H42">
            <v>9.4613827034486082</v>
          </cell>
        </row>
        <row r="43">
          <cell r="F43">
            <v>0</v>
          </cell>
          <cell r="G43">
            <v>0.26096130409595908</v>
          </cell>
          <cell r="H43">
            <v>4.4372255921067598</v>
          </cell>
        </row>
        <row r="44">
          <cell r="F44">
            <v>1.2321650784123559E-2</v>
          </cell>
          <cell r="G44">
            <v>4.941175665795413E-2</v>
          </cell>
          <cell r="H44">
            <v>1.470215491374911E-3</v>
          </cell>
        </row>
        <row r="45">
          <cell r="F45">
            <v>0</v>
          </cell>
          <cell r="G45">
            <v>0</v>
          </cell>
          <cell r="H45">
            <v>5.2300519738834206</v>
          </cell>
        </row>
        <row r="46">
          <cell r="F46">
            <v>7.6847862588766414E-3</v>
          </cell>
          <cell r="G46">
            <v>2.8606278710868356E-3</v>
          </cell>
          <cell r="H46">
            <v>0.31096339880195145</v>
          </cell>
        </row>
        <row r="47">
          <cell r="B47">
            <v>0</v>
          </cell>
        </row>
        <row r="48">
          <cell r="F48">
            <v>1.7711736836794303E-2</v>
          </cell>
          <cell r="G48">
            <v>9.8293170154894575E-3</v>
          </cell>
          <cell r="H48">
            <v>6.6666987562838138E-3</v>
          </cell>
        </row>
        <row r="49">
          <cell r="F49">
            <v>2.0271939233116607E-3</v>
          </cell>
          <cell r="G49">
            <v>2.0275356402252131E-3</v>
          </cell>
          <cell r="H49">
            <v>1.8243780106057162E-3</v>
          </cell>
        </row>
        <row r="50">
          <cell r="F50">
            <v>0.47657965268392355</v>
          </cell>
          <cell r="G50">
            <v>1.0024268951601618</v>
          </cell>
          <cell r="H50">
            <v>1.2086712978492455</v>
          </cell>
        </row>
        <row r="51">
          <cell r="F51">
            <v>5.9484466586793943</v>
          </cell>
          <cell r="G51">
            <v>5.8358998586153632</v>
          </cell>
          <cell r="H51">
            <v>1.4940754665358966</v>
          </cell>
        </row>
        <row r="52">
          <cell r="F52">
            <v>2.1170107711719698E-2</v>
          </cell>
          <cell r="G52">
            <v>1.4122008173966178</v>
          </cell>
          <cell r="H52">
            <v>2.1757128126496541</v>
          </cell>
        </row>
        <row r="53">
          <cell r="F53">
            <v>0.50323840655313234</v>
          </cell>
          <cell r="G53">
            <v>2.2565752782929245</v>
          </cell>
          <cell r="H53">
            <v>2.6718899900214552</v>
          </cell>
        </row>
        <row r="54">
          <cell r="F54">
            <v>2.9920537804206644</v>
          </cell>
          <cell r="G54">
            <v>2.9496453261348066</v>
          </cell>
          <cell r="H54">
            <v>2.8713125646822806</v>
          </cell>
        </row>
        <row r="55">
          <cell r="F55">
            <v>1.0304847296166351E-2</v>
          </cell>
          <cell r="G55">
            <v>4.3997743296718198E-3</v>
          </cell>
          <cell r="H55">
            <v>7.7179128847592053E-4</v>
          </cell>
        </row>
        <row r="56">
          <cell r="F56">
            <v>0.35257335241120402</v>
          </cell>
          <cell r="G56">
            <v>0.75252088726765953</v>
          </cell>
          <cell r="H56">
            <v>0.69877818685402293</v>
          </cell>
        </row>
        <row r="57">
          <cell r="F57">
            <v>4.4650243308238984E-3</v>
          </cell>
          <cell r="G57">
            <v>1.5080283106801756E-3</v>
          </cell>
          <cell r="H57">
            <v>3.0938284048731543E-2</v>
          </cell>
        </row>
        <row r="58">
          <cell r="F58">
            <v>2.8828813194515255E-3</v>
          </cell>
          <cell r="G58">
            <v>3.1255192298344147E-3</v>
          </cell>
          <cell r="H58">
            <v>6.9608107818029848E-3</v>
          </cell>
        </row>
        <row r="63">
          <cell r="F63">
            <v>5.8610394279708421E-3</v>
          </cell>
          <cell r="G63">
            <v>1.1564741459265805E-3</v>
          </cell>
          <cell r="H63">
            <v>3.1490717790439902E-2</v>
          </cell>
        </row>
        <row r="64">
          <cell r="F64">
            <v>4.0678219906700744E-2</v>
          </cell>
          <cell r="G64">
            <v>4.0705934352197229E-2</v>
          </cell>
          <cell r="H64">
            <v>0.44146146149530535</v>
          </cell>
        </row>
        <row r="65">
          <cell r="F65">
            <v>5.9984293182967191E-2</v>
          </cell>
          <cell r="G65">
            <v>1.9925720737237355E-2</v>
          </cell>
          <cell r="H65">
            <v>5.7578475703417974E-2</v>
          </cell>
        </row>
        <row r="66">
          <cell r="F66">
            <v>0.55367484637565534</v>
          </cell>
          <cell r="G66">
            <v>0.47055575185278786</v>
          </cell>
          <cell r="H66">
            <v>0.65255553107893216</v>
          </cell>
        </row>
        <row r="67">
          <cell r="F67">
            <v>0.23298828076942149</v>
          </cell>
          <cell r="G67">
            <v>0.10620936493717739</v>
          </cell>
          <cell r="H67">
            <v>0.16175407545695941</v>
          </cell>
        </row>
        <row r="68">
          <cell r="F68">
            <v>9.3933940742052163E-2</v>
          </cell>
          <cell r="G68">
            <v>5.4612415538904335E-2</v>
          </cell>
          <cell r="H68">
            <v>5.8172219562092981E-2</v>
          </cell>
        </row>
        <row r="69">
          <cell r="F69">
            <v>0.22210067949502435</v>
          </cell>
          <cell r="G69">
            <v>0.11191042139437994</v>
          </cell>
          <cell r="H69">
            <v>0.1592570133067559</v>
          </cell>
        </row>
        <row r="90">
          <cell r="F90">
            <v>6.5030844030738741</v>
          </cell>
          <cell r="G90">
            <v>3.1167461574028548</v>
          </cell>
          <cell r="H90">
            <v>1.1333883890344613E-4</v>
          </cell>
        </row>
        <row r="91">
          <cell r="F91">
            <v>6.9022873126815227</v>
          </cell>
          <cell r="G91">
            <v>8.7697149202196893</v>
          </cell>
          <cell r="H91">
            <v>8.7697084957655758</v>
          </cell>
        </row>
        <row r="92">
          <cell r="F92">
            <v>0.65004264273725076</v>
          </cell>
          <cell r="G92">
            <v>0</v>
          </cell>
          <cell r="H92">
            <v>0</v>
          </cell>
        </row>
        <row r="93">
          <cell r="F93">
            <v>1.9492419434194246E-4</v>
          </cell>
          <cell r="G93">
            <v>1.5580922519198442E-5</v>
          </cell>
          <cell r="H93">
            <v>8.4064023719341832E-6</v>
          </cell>
        </row>
        <row r="94">
          <cell r="F94">
            <v>5.7930548348616515</v>
          </cell>
          <cell r="G94">
            <v>6.4283193259684079</v>
          </cell>
          <cell r="H94">
            <v>7.727293922932315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1.65570505350247</v>
          </cell>
          <cell r="G97">
            <v>3.1077371484998642</v>
          </cell>
          <cell r="H97">
            <v>3.4328750556798409</v>
          </cell>
        </row>
      </sheetData>
      <sheetData sheetId="60">
        <row r="14">
          <cell r="F14">
            <v>2.0752995882684724</v>
          </cell>
          <cell r="G14">
            <v>1.2356851844506809</v>
          </cell>
          <cell r="H14">
            <v>0</v>
          </cell>
        </row>
        <row r="15">
          <cell r="F15">
            <v>7.4162447033550718</v>
          </cell>
          <cell r="G15">
            <v>7.4162478979910578</v>
          </cell>
          <cell r="H15">
            <v>7.7286837905499191</v>
          </cell>
        </row>
        <row r="16">
          <cell r="F16">
            <v>4.895053006881656</v>
          </cell>
          <cell r="G16">
            <v>4.9587621923492353</v>
          </cell>
          <cell r="H16">
            <v>5.3271952085573862</v>
          </cell>
        </row>
        <row r="17">
          <cell r="F17">
            <v>4.3596500944096972</v>
          </cell>
          <cell r="G17">
            <v>4.3596501231788691</v>
          </cell>
          <cell r="H17">
            <v>4.3596502886868667</v>
          </cell>
        </row>
        <row r="18">
          <cell r="F18">
            <v>8.0964891626943043E-3</v>
          </cell>
          <cell r="G18">
            <v>7.1292575374111841E-3</v>
          </cell>
          <cell r="H18">
            <v>1.070355279701211E-3</v>
          </cell>
        </row>
        <row r="19">
          <cell r="F19">
            <v>0.2794903429060358</v>
          </cell>
          <cell r="G19">
            <v>0.28606074383848074</v>
          </cell>
          <cell r="H19">
            <v>8.5374745498717486E-5</v>
          </cell>
        </row>
        <row r="20">
          <cell r="F20">
            <v>0</v>
          </cell>
          <cell r="G20">
            <v>0</v>
          </cell>
          <cell r="H20">
            <v>0.32087870610527602</v>
          </cell>
        </row>
        <row r="21">
          <cell r="F21">
            <v>0</v>
          </cell>
          <cell r="G21">
            <v>6.7367432171498194E-5</v>
          </cell>
          <cell r="H21">
            <v>0.18290917808986687</v>
          </cell>
        </row>
        <row r="22">
          <cell r="F22">
            <v>1.5617806677894617E-2</v>
          </cell>
          <cell r="G22">
            <v>1.5619783911262288E-2</v>
          </cell>
          <cell r="H22">
            <v>1.9572334107150882E-2</v>
          </cell>
        </row>
        <row r="23">
          <cell r="F23">
            <v>0</v>
          </cell>
          <cell r="G23">
            <v>4.2038577996818201E-7</v>
          </cell>
          <cell r="H23">
            <v>7.5538151916866945E-3</v>
          </cell>
        </row>
        <row r="24">
          <cell r="F24">
            <v>4.0420623596521335E-4</v>
          </cell>
          <cell r="G24">
            <v>4.5171971965300012E-5</v>
          </cell>
          <cell r="H24">
            <v>1.2258693480500248E-2</v>
          </cell>
        </row>
        <row r="25">
          <cell r="F25">
            <v>2.5088612124040191E-4</v>
          </cell>
          <cell r="G25">
            <v>2.6185189249936089E-4</v>
          </cell>
          <cell r="H25">
            <v>1.3673590994347362E-4</v>
          </cell>
        </row>
        <row r="26">
          <cell r="F26">
            <v>6.9926301110578598E-2</v>
          </cell>
          <cell r="G26">
            <v>7.0079075565429139E-2</v>
          </cell>
          <cell r="H26">
            <v>2.416233031329873E-5</v>
          </cell>
        </row>
        <row r="27">
          <cell r="F27">
            <v>0</v>
          </cell>
          <cell r="G27">
            <v>0</v>
          </cell>
          <cell r="H27">
            <v>7.4477686753667893E-2</v>
          </cell>
        </row>
        <row r="28">
          <cell r="F28">
            <v>4.2952300399705812E-4</v>
          </cell>
          <cell r="G28">
            <v>1.3324287319768809E-4</v>
          </cell>
          <cell r="H28">
            <v>6.5618503481091285E-5</v>
          </cell>
        </row>
        <row r="29">
          <cell r="F29">
            <v>0</v>
          </cell>
          <cell r="G29">
            <v>2.05032445080949E-5</v>
          </cell>
          <cell r="H29">
            <v>4.258827201161456E-2</v>
          </cell>
        </row>
        <row r="30">
          <cell r="F30">
            <v>0</v>
          </cell>
          <cell r="G30">
            <v>1.6395525335396802E-2</v>
          </cell>
          <cell r="H30">
            <v>1.6398172996256368E-2</v>
          </cell>
        </row>
        <row r="31">
          <cell r="F31">
            <v>0</v>
          </cell>
          <cell r="G31">
            <v>2.4749719554514098E-7</v>
          </cell>
          <cell r="H31">
            <v>3.1486564569032802E-2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0.26539017036455781</v>
          </cell>
          <cell r="G33">
            <v>0.52518518884593068</v>
          </cell>
          <cell r="H33">
            <v>1.0175098576038899</v>
          </cell>
        </row>
        <row r="34">
          <cell r="F34">
            <v>0.23916334678927725</v>
          </cell>
          <cell r="G34">
            <v>0.40970315629368442</v>
          </cell>
          <cell r="H34">
            <v>0.45919744151962433</v>
          </cell>
        </row>
        <row r="35">
          <cell r="F35">
            <v>8.6949251544146104</v>
          </cell>
          <cell r="G35">
            <v>11.775166360522137</v>
          </cell>
          <cell r="H35">
            <v>18.545317532677899</v>
          </cell>
        </row>
        <row r="36">
          <cell r="F36">
            <v>1.3297344246339946</v>
          </cell>
          <cell r="G36">
            <v>1.4114556252149617</v>
          </cell>
          <cell r="H36">
            <v>1.5902704717233884</v>
          </cell>
        </row>
        <row r="37">
          <cell r="F37">
            <v>1.1577423741375998</v>
          </cell>
          <cell r="G37">
            <v>1.2168055188304341</v>
          </cell>
          <cell r="H37">
            <v>1.3441179868495889</v>
          </cell>
        </row>
        <row r="38">
          <cell r="F38">
            <v>3.2650867937628592</v>
          </cell>
          <cell r="G38">
            <v>3.6261030318351888</v>
          </cell>
          <cell r="H38">
            <v>4.0054873463154701</v>
          </cell>
        </row>
        <row r="39">
          <cell r="F39">
            <v>2.9104898511409169E-3</v>
          </cell>
          <cell r="G39">
            <v>1.3690039678993099E-3</v>
          </cell>
          <cell r="H39">
            <v>8.2544128389502706E-4</v>
          </cell>
        </row>
        <row r="40">
          <cell r="F40">
            <v>0</v>
          </cell>
          <cell r="G40">
            <v>0</v>
          </cell>
          <cell r="H40">
            <v>2.3552131227249601E-4</v>
          </cell>
        </row>
        <row r="41">
          <cell r="F41">
            <v>2.8178798639507802E-2</v>
          </cell>
          <cell r="G41">
            <v>2.5985048481039913E-4</v>
          </cell>
          <cell r="H41">
            <v>1.080147816322247E-2</v>
          </cell>
        </row>
        <row r="42">
          <cell r="F42">
            <v>0.15232564476438792</v>
          </cell>
          <cell r="G42">
            <v>0.20996507992668575</v>
          </cell>
          <cell r="H42">
            <v>0.14102585960392736</v>
          </cell>
        </row>
        <row r="43">
          <cell r="F43">
            <v>0</v>
          </cell>
          <cell r="G43">
            <v>0</v>
          </cell>
          <cell r="H43">
            <v>8.5485715543316895E-2</v>
          </cell>
        </row>
        <row r="44">
          <cell r="F44">
            <v>3.5830647355910854E-3</v>
          </cell>
          <cell r="G44">
            <v>3.5831443352550992E-3</v>
          </cell>
          <cell r="H44">
            <v>4.2492743031313004E-5</v>
          </cell>
        </row>
        <row r="45">
          <cell r="F45">
            <v>0</v>
          </cell>
          <cell r="G45">
            <v>0</v>
          </cell>
          <cell r="H45">
            <v>2.9139725766373501E-2</v>
          </cell>
        </row>
        <row r="46">
          <cell r="F46">
            <v>3.18747888113329E-4</v>
          </cell>
          <cell r="G46">
            <v>3.1910126551500356E-4</v>
          </cell>
          <cell r="H46">
            <v>2.2242529374456942E-2</v>
          </cell>
        </row>
        <row r="47">
          <cell r="F47">
            <v>1.05154688963239E-4</v>
          </cell>
          <cell r="G47">
            <v>1.0513840015402805E-4</v>
          </cell>
          <cell r="H47">
            <v>1.327894653927666E-3</v>
          </cell>
        </row>
        <row r="48">
          <cell r="F48">
            <v>4.067051910316975E-4</v>
          </cell>
          <cell r="G48">
            <v>2.3913781768892649E-4</v>
          </cell>
          <cell r="H48">
            <v>1.6502721691739848E-4</v>
          </cell>
        </row>
        <row r="49">
          <cell r="F49">
            <v>7.73894116292141E-5</v>
          </cell>
          <cell r="G49">
            <v>7.9089697554775174E-5</v>
          </cell>
          <cell r="H49">
            <v>7.229257702026877E-5</v>
          </cell>
        </row>
        <row r="50">
          <cell r="F50">
            <v>2.1689645143664328E-4</v>
          </cell>
          <cell r="G50">
            <v>2.4132358888374824E-4</v>
          </cell>
          <cell r="H50">
            <v>1.4816917011536434E-4</v>
          </cell>
        </row>
        <row r="51">
          <cell r="F51">
            <v>0.13320844356438571</v>
          </cell>
          <cell r="G51">
            <v>0.13235079452860954</v>
          </cell>
          <cell r="H51">
            <v>3.4350897664675202E-2</v>
          </cell>
        </row>
        <row r="52">
          <cell r="F52">
            <v>8.0981327585392135E-4</v>
          </cell>
          <cell r="G52">
            <v>5.5234207658018397E-2</v>
          </cell>
          <cell r="H52">
            <v>8.7030515488932536E-2</v>
          </cell>
        </row>
        <row r="53">
          <cell r="F53">
            <v>7.2118693519884628E-4</v>
          </cell>
          <cell r="G53">
            <v>2.5884437090650438E-2</v>
          </cell>
          <cell r="H53">
            <v>3.1350566324378715E-2</v>
          </cell>
        </row>
        <row r="54">
          <cell r="F54">
            <v>8.4744854998803631E-2</v>
          </cell>
          <cell r="G54">
            <v>8.4744102746300926E-2</v>
          </cell>
          <cell r="H54">
            <v>8.4743484456656873E-2</v>
          </cell>
        </row>
        <row r="55">
          <cell r="F55">
            <v>5.4861431352054221E-4</v>
          </cell>
          <cell r="G55">
            <v>2.4138763655629988E-4</v>
          </cell>
          <cell r="H55">
            <v>3.659361874163692E-5</v>
          </cell>
        </row>
        <row r="56">
          <cell r="F56">
            <v>1.3342223133875356E-4</v>
          </cell>
          <cell r="G56">
            <v>1.1480971452332541E-4</v>
          </cell>
          <cell r="H56">
            <v>4.8089665461426001E-5</v>
          </cell>
        </row>
        <row r="57">
          <cell r="F57">
            <v>1.3834921933155285E-4</v>
          </cell>
          <cell r="G57">
            <v>9.4712683115829525E-5</v>
          </cell>
          <cell r="H57">
            <v>1.0492417697564214E-3</v>
          </cell>
        </row>
        <row r="58">
          <cell r="F58">
            <v>1.0397341392500696E-4</v>
          </cell>
          <cell r="G58">
            <v>1.123403424872872E-4</v>
          </cell>
          <cell r="H58">
            <v>2.5325161460691356E-4</v>
          </cell>
        </row>
        <row r="63">
          <cell r="F63">
            <v>9.9997697256854701E-2</v>
          </cell>
          <cell r="G63">
            <v>9.9998217815416984E-2</v>
          </cell>
          <cell r="H63">
            <v>9.9998680291097305E-2</v>
          </cell>
        </row>
        <row r="64">
          <cell r="F64">
            <v>2.139463862701765E-2</v>
          </cell>
          <cell r="G64">
            <v>4.4140008631883401E-2</v>
          </cell>
          <cell r="H64">
            <v>0.78183174863970528</v>
          </cell>
        </row>
        <row r="65">
          <cell r="F65">
            <v>1.642219705182978E-2</v>
          </cell>
          <cell r="G65">
            <v>3.0993346855354875E-2</v>
          </cell>
          <cell r="H65">
            <v>5.4809981191809312E-2</v>
          </cell>
        </row>
        <row r="66">
          <cell r="F66">
            <v>0.27349111543238636</v>
          </cell>
          <cell r="G66">
            <v>0.41400173520342448</v>
          </cell>
          <cell r="H66">
            <v>0.76131624084614746</v>
          </cell>
        </row>
        <row r="67">
          <cell r="F67">
            <v>0.14194159424067751</v>
          </cell>
          <cell r="G67">
            <v>0.15440950462776371</v>
          </cell>
          <cell r="H67">
            <v>0.19122457072815507</v>
          </cell>
        </row>
        <row r="68">
          <cell r="F68">
            <v>4.9146975893362713E-2</v>
          </cell>
          <cell r="G68">
            <v>4.9853903390149515E-2</v>
          </cell>
          <cell r="H68">
            <v>6.1558118169332161E-2</v>
          </cell>
        </row>
        <row r="69">
          <cell r="F69">
            <v>0.13689781430580919</v>
          </cell>
          <cell r="G69">
            <v>0.1557329252083415</v>
          </cell>
          <cell r="H69">
            <v>0.18930340373710017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1.9140013639297479E-5</v>
          </cell>
          <cell r="G15">
            <v>1.145426362853106E-6</v>
          </cell>
          <cell r="H15">
            <v>1.5378859088813923</v>
          </cell>
        </row>
        <row r="16">
          <cell r="F16">
            <v>3.5567500204293519E-7</v>
          </cell>
          <cell r="G16">
            <v>6.3709217279548425E-2</v>
          </cell>
          <cell r="H16">
            <v>0.36843299908310106</v>
          </cell>
        </row>
        <row r="17">
          <cell r="F17">
            <v>4.7056531515818999E-8</v>
          </cell>
          <cell r="G17">
            <v>8.4634963452618899E-8</v>
          </cell>
          <cell r="H17">
            <v>3.0917527048721199E-7</v>
          </cell>
        </row>
        <row r="18">
          <cell r="F18">
            <v>1.0592316057808999E-3</v>
          </cell>
          <cell r="G18">
            <v>2.4554474595670002E-6</v>
          </cell>
          <cell r="H18">
            <v>3.1022485036861899E-6</v>
          </cell>
        </row>
        <row r="19">
          <cell r="F19">
            <v>8.9445109061604799E-2</v>
          </cell>
          <cell r="G19">
            <v>3.9373328484422099E-2</v>
          </cell>
          <cell r="H19">
            <v>3.0158614031496598E-8</v>
          </cell>
        </row>
        <row r="20">
          <cell r="F20">
            <v>0</v>
          </cell>
          <cell r="G20">
            <v>0</v>
          </cell>
          <cell r="H20">
            <v>0.32087870610527602</v>
          </cell>
        </row>
        <row r="21">
          <cell r="F21">
            <v>0</v>
          </cell>
          <cell r="G21">
            <v>1.3991478854028601E-4</v>
          </cell>
          <cell r="H21">
            <v>0.24699795178950201</v>
          </cell>
        </row>
        <row r="22">
          <cell r="F22">
            <v>2.9876179212294198E-6</v>
          </cell>
          <cell r="G22">
            <v>3.9003346096637598E-6</v>
          </cell>
          <cell r="H22">
            <v>8.1640564278742406E-3</v>
          </cell>
        </row>
        <row r="23">
          <cell r="F23">
            <v>0</v>
          </cell>
          <cell r="G23">
            <v>8.7309528675305899E-7</v>
          </cell>
          <cell r="H23">
            <v>1.0207288805603501E-2</v>
          </cell>
        </row>
        <row r="24">
          <cell r="F24">
            <v>3.7552235030840501E-6</v>
          </cell>
          <cell r="G24">
            <v>8.8124573828323504E-7</v>
          </cell>
          <cell r="H24">
            <v>1.2256314486703199E-2</v>
          </cell>
        </row>
        <row r="25">
          <cell r="F25">
            <v>9.7471720187080601E-5</v>
          </cell>
          <cell r="G25">
            <v>5.8380085475416702E-5</v>
          </cell>
          <cell r="H25">
            <v>1.7039434788365999E-6</v>
          </cell>
        </row>
        <row r="26">
          <cell r="F26">
            <v>5.6597810484862602E-3</v>
          </cell>
          <cell r="G26">
            <v>1.9607138459573899E-2</v>
          </cell>
          <cell r="H26">
            <v>3.0397634540040097E-8</v>
          </cell>
        </row>
        <row r="27">
          <cell r="F27">
            <v>0</v>
          </cell>
          <cell r="G27">
            <v>0</v>
          </cell>
          <cell r="H27">
            <v>7.4477686753667893E-2</v>
          </cell>
        </row>
        <row r="28">
          <cell r="F28">
            <v>6.0540614661927703E-6</v>
          </cell>
          <cell r="G28">
            <v>1.4600161201767899E-5</v>
          </cell>
          <cell r="H28">
            <v>4.6900355956509699E-5</v>
          </cell>
        </row>
        <row r="29">
          <cell r="F29">
            <v>0</v>
          </cell>
          <cell r="G29">
            <v>2.05032445080949E-5</v>
          </cell>
          <cell r="H29">
            <v>4.2567845424791098E-2</v>
          </cell>
        </row>
        <row r="30">
          <cell r="F30">
            <v>0</v>
          </cell>
          <cell r="G30">
            <v>1.6395525335396802E-2</v>
          </cell>
          <cell r="H30">
            <v>2.7477930451012698E-6</v>
          </cell>
        </row>
        <row r="31">
          <cell r="F31">
            <v>0</v>
          </cell>
          <cell r="G31">
            <v>5.1402460599742002E-7</v>
          </cell>
          <cell r="H31">
            <v>4.2550809081889997E-2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0.33856084594678498</v>
          </cell>
          <cell r="G33">
            <v>2.08068683483128E-6</v>
          </cell>
          <cell r="H33">
            <v>0.92963398206148595</v>
          </cell>
        </row>
        <row r="34">
          <cell r="F34">
            <v>0.19423703140506135</v>
          </cell>
          <cell r="G34">
            <v>0.17053980950440817</v>
          </cell>
          <cell r="H34">
            <v>0.13387756474988591</v>
          </cell>
        </row>
        <row r="35">
          <cell r="F35">
            <v>5.71503844215861</v>
          </cell>
          <cell r="G35">
            <v>3.7926714441670502</v>
          </cell>
          <cell r="H35">
            <v>10.1985588128458</v>
          </cell>
        </row>
        <row r="36">
          <cell r="F36">
            <v>0.29989097826140787</v>
          </cell>
          <cell r="G36">
            <v>0.66483164073498291</v>
          </cell>
          <cell r="H36">
            <v>0.68646749545252195</v>
          </cell>
        </row>
        <row r="37">
          <cell r="F37">
            <v>0.1446465940664613</v>
          </cell>
          <cell r="G37">
            <v>0.28405508999490148</v>
          </cell>
          <cell r="H37">
            <v>0.94479955179046604</v>
          </cell>
        </row>
        <row r="38">
          <cell r="F38">
            <v>0.63654103184928101</v>
          </cell>
          <cell r="G38">
            <v>0.768466540394806</v>
          </cell>
          <cell r="H38">
            <v>2.7297864499339299</v>
          </cell>
        </row>
        <row r="39">
          <cell r="F39">
            <v>7.1063058389063795E-4</v>
          </cell>
          <cell r="G39">
            <v>4.3320699287029299E-7</v>
          </cell>
          <cell r="H39">
            <v>9.4157173701900587E-5</v>
          </cell>
        </row>
        <row r="40">
          <cell r="F40">
            <v>0</v>
          </cell>
          <cell r="G40">
            <v>0</v>
          </cell>
          <cell r="H40">
            <v>2.3552131227249601E-4</v>
          </cell>
        </row>
        <row r="41">
          <cell r="F41">
            <v>9.5313655565666695E-3</v>
          </cell>
          <cell r="G41">
            <v>4.1961069421552299E-7</v>
          </cell>
          <cell r="H41">
            <v>1.0693605190547E-2</v>
          </cell>
        </row>
        <row r="42">
          <cell r="F42">
            <v>3.9917300453719003E-2</v>
          </cell>
          <cell r="G42">
            <v>0.120838631901556</v>
          </cell>
          <cell r="H42">
            <v>3.6444714204031101E-2</v>
          </cell>
        </row>
        <row r="43">
          <cell r="F43">
            <v>0</v>
          </cell>
          <cell r="G43">
            <v>0</v>
          </cell>
          <cell r="H43">
            <v>8.5485715543316895E-2</v>
          </cell>
        </row>
        <row r="44">
          <cell r="F44">
            <v>4.9000461017245005E-7</v>
          </cell>
          <cell r="G44">
            <v>3.4090527193406399E-7</v>
          </cell>
          <cell r="H44">
            <v>4.15220690473859E-8</v>
          </cell>
        </row>
        <row r="45">
          <cell r="F45">
            <v>0</v>
          </cell>
          <cell r="G45">
            <v>0</v>
          </cell>
          <cell r="H45">
            <v>2.9139725766373501E-2</v>
          </cell>
        </row>
        <row r="46">
          <cell r="F46">
            <v>3.18747888113329E-4</v>
          </cell>
          <cell r="G46">
            <v>5.0128920098084496E-7</v>
          </cell>
          <cell r="H46">
            <v>2.2107524428213302E-2</v>
          </cell>
        </row>
        <row r="47">
          <cell r="F47">
            <v>1.05154688963239E-4</v>
          </cell>
          <cell r="G47">
            <v>1.5489784837019201E-7</v>
          </cell>
          <cell r="H47">
            <v>1.28345461773396E-3</v>
          </cell>
        </row>
        <row r="48">
          <cell r="F48">
            <v>5.6347231611349993E-5</v>
          </cell>
          <cell r="G48">
            <v>7.7241370675707907E-7</v>
          </cell>
          <cell r="H48">
            <v>1.1840358733304569E-4</v>
          </cell>
        </row>
        <row r="49">
          <cell r="F49">
            <v>5.1737762572839499E-5</v>
          </cell>
          <cell r="G49">
            <v>1.7449644642365832E-6</v>
          </cell>
          <cell r="H49">
            <v>2.2773511520234902E-5</v>
          </cell>
        </row>
        <row r="50">
          <cell r="F50">
            <v>1.4027891384024799E-4</v>
          </cell>
          <cell r="G50">
            <v>4.8804665726579883E-5</v>
          </cell>
          <cell r="H50">
            <v>5.3498348447437897E-5</v>
          </cell>
        </row>
        <row r="51">
          <cell r="F51">
            <v>6.9369226667479698E-7</v>
          </cell>
          <cell r="G51">
            <v>4.0024736019343803E-7</v>
          </cell>
          <cell r="H51">
            <v>1.2254978742926428E-5</v>
          </cell>
        </row>
        <row r="52">
          <cell r="F52">
            <v>6.8982721007877605E-4</v>
          </cell>
          <cell r="G52">
            <v>5.44245571989454E-2</v>
          </cell>
          <cell r="H52">
            <v>3.2025483749034495E-2</v>
          </cell>
        </row>
        <row r="53">
          <cell r="F53">
            <v>5.9767382159770302E-4</v>
          </cell>
          <cell r="G53">
            <v>2.52026033760097E-2</v>
          </cell>
          <cell r="H53">
            <v>1.2807558721459548E-2</v>
          </cell>
        </row>
        <row r="54">
          <cell r="F54">
            <v>4.4080151533678801E-2</v>
          </cell>
          <cell r="G54">
            <v>3.1153065646497599E-2</v>
          </cell>
          <cell r="H54">
            <v>4.3489151635940297E-2</v>
          </cell>
        </row>
        <row r="55">
          <cell r="F55">
            <v>2.7391591478782302E-7</v>
          </cell>
          <cell r="G55">
            <v>3.54790066620824E-7</v>
          </cell>
          <cell r="H55">
            <v>3.6208655170048398E-5</v>
          </cell>
        </row>
        <row r="56">
          <cell r="F56">
            <v>6.7391129359881198E-5</v>
          </cell>
          <cell r="G56">
            <v>2.6669622547099899E-6</v>
          </cell>
          <cell r="H56">
            <v>1.77706752382525E-5</v>
          </cell>
        </row>
        <row r="57">
          <cell r="F57">
            <v>3.0404816673354201E-7</v>
          </cell>
          <cell r="G57">
            <v>2.97880900319765E-7</v>
          </cell>
          <cell r="H57">
            <v>1.04896705722019E-3</v>
          </cell>
        </row>
        <row r="58">
          <cell r="F58">
            <v>6.9248000278145696E-5</v>
          </cell>
          <cell r="G58">
            <v>1.95005795170202E-5</v>
          </cell>
          <cell r="H58">
            <v>2.09882042904607E-4</v>
          </cell>
        </row>
        <row r="63">
          <cell r="F63">
            <v>5.2024121618952799E-7</v>
          </cell>
          <cell r="G63">
            <v>8.7680737328679601E-7</v>
          </cell>
          <cell r="H63">
            <v>6.8779476255609996E-7</v>
          </cell>
        </row>
        <row r="64">
          <cell r="F64">
            <v>1.29712571893484E-2</v>
          </cell>
          <cell r="G64">
            <v>3.01994204213588E-2</v>
          </cell>
          <cell r="H64">
            <v>0.76441093057332199</v>
          </cell>
        </row>
        <row r="65">
          <cell r="F65">
            <v>1.2322339759768401E-2</v>
          </cell>
          <cell r="G65">
            <v>1.8258999061312699E-2</v>
          </cell>
          <cell r="H65">
            <v>4.3491087176657402E-2</v>
          </cell>
        </row>
        <row r="66">
          <cell r="F66">
            <v>0.23708414928162</v>
          </cell>
          <cell r="G66">
            <v>0.176725505815956</v>
          </cell>
          <cell r="H66">
            <v>0.63108218578698105</v>
          </cell>
        </row>
        <row r="67">
          <cell r="F67">
            <v>7.60647865268088E-2</v>
          </cell>
          <cell r="G67">
            <v>7.8206071181673609E-2</v>
          </cell>
          <cell r="H67">
            <v>0.13865589510104359</v>
          </cell>
        </row>
        <row r="68">
          <cell r="F68">
            <v>2.8919284696416799E-2</v>
          </cell>
          <cell r="G68">
            <v>2.0730793424300599E-2</v>
          </cell>
          <cell r="H68">
            <v>4.6087098233446797E-2</v>
          </cell>
        </row>
        <row r="69">
          <cell r="F69">
            <v>7.2718080314211106E-2</v>
          </cell>
          <cell r="G69">
            <v>8.28592428854351E-2</v>
          </cell>
          <cell r="H69">
            <v>0.134988153371394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4.3847685852067251</v>
          </cell>
          <cell r="G19">
            <v>5.4388611694335776</v>
          </cell>
          <cell r="H19">
            <v>9.4176167263631783</v>
          </cell>
        </row>
        <row r="20">
          <cell r="F20">
            <v>7.7412503746359453</v>
          </cell>
          <cell r="G20">
            <v>8.5092666258953553</v>
          </cell>
          <cell r="H20">
            <v>9.9632068631704804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3.4503010414964659</v>
          </cell>
          <cell r="G28">
            <v>6.2070431085137203</v>
          </cell>
          <cell r="H28">
            <v>6.550672751742419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4.8202454171263867</v>
          </cell>
          <cell r="G38">
            <v>3.5556107205100269</v>
          </cell>
          <cell r="H38">
            <v>9.0665426857382201</v>
          </cell>
        </row>
        <row r="39">
          <cell r="F39">
            <v>4.3991996249018896</v>
          </cell>
          <cell r="G39">
            <v>3.2450300751055554</v>
          </cell>
          <cell r="H39">
            <v>8.2745851571255713</v>
          </cell>
        </row>
      </sheetData>
      <sheetData sheetId="68">
        <row r="3">
          <cell r="F3">
            <v>54.958573299950906</v>
          </cell>
          <cell r="G3">
            <v>55.296604539040693</v>
          </cell>
          <cell r="H3">
            <v>56.943699831555051</v>
          </cell>
        </row>
        <row r="6">
          <cell r="F6">
            <v>18.850357529667736</v>
          </cell>
          <cell r="G6">
            <v>26.908508605040055</v>
          </cell>
          <cell r="H6">
            <v>31.955451883894405</v>
          </cell>
        </row>
        <row r="11">
          <cell r="F11">
            <v>64.793793443778185</v>
          </cell>
          <cell r="G11">
            <v>64.420823013428759</v>
          </cell>
          <cell r="H11">
            <v>66.508704211052176</v>
          </cell>
        </row>
        <row r="18">
          <cell r="F18">
            <v>7.4627057618381089E-4</v>
          </cell>
          <cell r="G18">
            <v>9.5904689282230778E-6</v>
          </cell>
          <cell r="H18">
            <v>1.992233560753844E-4</v>
          </cell>
        </row>
        <row r="19">
          <cell r="F19">
            <v>15.481214145500701</v>
          </cell>
          <cell r="G19">
            <v>15.314881766731396</v>
          </cell>
          <cell r="H19">
            <v>18.711389639569028</v>
          </cell>
        </row>
        <row r="21">
          <cell r="F21">
            <v>10.782510495692812</v>
          </cell>
          <cell r="G21">
            <v>10.690933472855216</v>
          </cell>
          <cell r="H21">
            <v>5.3999489163145551</v>
          </cell>
        </row>
        <row r="22">
          <cell r="F22">
            <v>1.0882505173482786</v>
          </cell>
          <cell r="G22">
            <v>0.74572980888121909</v>
          </cell>
          <cell r="H22">
            <v>1.0880920723941645</v>
          </cell>
        </row>
        <row r="23">
          <cell r="F23">
            <v>3.7691127283002985</v>
          </cell>
          <cell r="G23">
            <v>5.9311775826138513</v>
          </cell>
          <cell r="H23">
            <v>5.8368086480338919</v>
          </cell>
        </row>
        <row r="24">
          <cell r="F24">
            <v>4.9611211218679623</v>
          </cell>
          <cell r="G24">
            <v>5.0023501180516163</v>
          </cell>
          <cell r="H24">
            <v>5.095607021795705</v>
          </cell>
        </row>
        <row r="33">
          <cell r="F33">
            <v>14.406351346479081</v>
          </cell>
          <cell r="G33">
            <v>14.350686379262253</v>
          </cell>
          <cell r="H33">
            <v>14.242053114827524</v>
          </cell>
        </row>
        <row r="34">
          <cell r="F34">
            <v>3.3481459444902342</v>
          </cell>
          <cell r="G34">
            <v>1.544965090449379</v>
          </cell>
          <cell r="H34">
            <v>4.4172217778969507E-6</v>
          </cell>
        </row>
        <row r="35">
          <cell r="F35">
            <v>9.0890553712394872E-4</v>
          </cell>
          <cell r="G35">
            <v>1.0180224908371997E-5</v>
          </cell>
          <cell r="H35">
            <v>0</v>
          </cell>
        </row>
        <row r="36">
          <cell r="F36">
            <v>0.89387794195757586</v>
          </cell>
          <cell r="G36">
            <v>1.029962305629051</v>
          </cell>
          <cell r="H36">
            <v>0.37896160160748932</v>
          </cell>
        </row>
        <row r="37">
          <cell r="F37">
            <v>10.695471455491807</v>
          </cell>
          <cell r="G37">
            <v>2.6829363302731459</v>
          </cell>
          <cell r="H37">
            <v>0.60440379849331338</v>
          </cell>
        </row>
        <row r="38">
          <cell r="F38">
            <v>1.8921921714092742</v>
          </cell>
          <cell r="G38">
            <v>1.8829667481913297</v>
          </cell>
          <cell r="H38">
            <v>1.8387540994025253</v>
          </cell>
        </row>
        <row r="39">
          <cell r="F39">
            <v>0.80826578576095198</v>
          </cell>
          <cell r="G39">
            <v>0.80826404374885608</v>
          </cell>
          <cell r="H39">
            <v>0.80826275177689277</v>
          </cell>
        </row>
        <row r="55">
          <cell r="F55">
            <v>10.335089958699202</v>
          </cell>
          <cell r="G55">
            <v>10.335089808310293</v>
          </cell>
          <cell r="H55">
            <v>10.335088264734788</v>
          </cell>
        </row>
        <row r="56">
          <cell r="F56">
            <v>7.1489463585045483</v>
          </cell>
          <cell r="G56">
            <v>7.1517986768579656</v>
          </cell>
          <cell r="H56">
            <v>7.1518026387408149</v>
          </cell>
        </row>
        <row r="57">
          <cell r="F57">
            <v>3.338028585712582</v>
          </cell>
          <cell r="G57">
            <v>2.0342947807458693</v>
          </cell>
          <cell r="H57">
            <v>0.3017814160592236</v>
          </cell>
        </row>
        <row r="58">
          <cell r="F58">
            <v>6.3447287150858629E-4</v>
          </cell>
          <cell r="G58">
            <v>7.1808761447428886E-6</v>
          </cell>
          <cell r="H58">
            <v>0</v>
          </cell>
        </row>
        <row r="59">
          <cell r="F59">
            <v>10.470011269575442</v>
          </cell>
          <cell r="G59">
            <v>3.8220342531031841</v>
          </cell>
          <cell r="H59">
            <v>2.0381867526390267</v>
          </cell>
        </row>
        <row r="60">
          <cell r="F60">
            <v>3.3451105473230507E-3</v>
          </cell>
          <cell r="G60">
            <v>9.3008626430259142E-4</v>
          </cell>
          <cell r="H60">
            <v>3.3256606262136425E-2</v>
          </cell>
        </row>
        <row r="61">
          <cell r="F61">
            <v>5.0186696248361289E-4</v>
          </cell>
          <cell r="G61">
            <v>6.4735665265505681E-6</v>
          </cell>
          <cell r="H61">
            <v>1.3547188213126139E-4</v>
          </cell>
        </row>
        <row r="62">
          <cell r="F62">
            <v>8.4581318378921555</v>
          </cell>
          <cell r="G62">
            <v>8.3456427052091122</v>
          </cell>
          <cell r="H62">
            <v>10.73927794463973</v>
          </cell>
        </row>
        <row r="63">
          <cell r="F63">
            <v>6.0837909978402118</v>
          </cell>
          <cell r="G63">
            <v>6.1158521928632492</v>
          </cell>
          <cell r="H63">
            <v>6.3365217474223829</v>
          </cell>
        </row>
        <row r="64">
          <cell r="F64">
            <v>6.3351136624069113</v>
          </cell>
          <cell r="G64">
            <v>6.0333092242861763</v>
          </cell>
          <cell r="H64">
            <v>6.5698570089039219</v>
          </cell>
        </row>
        <row r="65">
          <cell r="F65">
            <v>0.54493431099421819</v>
          </cell>
          <cell r="G65">
            <v>0.54493368816228605</v>
          </cell>
          <cell r="H65">
            <v>0.54493861027997337</v>
          </cell>
        </row>
        <row r="66">
          <cell r="F66">
            <v>5.6931655417258069</v>
          </cell>
          <cell r="G66">
            <v>5.6448128736675605</v>
          </cell>
          <cell r="H66">
            <v>2.9375722104751225</v>
          </cell>
        </row>
        <row r="67">
          <cell r="F67">
            <v>1.0882505173482786</v>
          </cell>
          <cell r="G67">
            <v>0.74572980888121909</v>
          </cell>
          <cell r="H67">
            <v>1.0880920723941645</v>
          </cell>
        </row>
        <row r="68">
          <cell r="F68">
            <v>0.57467697367603732</v>
          </cell>
          <cell r="G68">
            <v>0.57467573510543646</v>
          </cell>
          <cell r="H68">
            <v>0.58194918127936313</v>
          </cell>
        </row>
        <row r="69">
          <cell r="F69">
            <v>2.7702075218396978</v>
          </cell>
          <cell r="G69">
            <v>4.6813384366705426</v>
          </cell>
          <cell r="H69">
            <v>4.6813122111182519</v>
          </cell>
        </row>
        <row r="70">
          <cell r="F70">
            <v>14.27928148459767</v>
          </cell>
          <cell r="G70">
            <v>21.682141417353456</v>
          </cell>
          <cell r="H70">
            <v>25.384146232366081</v>
          </cell>
        </row>
        <row r="71">
          <cell r="F71">
            <v>77.124110471194072</v>
          </cell>
          <cell r="G71">
            <v>77.712597341923328</v>
          </cell>
          <cell r="H71">
            <v>78.723918369197108</v>
          </cell>
        </row>
      </sheetData>
      <sheetData sheetId="69">
        <row r="3">
          <cell r="F3">
            <v>51.507298457816432</v>
          </cell>
          <cell r="G3">
            <v>47.710519774650678</v>
          </cell>
          <cell r="H3">
            <v>40.958929480415236</v>
          </cell>
        </row>
        <row r="6">
          <cell r="F6">
            <v>7.7897007355830894</v>
          </cell>
          <cell r="G6">
            <v>9.9242217137622717</v>
          </cell>
          <cell r="H6">
            <v>15.000662204373649</v>
          </cell>
        </row>
        <row r="11">
          <cell r="F11">
            <v>56.755766209382365</v>
          </cell>
          <cell r="G11">
            <v>53.92413936534804</v>
          </cell>
          <cell r="H11">
            <v>46.921131410410794</v>
          </cell>
        </row>
        <row r="12">
          <cell r="F12">
            <v>9.9528353708854684</v>
          </cell>
          <cell r="G12">
            <v>4.7831074997166869</v>
          </cell>
          <cell r="H12">
            <v>1.0727673165316926E-5</v>
          </cell>
        </row>
        <row r="13">
          <cell r="F13">
            <v>6.5583160758269114E-4</v>
          </cell>
          <cell r="G13">
            <v>4.398508178156708E-4</v>
          </cell>
          <cell r="H13">
            <v>0.18056237234704478</v>
          </cell>
        </row>
        <row r="14">
          <cell r="F14">
            <v>10.943072469686577</v>
          </cell>
          <cell r="G14">
            <v>6.3605480589074732</v>
          </cell>
          <cell r="H14">
            <v>3.466637260949804</v>
          </cell>
        </row>
        <row r="15">
          <cell r="F15">
            <v>0.43648924861651112</v>
          </cell>
          <cell r="G15">
            <v>1.6228667173226387E-4</v>
          </cell>
          <cell r="H15">
            <v>5.1202685829044377E-4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10.45781781305352</v>
          </cell>
          <cell r="G17">
            <v>11.895240417211939</v>
          </cell>
          <cell r="H17">
            <v>10.980621627869324</v>
          </cell>
        </row>
        <row r="19">
          <cell r="F19">
            <v>0.87055187578141391</v>
          </cell>
          <cell r="G19">
            <v>1.02545824401741</v>
          </cell>
          <cell r="H19">
            <v>1.1553749060855654</v>
          </cell>
        </row>
        <row r="20">
          <cell r="F20">
            <v>1.5397248244513953E-3</v>
          </cell>
          <cell r="G20">
            <v>4.85035509104044E-4</v>
          </cell>
          <cell r="H20">
            <v>7.0344465486344779E-3</v>
          </cell>
        </row>
        <row r="21">
          <cell r="F21">
            <v>13.494774667519021</v>
          </cell>
          <cell r="G21">
            <v>17.653750034583965</v>
          </cell>
          <cell r="H21">
            <v>18.938245603807754</v>
          </cell>
        </row>
        <row r="28">
          <cell r="F28">
            <v>5.2484677515659337</v>
          </cell>
          <cell r="G28">
            <v>6.2136195906973617</v>
          </cell>
          <cell r="H28">
            <v>5.9622019299955618</v>
          </cell>
        </row>
        <row r="47">
          <cell r="F47">
            <v>15.826251901615667</v>
          </cell>
          <cell r="G47">
            <v>20.417158128715293</v>
          </cell>
          <cell r="H47">
            <v>21.419452535503293</v>
          </cell>
        </row>
        <row r="48">
          <cell r="F48">
            <v>8.1444048683649335</v>
          </cell>
          <cell r="G48">
            <v>3.9141187285109873</v>
          </cell>
          <cell r="H48">
            <v>0.14908241902373681</v>
          </cell>
        </row>
        <row r="49">
          <cell r="F49">
            <v>7.9655422262857298</v>
          </cell>
          <cell r="G49">
            <v>3.2628988253920315</v>
          </cell>
          <cell r="H49">
            <v>0.99183468274626441</v>
          </cell>
        </row>
        <row r="50">
          <cell r="F50">
            <v>4.561035862092349</v>
          </cell>
          <cell r="G50">
            <v>5.6105812879219874</v>
          </cell>
          <cell r="H50">
            <v>5.52595850984404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8.6701043986355639</v>
          </cell>
          <cell r="G52">
            <v>9.8618065554140166</v>
          </cell>
          <cell r="H52">
            <v>9.1035374279239445</v>
          </cell>
        </row>
        <row r="53">
          <cell r="F53">
            <v>4.5432644149209729</v>
          </cell>
          <cell r="G53">
            <v>3.2313072345909792</v>
          </cell>
          <cell r="H53">
            <v>1.3179158592968006</v>
          </cell>
        </row>
        <row r="54">
          <cell r="F54">
            <v>0.14028702035494484</v>
          </cell>
          <cell r="G54">
            <v>0.10177638589734106</v>
          </cell>
          <cell r="H54">
            <v>4.1228960523757748E-2</v>
          </cell>
        </row>
        <row r="55">
          <cell r="F55">
            <v>0.87055187578141391</v>
          </cell>
          <cell r="G55">
            <v>1.02545824401741</v>
          </cell>
          <cell r="H55">
            <v>1.1553749060855654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7.7897007355830894</v>
          </cell>
          <cell r="G58">
            <v>9.9242217137622717</v>
          </cell>
          <cell r="H58">
            <v>15.000662204373649</v>
          </cell>
        </row>
        <row r="59">
          <cell r="F59">
            <v>58.783419435128501</v>
          </cell>
          <cell r="G59">
            <v>57.57232730214394</v>
          </cell>
          <cell r="H59">
            <v>54.855558133905298</v>
          </cell>
        </row>
      </sheetData>
      <sheetData sheetId="70">
        <row r="3">
          <cell r="F3">
            <v>43.800197587638678</v>
          </cell>
          <cell r="G3">
            <v>40.732524338454596</v>
          </cell>
          <cell r="H3">
            <v>34.460968027076731</v>
          </cell>
        </row>
        <row r="10">
          <cell r="F10">
            <v>17.454131181430579</v>
          </cell>
          <cell r="G10">
            <v>22.069620070121797</v>
          </cell>
          <cell r="H10">
            <v>32.692005225619795</v>
          </cell>
        </row>
        <row r="15">
          <cell r="F15">
            <v>67.249108454541911</v>
          </cell>
          <cell r="G15">
            <v>65.494954229563646</v>
          </cell>
          <cell r="H15">
            <v>56.785730442032204</v>
          </cell>
        </row>
        <row r="16">
          <cell r="F16">
            <v>16.075125603973135</v>
          </cell>
          <cell r="G16">
            <v>6.8223611112211691</v>
          </cell>
          <cell r="H16">
            <v>1.4212542870945002E-5</v>
          </cell>
        </row>
        <row r="17">
          <cell r="F17">
            <v>6.5662644855850154E-4</v>
          </cell>
          <cell r="G17">
            <v>4.446447883016566E-4</v>
          </cell>
          <cell r="H17">
            <v>0.43276936718246478</v>
          </cell>
        </row>
        <row r="18">
          <cell r="F18">
            <v>23.254373852446502</v>
          </cell>
          <cell r="G18">
            <v>13.773806747992419</v>
          </cell>
          <cell r="H18">
            <v>7.4427646131445035</v>
          </cell>
        </row>
        <row r="19">
          <cell r="F19">
            <v>0.5700480263357125</v>
          </cell>
          <cell r="G19">
            <v>1.0699860787749275E-4</v>
          </cell>
          <cell r="H19">
            <v>3.4792627264261858E-4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16.351598358167607</v>
          </cell>
          <cell r="G21">
            <v>18.397777191046607</v>
          </cell>
          <cell r="H21">
            <v>17.197711075719333</v>
          </cell>
        </row>
        <row r="22">
          <cell r="F22">
            <v>10.357873300882343</v>
          </cell>
          <cell r="G22">
            <v>7.7470663751105562</v>
          </cell>
          <cell r="H22">
            <v>3.4008201497651567</v>
          </cell>
        </row>
        <row r="23">
          <cell r="F23">
            <v>1.6308213255923603</v>
          </cell>
          <cell r="G23">
            <v>1.8769937225203654</v>
          </cell>
          <cell r="H23">
            <v>2.0704718754400329</v>
          </cell>
        </row>
        <row r="24">
          <cell r="F24">
            <v>2.033117635712017E-3</v>
          </cell>
          <cell r="G24">
            <v>4.8337477470478162E-4</v>
          </cell>
          <cell r="H24">
            <v>1.5773617092698908E-2</v>
          </cell>
        </row>
        <row r="25">
          <cell r="F25">
            <v>47.717565248890352</v>
          </cell>
          <cell r="G25">
            <v>56.193828649169269</v>
          </cell>
          <cell r="H25">
            <v>57.728063065049128</v>
          </cell>
        </row>
        <row r="26">
          <cell r="F26">
            <v>183.20920391491421</v>
          </cell>
          <cell r="G26">
            <v>170.30782304479493</v>
          </cell>
          <cell r="H26">
            <v>145.07446634424105</v>
          </cell>
        </row>
        <row r="102">
          <cell r="F102">
            <v>4.8019041792431161E-2</v>
          </cell>
          <cell r="G102">
            <v>2.038655666431663E-2</v>
          </cell>
          <cell r="H102">
            <v>1.3672660893726887E-2</v>
          </cell>
        </row>
        <row r="104">
          <cell r="F104">
            <v>51.870945015668667</v>
          </cell>
          <cell r="G104">
            <v>58.324851184157076</v>
          </cell>
          <cell r="H104">
            <v>55.393554515455797</v>
          </cell>
        </row>
        <row r="105">
          <cell r="F105">
            <v>11.669335813414733</v>
          </cell>
          <cell r="G105">
            <v>4.7298329024839854</v>
          </cell>
          <cell r="H105">
            <v>0.3252361953064799</v>
          </cell>
        </row>
        <row r="106">
          <cell r="F106">
            <v>14.255599340449786</v>
          </cell>
          <cell r="G106">
            <v>5.8829509967977138</v>
          </cell>
          <cell r="H106">
            <v>1.7476683489727742</v>
          </cell>
        </row>
        <row r="107">
          <cell r="F107">
            <v>7.104953735306303</v>
          </cell>
          <cell r="G107">
            <v>8.2078623000305271</v>
          </cell>
          <cell r="H107">
            <v>7.6139798220350183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10.983275666930496</v>
          </cell>
          <cell r="G110">
            <v>12.096902146351754</v>
          </cell>
          <cell r="H110">
            <v>10.80394424414022</v>
          </cell>
        </row>
        <row r="111">
          <cell r="F111">
            <v>6.1089947464219314</v>
          </cell>
          <cell r="G111">
            <v>4.5339636390436659</v>
          </cell>
          <cell r="H111">
            <v>1.9819798978229559</v>
          </cell>
        </row>
        <row r="112">
          <cell r="F112">
            <v>0.12000321168283763</v>
          </cell>
          <cell r="G112">
            <v>8.8480407676310144E-2</v>
          </cell>
          <cell r="H112">
            <v>3.6032593249337365E-2</v>
          </cell>
        </row>
        <row r="113">
          <cell r="F113">
            <v>4.5443906165732982E-2</v>
          </cell>
          <cell r="G113">
            <v>4.5881069214719065E-2</v>
          </cell>
          <cell r="H113">
            <v>4.3085168766294271E-2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119.66070165926349</v>
          </cell>
          <cell r="G116">
            <v>116.00073127254186</v>
          </cell>
          <cell r="H116">
            <v>110.6511586722624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23.234523961452552</v>
          </cell>
          <cell r="G224">
            <v>25.323812342233442</v>
          </cell>
          <cell r="H224">
            <v>26.311449856416381</v>
          </cell>
        </row>
        <row r="231">
          <cell r="F231">
            <v>1.9045213296787429</v>
          </cell>
          <cell r="G231">
            <v>1.7093329722978547</v>
          </cell>
          <cell r="H231">
            <v>1.4842149499500168</v>
          </cell>
        </row>
        <row r="233">
          <cell r="F233">
            <v>62.300727882643088</v>
          </cell>
          <cell r="G233">
            <v>71.334622223167145</v>
          </cell>
          <cell r="H233">
            <v>70.548463610223379</v>
          </cell>
        </row>
        <row r="234">
          <cell r="F234">
            <v>13.135299823960077</v>
          </cell>
          <cell r="G234">
            <v>5.5043280036990039</v>
          </cell>
          <cell r="H234">
            <v>0.35973583633987621</v>
          </cell>
        </row>
        <row r="235">
          <cell r="F235">
            <v>16.405517380845485</v>
          </cell>
          <cell r="G235">
            <v>7.0373965986840483</v>
          </cell>
          <cell r="H235">
            <v>2.1698937407113181</v>
          </cell>
        </row>
        <row r="236">
          <cell r="F236">
            <v>9.7313336224948142</v>
          </cell>
          <cell r="G236">
            <v>11.621681030339928</v>
          </cell>
          <cell r="H236">
            <v>11.480701137006513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13.313033094366265</v>
          </cell>
          <cell r="G239">
            <v>14.916304344632108</v>
          </cell>
          <cell r="H239">
            <v>13.807770140544287</v>
          </cell>
        </row>
        <row r="240">
          <cell r="F240">
            <v>6.870170071085977</v>
          </cell>
          <cell r="G240">
            <v>5.1428419360199413</v>
          </cell>
          <cell r="H240">
            <v>2.3022800861235382</v>
          </cell>
        </row>
        <row r="241">
          <cell r="F241">
            <v>0.14966990861865731</v>
          </cell>
          <cell r="G241">
            <v>0.1114227132931126</v>
          </cell>
          <cell r="H241">
            <v>4.7071926720026296E-2</v>
          </cell>
        </row>
        <row r="242">
          <cell r="F242">
            <v>1.6308213255923603</v>
          </cell>
          <cell r="G242">
            <v>1.8769937225203654</v>
          </cell>
          <cell r="H242">
            <v>2.0704718754400329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17.454131181430579</v>
          </cell>
          <cell r="G244">
            <v>22.069620070121797</v>
          </cell>
          <cell r="H244">
            <v>32.692005225619795</v>
          </cell>
        </row>
        <row r="245">
          <cell r="F245">
            <v>142.89522562071605</v>
          </cell>
          <cell r="G245">
            <v>141.32454361477531</v>
          </cell>
          <cell r="H245">
            <v>136.9626085286788</v>
          </cell>
        </row>
      </sheetData>
      <sheetData sheetId="71">
        <row r="21">
          <cell r="F21">
            <v>24.941953026914558</v>
          </cell>
          <cell r="G21">
            <v>10.205301210280453</v>
          </cell>
          <cell r="H21">
            <v>0</v>
          </cell>
        </row>
        <row r="22">
          <cell r="F22">
            <v>39.328735854466444</v>
          </cell>
          <cell r="G22">
            <v>33.210910230579735</v>
          </cell>
          <cell r="H22">
            <v>0</v>
          </cell>
        </row>
        <row r="23">
          <cell r="F23">
            <v>1.3591884043074098</v>
          </cell>
          <cell r="G23">
            <v>0.33551072998266984</v>
          </cell>
          <cell r="H23">
            <v>-3.5029076599357722E-6</v>
          </cell>
        </row>
        <row r="24">
          <cell r="F24">
            <v>1.15753949319543E-3</v>
          </cell>
          <cell r="G24">
            <v>1.1309453083668392E-3</v>
          </cell>
          <cell r="H24">
            <v>5.8357862789025624E-4</v>
          </cell>
        </row>
        <row r="25">
          <cell r="F25">
            <v>1.7430481237395472</v>
          </cell>
          <cell r="G25">
            <v>3.4183553945567287</v>
          </cell>
          <cell r="H25">
            <v>0</v>
          </cell>
        </row>
        <row r="26">
          <cell r="F26">
            <v>1.7829504386680657</v>
          </cell>
          <cell r="G26">
            <v>1.1885979812189573</v>
          </cell>
          <cell r="H26">
            <v>4.1390547283924857</v>
          </cell>
        </row>
        <row r="27">
          <cell r="F27">
            <v>3.3515428409825414E-4</v>
          </cell>
          <cell r="G27">
            <v>7.9749098528113197E-5</v>
          </cell>
          <cell r="H27">
            <v>1.4141284577220929E-4</v>
          </cell>
        </row>
        <row r="28">
          <cell r="F28">
            <v>1.1913031965819201</v>
          </cell>
          <cell r="G28">
            <v>1.78512266431855</v>
          </cell>
          <cell r="H28">
            <v>1.69077869062076</v>
          </cell>
        </row>
        <row r="32">
          <cell r="F32">
            <v>9.6400215759899127E-2</v>
          </cell>
          <cell r="G32">
            <v>0.33419946932371997</v>
          </cell>
          <cell r="H32">
            <v>0.80928345476469732</v>
          </cell>
        </row>
      </sheetData>
      <sheetData sheetId="72">
        <row r="11">
          <cell r="F11">
            <v>66.834605267728449</v>
          </cell>
          <cell r="G11">
            <v>54.34527996498803</v>
          </cell>
          <cell r="H11">
            <v>23.745129435538928</v>
          </cell>
        </row>
        <row r="12">
          <cell r="F12">
            <v>16.70865225193652</v>
          </cell>
          <cell r="G12">
            <v>27.996051809360658</v>
          </cell>
          <cell r="H12">
            <v>55.405299471278497</v>
          </cell>
        </row>
        <row r="13">
          <cell r="F13">
            <v>1.3188369033201501E-4</v>
          </cell>
          <cell r="G13">
            <v>0.1808687045093289</v>
          </cell>
          <cell r="H13">
            <v>0.55762708376338299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2.5374650450752441</v>
          </cell>
          <cell r="G53">
            <v>2.369832975437772</v>
          </cell>
          <cell r="H53">
            <v>2.3935101616283969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3.9997827397577499</v>
          </cell>
          <cell r="G55">
            <v>3.347014542135391</v>
          </cell>
          <cell r="H55">
            <v>3.0865969231562498</v>
          </cell>
        </row>
        <row r="56">
          <cell r="F56">
            <v>1.3659462444525921</v>
          </cell>
          <cell r="G56">
            <v>0.71883848309458787</v>
          </cell>
          <cell r="H56">
            <v>0.1970100544656837</v>
          </cell>
        </row>
        <row r="57">
          <cell r="F57">
            <v>2.8514753748830697</v>
          </cell>
          <cell r="G57">
            <v>1.7014655874713731</v>
          </cell>
          <cell r="H57">
            <v>0.63013171839482363</v>
          </cell>
        </row>
        <row r="58">
          <cell r="F58">
            <v>4.894458294701665</v>
          </cell>
          <cell r="G58">
            <v>3.2599104529996934</v>
          </cell>
          <cell r="H58">
            <v>3.3468142301881798E-5</v>
          </cell>
        </row>
        <row r="59">
          <cell r="F59">
            <v>0</v>
          </cell>
          <cell r="G59">
            <v>0</v>
          </cell>
          <cell r="H59">
            <v>-4.6765723810156086</v>
          </cell>
        </row>
        <row r="60">
          <cell r="F60">
            <v>0</v>
          </cell>
          <cell r="G60">
            <v>0</v>
          </cell>
          <cell r="H60">
            <v>-1.6306892012702738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-9.5149550481951513E-6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12.109441971832283</v>
          </cell>
          <cell r="K99">
            <v>9.826222335211833</v>
          </cell>
          <cell r="L99">
            <v>2.0425620505602895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406.8695289600023</v>
      </c>
      <c r="K2" s="3">
        <f t="shared" si="0"/>
        <v>439.19164971014345</v>
      </c>
      <c r="L2" s="3">
        <f t="shared" ref="L2" si="1">L3+L8+L11+L12+L16+L17+L18+L19</f>
        <v>487.53967027442633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47.710007739965391</v>
      </c>
      <c r="K3" s="1">
        <f t="shared" si="4"/>
        <v>47.710006911957578</v>
      </c>
      <c r="L3" s="1">
        <f t="shared" ref="L3" si="5">SUM(L4:L7)</f>
        <v>47.710008557892237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15.849137944055038</v>
      </c>
      <c r="K4" s="1" cm="1">
        <f t="array" ref="K4">SUMPRODUCT(("RNWWOD1"=[2]OUT_PrimaryEnergyCons!$A$1:$A$1000)*1,[2]OUT_PrimaryEnergyCons!I$1:I$1000)</f>
        <v>16.26639574437014</v>
      </c>
      <c r="L4" s="1" cm="1">
        <f t="array" ref="L4">SUMPRODUCT(("RNWWOD1"=[2]OUT_PrimaryEnergyCons!$A$1:$A$1000)*1,[2]OUT_PrimaryEnergyCons!J$1:J$1000)</f>
        <v>16.956994837982943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7.6690262393408677</v>
      </c>
      <c r="K5" s="1" cm="1">
        <f t="array" ref="K5">SUMPRODUCT(("RNWWOD2"=[2]OUT_PrimaryEnergyCons!$A$1:$A$1000)*1,[2]OUT_PrimaryEnergyCons!I$1:I$1000)</f>
        <v>7.6690269089392418</v>
      </c>
      <c r="L5" s="1" cm="1">
        <f t="array" ref="L5">SUMPRODUCT(("RNWWOD2"=[2]OUT_PrimaryEnergyCons!$A$1:$A$1000)*1,[2]OUT_PrimaryEnergyCons!J$1:J$1000)</f>
        <v>7.6690280159943205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4.8053848592006974</v>
      </c>
      <c r="K6" s="1" cm="1">
        <f t="array" ref="K6">SUMPRODUCT(("RNWWOD3"=[2]OUT_PrimaryEnergyCons!$A$1:$A$1000)*1,[2]OUT_PrimaryEnergyCons!I$1:I$1000)</f>
        <v>4.8053857477137774</v>
      </c>
      <c r="L6" s="1" cm="1">
        <f t="array" ref="L6">SUMPRODUCT(("RNWWOD3"=[2]OUT_PrimaryEnergyCons!$A$1:$A$1000)*1,[2]OUT_PrimaryEnergyCons!J$1:J$1000)</f>
        <v>4.8053870975624342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19.386458697368795</v>
      </c>
      <c r="K7" s="1" cm="1">
        <f t="array" ref="K7">SUMPRODUCT(("RNWWOD4"=[2]OUT_PrimaryEnergyCons!$A$1:$A$1000)*1+("RNWWOD5"=[2]OUT_PrimaryEnergyCons!$A$1:$A$1000)*1,[2]OUT_PrimaryEnergyCons!I$1:I$1000)</f>
        <v>18.969198510934419</v>
      </c>
      <c r="L7" s="1" cm="1">
        <f t="array" ref="L7">SUMPRODUCT(("RNWWOD4"=[2]OUT_PrimaryEnergyCons!$A$1:$A$1000)*1+("RNWWOD5"=[2]OUT_PrimaryEnergyCons!$A$1:$A$1000)*1,[2]OUT_PrimaryEnergyCons!J$1:J$1000)</f>
        <v>18.278598606352542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72.39112890671268</v>
      </c>
      <c r="K8" s="1">
        <f t="shared" si="9"/>
        <v>74.180228701779257</v>
      </c>
      <c r="L8" s="1">
        <f t="shared" ref="L8" si="10">SUM(L9:L10)</f>
        <v>78.170998374575802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34.937691562190892</v>
      </c>
      <c r="K9" s="1" cm="1">
        <f t="array" ref="K9">SUMPRODUCT(("RNNWWST1"=[2]OUT_PrimaryEnergyCons!$A$1:$A$1000)*1,[2]OUT_PrimaryEnergyCons!I$1:I$1000)</f>
        <v>35.159448535680461</v>
      </c>
      <c r="L9" s="1" cm="1">
        <f t="array" ref="L9">SUMPRODUCT(("RNNWWST1"=[2]OUT_PrimaryEnergyCons!$A$1:$A$1000)*1,[2]OUT_PrimaryEnergyCons!J$1:J$1000)</f>
        <v>35.852894252408987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37.453437344521795</v>
      </c>
      <c r="K10" s="1" cm="1">
        <f t="array" ref="K10">SUMPRODUCT(("RNWWST1"=[2]OUT_PrimaryEnergyCons!$A$1:$A$1000)*1,[2]OUT_PrimaryEnergyCons!I$1:I$1000)</f>
        <v>39.020780166098795</v>
      </c>
      <c r="L10" s="1" cm="1">
        <f t="array" ref="L10">SUMPRODUCT(("RNWWST1"=[2]OUT_PrimaryEnergyCons!$A$1:$A$1000)*1,[2]OUT_PrimaryEnergyCons!J$1:J$1000)</f>
        <v>42.318104122166815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12.54043815369122</v>
      </c>
      <c r="K11" s="1" cm="1">
        <f t="array" ref="K11">SUMPRODUCT(("mnr"=[2]OUT_PrimaryEnergyCons!$C$1:$C$1000)*1,[2]OUT_PrimaryEnergyCons!I$1:I$1000)</f>
        <v>15.555142944580012</v>
      </c>
      <c r="L11" s="1" cm="1">
        <f t="array" ref="L11">SUMPRODUCT(("mnr"=[2]OUT_PrimaryEnergyCons!$C$1:$C$1000)*1,[2]OUT_PrimaryEnergyCons!J$1:J$1000)</f>
        <v>26.934383837398673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151.92126629014371</v>
      </c>
      <c r="K12" s="1">
        <f t="shared" si="11"/>
        <v>152.12441117420127</v>
      </c>
      <c r="L12" s="1">
        <f t="shared" ref="L12" si="12">SUM(L13:L15)</f>
        <v>152.52842495014286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72.139906329569044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72.141561457793529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68.851436323640954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63.846497326951919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63.844848067994938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67.134974029047072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15.934862633622746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16.138001648412796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16.54201459745482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54.536976123930323</v>
      </c>
      <c r="K16" s="1" cm="1">
        <f t="array" ref="K16">SUMPRODUCT(ISNUMBER(SEARCH("SOL",[2]OUT_PrimaryEnergyCons!$C$1:$C$1000))*1,[2]OUT_PrimaryEnergyCons!I$1:I$1000)</f>
        <v>67.613098228579446</v>
      </c>
      <c r="L16" s="1" cm="1">
        <f t="array" ref="L16">SUMPRODUCT(ISNUMBER(SEARCH("SOL",[2]OUT_PrimaryEnergyCons!$C$1:$C$1000))*1,[2]OUT_PrimaryEnergyCons!J$1:J$1000)</f>
        <v>94.313925772838857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1.5962507072817105</v>
      </c>
      <c r="K17" s="1" cm="1">
        <f t="array" ref="K17">SUMPRODUCT(ISNUMBER(SEARCH("wnd",[2]OUT_PrimaryEnergyCons!$C$1:$C$1000))*1,[2]OUT_PrimaryEnergyCons!I$1:I$1000)</f>
        <v>3.1588329472410686</v>
      </c>
      <c r="L17" s="1" cm="1">
        <f t="array" ref="L17">SUMPRODUCT(ISNUMBER(SEARCH("wnd",[2]OUT_PrimaryEnergyCons!$C$1:$C$1000))*1,[2]OUT_PrimaryEnergyCons!J$1:J$1000)</f>
        <v>6.1200130909252994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66.173461038277338</v>
      </c>
      <c r="K18" s="1">
        <f>[2]Overview!G$9-K19</f>
        <v>78.84992880180485</v>
      </c>
      <c r="L18" s="1">
        <f>[2]Overview!H$9-L19</f>
        <v>81.761915690652586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391.91121393037025</v>
      </c>
      <c r="K20" s="3">
        <f t="shared" si="13"/>
        <v>264.94189787482418</v>
      </c>
      <c r="L20" s="3">
        <f t="shared" ref="L20" si="14">SUM(L21:L22,L41,L50:L51,L56)</f>
        <v>111.20538510854865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7.4627057618381089E-4</v>
      </c>
      <c r="K21" s="1" cm="1">
        <f t="array" ref="K21">SUMPRODUCT(("COA"=[2]OUT_PrimaryEnergyCons!$C$4:$C$10000)*1,[2]OUT_PrimaryEnergyCons!I$4:I$10000)</f>
        <v>9.6441022854299576E-6</v>
      </c>
      <c r="L21" s="1" cm="1">
        <f t="array" ref="L21">SUMPRODUCT(("COA"=[2]OUT_PrimaryEnergyCons!$C$4:$C$10000)*1,[2]OUT_PrimaryEnergyCons!J$4:J$10000)</f>
        <v>1.992233560753844E-4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119.55854067983853</v>
      </c>
      <c r="K22" s="1">
        <f t="shared" si="15"/>
        <v>93.311722521052445</v>
      </c>
      <c r="L22" s="1">
        <f t="shared" ref="L22" si="16">L23+L29</f>
        <v>62.993498022846772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97.013222173706367</v>
      </c>
      <c r="K23" s="1">
        <f t="shared" si="20"/>
        <v>57.779685570629965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30.403530469240305</v>
      </c>
      <c r="K24" s="1" cm="1">
        <f t="array" ref="K24">SUMPRODUCT(("LFO"=[2]OUT_PrimaryEnergyCons!$C$4:$C$10000)*1,[2]OUT_PrimaryEnergyCons!I$4:I$10000)</f>
        <v>13.375381623323175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9.2434314486851269E-4</v>
      </c>
      <c r="K25" s="1" cm="1">
        <f t="array" ref="K25">SUMPRODUCT(("HFO"=[2]OUT_PrimaryEnergyCons!$C$4:$C$10000)*1,[2]OUT_PrimaryEnergyCons!I$4:I$10000)</f>
        <v>1.0353134316960454E-5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39.915335809853467</v>
      </c>
      <c r="K26" s="1" cm="1">
        <f t="array" ref="K26">SUMPRODUCT(("DSL"=[2]OUT_PrimaryEnergyCons!$C$4:$C$10000)*1,[2]OUT_PrimaryEnergyCons!I$4:I$10000)</f>
        <v>33.706260971872588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25.313969777897714</v>
      </c>
      <c r="K27" s="1" cm="1">
        <f t="array" ref="K27">SUMPRODUCT(("GSL"=[2]OUT_PrimaryEnergyCons!$C$4:$C$10000)*1,[2]OUT_PrimaryEnergyCons!I$4:I$10000)</f>
        <v>10.357516378202558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1.379461773570019</v>
      </c>
      <c r="K28" s="1" cm="1">
        <f t="array" ref="K28">SUMPRODUCT(("KER"=[2]OUT_PrimaryEnergyCons!$C$4:$C$10000)*1,[2]OUT_PrimaryEnergyCons!I$4:I$10000)</f>
        <v>0.34051624409733156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22.545318506132162</v>
      </c>
      <c r="K29" s="1">
        <f t="shared" si="25"/>
        <v>35.532036950422473</v>
      </c>
      <c r="L29" s="1">
        <f t="shared" ref="L29" si="26">SUM(L30:L32)</f>
        <v>62.993498022846772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2.8763168454686223</v>
      </c>
      <c r="K30" s="1" cm="1">
        <f t="array" ref="K30">SUMPRODUCT(ISNUMBER(SEARCH("IMPBDS",[2]OUT_SyntheticFuels!$C$4:$C$1000))*1,("Var_Fout"=[2]OUT_SyntheticFuels!$B$4:$B$1000)*1,[2]OUT_SyntheticFuels!J$4:J$1000)-K32</f>
        <v>2.2815212729802639</v>
      </c>
      <c r="L30" s="1" cm="1">
        <f t="array" ref="L30">SUMPRODUCT(ISNUMBER(SEARCH("IMPBDS",[2]OUT_SyntheticFuels!$C$4:$C$1000))*1,("Var_Fout"=[2]OUT_SyntheticFuels!$B$4:$B$1000)*1,[2]OUT_SyntheticFuels!K$4:K$1000)-L32</f>
        <v>5.8974198609475152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1.7690462121451</v>
      </c>
      <c r="K31" s="1" cm="1">
        <f t="array" ref="K31">SUMPRODUCT(ISNUMBER(SEARCH("IMPeth",[2]OUT_SyntheticFuels!$C$4:$C$1000))*1,("Var_Fout"=[2]OUT_SyntheticFuels!$B$4:$B$1000)*1,[2]OUT_SyntheticFuels!J$4:J$1000)</f>
        <v>3.4693412037629994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17.89995544851844</v>
      </c>
      <c r="K32" s="1">
        <f>SUM([2]Transport_Aviation_Intl!G$12,[2]Transport!G$28)</f>
        <v>29.781174473679208</v>
      </c>
      <c r="L32" s="1">
        <f>SUM([2]Transport_Aviation_Intl!H$12,[2]Transport!H$28)</f>
        <v>57.096078161899257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9.8920706401836469</v>
      </c>
      <c r="K33" s="1">
        <f>SUM(K34:K36)</f>
        <v>23.650817925261705</v>
      </c>
      <c r="L33" s="1">
        <f>SUM(L34:L36)</f>
        <v>33.631331129118401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2.8763168454686223</v>
      </c>
      <c r="K34" s="1">
        <f>IF(K30-MAX(F30:J30)&lt;0,K30,MAX(F30:J30))</f>
        <v>2.2815212729802639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1.7690462121451</v>
      </c>
      <c r="K35" s="1">
        <f>IF(K31-MAX(F31:J31)&lt;0,K31,MAX(F31:J31))</f>
        <v>3.4693412037629994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17.89995544851844</v>
      </c>
      <c r="L36" s="1">
        <f>IF(L32-MAX(H32:K32)&lt;0,L32,MAX(H32:K32))</f>
        <v>29.781174473679208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12.653247865948517</v>
      </c>
      <c r="K37" s="1">
        <f t="shared" si="29"/>
        <v>11.881219025160767</v>
      </c>
      <c r="L37" s="1">
        <f t="shared" ref="L37" si="30">SUM(L38:L40)</f>
        <v>29.362166893728372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2.0472632055083242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12.653247865948517</v>
      </c>
      <c r="K40" s="1">
        <f t="shared" si="31"/>
        <v>11.881219025160767</v>
      </c>
      <c r="L40" s="1">
        <f t="shared" ref="L40" si="34">L32-L36</f>
        <v>27.314903688220049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59.896775528072901</v>
      </c>
      <c r="K41" s="1">
        <f t="shared" si="36"/>
        <v>34.258239340404934</v>
      </c>
      <c r="L41" s="1">
        <f t="shared" ref="L41" si="37">L42+L45</f>
        <v>18.392544089371981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56.497422684771863</v>
      </c>
      <c r="K42" s="1">
        <f t="shared" si="38"/>
        <v>32.123009889547617</v>
      </c>
      <c r="L42" s="1">
        <f t="shared" ref="L42" si="39">L43+L44</f>
        <v>16.257451230934041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56.491836745183129</v>
      </c>
      <c r="K43" s="1" cm="1">
        <f t="array" ref="K43">SUMPRODUCT(("NGA"=[2]OUT_PrimaryEnergyCons!$C$4:$C$10000)*1,[2]OUT_PrimaryEnergyCons!I$4:I$10000)</f>
        <v>32.122423809673172</v>
      </c>
      <c r="L43" s="1" cm="1">
        <f t="array" ref="L43">SUMPRODUCT(("NGA"=[2]OUT_PrimaryEnergyCons!$C$4:$C$10000)*1,[2]OUT_PrimaryEnergyCons!J$4:J$10000)</f>
        <v>16.256807650106655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5.5859395887315842E-3</v>
      </c>
      <c r="K44" s="1" cm="1">
        <f t="array" ref="K44">SUMPRODUCT(("LNGA"=[2]OUT_PrimaryEnergyCons!$C$4:$C$10000)*1,[2]OUT_PrimaryEnergyCons!I$4:I$10000)</f>
        <v>5.8607987444677843E-4</v>
      </c>
      <c r="L44" s="1" cm="1">
        <f t="array" ref="L44">SUMPRODUCT(("LNGA"=[2]OUT_PrimaryEnergyCons!$C$4:$C$10000)*1,[2]OUT_PrimaryEnergyCons!J$4:J$10000)</f>
        <v>6.435808273846759E-4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3.3993528433010392</v>
      </c>
      <c r="K45" s="1" cm="1">
        <f t="array" ref="K45">SUMPRODUCT(("BIO"=[2]OUT_PrimaryEnergyCons!$C$4:$C$10000)*1+("LBIO"=[2]OUT_PrimaryEnergyCons!$C$4:$C$10000)*1,[2]OUT_PrimaryEnergyCons!I$4:I$10000)</f>
        <v>2.1352294508573135</v>
      </c>
      <c r="L45" s="1" cm="1">
        <f t="array" ref="L45">SUMPRODUCT(("BIO"=[2]OUT_PrimaryEnergyCons!$C$4:$C$10000)*1+("LBIO"=[2]OUT_PrimaryEnergyCons!$C$4:$C$10000)*1,[2]OUT_PrimaryEnergyCons!J$4:J$10000)</f>
        <v>2.1350928584379387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2.1352294508573135</v>
      </c>
      <c r="L46" s="1">
        <f t="shared" si="41"/>
        <v>2.1350928584379387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2.1352294508573135</v>
      </c>
      <c r="L47" s="1">
        <f>IF(L45-MAX(H45:K45)&lt;0,L45,MAX(H45:K45))</f>
        <v>2.1350928584379387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0.1771408450869334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0.1771408450869334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167.60092768425272</v>
      </c>
      <c r="K50" s="1" cm="1">
        <f t="array" ref="K50">SUMPRODUCT(("urn"=[2]OUT_PrimaryEnergyCons!$C$4:$C$10000)*1,[2]OUT_PrimaryEnergyCons!I$4:I$10000)</f>
        <v>98.945498929734953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44.854223767629875</v>
      </c>
      <c r="K51" s="1">
        <f t="shared" si="46"/>
        <v>38.426427439529583</v>
      </c>
      <c r="L51" s="1">
        <f t="shared" ref="L51" si="47">SUM(L52:L55)</f>
        <v>29.819143772973824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4.7548246284894153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5.1033823789711708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5.7373570207222917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15.343161399557642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10.206981876825285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9.8103057291664921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24.75599299477085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23.115851268817927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14.271307176808529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2.4474481196472123E-4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2.1191491519571989E-4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1.738462765112963E-4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44.854204906022623</v>
      </c>
      <c r="K57" s="3">
        <f t="shared" si="51"/>
        <v>22.465052673765133</v>
      </c>
      <c r="L57" s="3">
        <f t="shared" si="51"/>
        <v>15.726640189652828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44.854204906022623</v>
      </c>
      <c r="K58" s="1">
        <f t="shared" si="52"/>
        <v>22.465052673765133</v>
      </c>
      <c r="L58" s="1">
        <f t="shared" ref="L58" si="53">SUM(L59:L62)</f>
        <v>15.726640189652828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2.4191906413466085E-4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2.2544893224343791E-4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1.3213017797632229E-4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1.9839644816387293E-3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3.6838830044167484E-3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2.152913386183038E-3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1.7114464878324935E-3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1.8134710717337861E-3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8.5639319052347969E-4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44.850267575989015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22.45932987075674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15.723498752898145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273.66193480819555</v>
      </c>
      <c r="K63" s="3">
        <f t="shared" si="58"/>
        <v>266.91587036175446</v>
      </c>
      <c r="L63" s="3">
        <f t="shared" ref="L63" si="59">SUM(L64,L66,L74,L82,L130,L151,L159,L161,L169,L173,L167)</f>
        <v>270.24412059128781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55.378547661355455</v>
      </c>
      <c r="K64" s="1">
        <f t="shared" si="60"/>
        <v>32.820799841800131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55.378547661355455</v>
      </c>
      <c r="K65" s="1">
        <f>'[2]Electricity and CHPs'!G14</f>
        <v>32.820799841800131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148.73429518686285</v>
      </c>
      <c r="K66" s="1">
        <f t="shared" si="64"/>
        <v>148.89681227328853</v>
      </c>
      <c r="L66" s="1">
        <f t="shared" ref="L66" si="65">SUM(L67:L69)</f>
        <v>149.22002318423262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72.139906329569044</v>
      </c>
      <c r="K67" s="1">
        <f>'[2]Electricity and CHPs'!G15</f>
        <v>72.141561457793529</v>
      </c>
      <c r="L67" s="1">
        <f>'[2]Electricity and CHPs'!H15</f>
        <v>68.851436323640954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63.846497326951919</v>
      </c>
      <c r="K68" s="1">
        <f>'[2]Electricity and CHPs'!G16</f>
        <v>63.844848067994938</v>
      </c>
      <c r="L68" s="1">
        <f>'[2]Electricity and CHPs'!H16</f>
        <v>67.134974029047072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12.747891530341887</v>
      </c>
      <c r="K69" s="1">
        <f>'[2]Electricity and CHPs'!G17</f>
        <v>12.910402747500063</v>
      </c>
      <c r="L69" s="1">
        <f>'[2]Electricity and CHPs'!H17</f>
        <v>13.23361283154458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0.1715351169659568</v>
      </c>
      <c r="K70" s="1">
        <f t="shared" ref="K70:L70" si="71">SUM(K71:K73)</f>
        <v>1.8113030134017373E-4</v>
      </c>
      <c r="L70" s="1">
        <f t="shared" si="71"/>
        <v>0.17155542195890947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1.0236351512173867E-3</v>
      </c>
      <c r="K71" s="1">
        <f>'[2]Electricity and CHPs'!G18</f>
        <v>5.8521252966881598E-5</v>
      </c>
      <c r="L71" s="1">
        <f>'[2]Electricity and CHPs'!H18</f>
        <v>6.7022731584234256E-5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5.5204490851574334E-4</v>
      </c>
      <c r="K72" s="1">
        <f>'[2]Electricity and CHPs'!G28</f>
        <v>1.7597502234463363E-5</v>
      </c>
      <c r="L72" s="1">
        <f>'[2]Electricity and CHPs'!H28</f>
        <v>1.5731569019829196E-5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0.16995943690622367</v>
      </c>
      <c r="K73" s="1">
        <f>'[2]Electricity and CHPs'!G41</f>
        <v>1.0501154613882876E-4</v>
      </c>
      <c r="L73" s="1">
        <f>'[2]Electricity and CHPs'!H41</f>
        <v>0.17147266765830541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0.1715351169659568</v>
      </c>
      <c r="K74" s="1">
        <f t="shared" si="75"/>
        <v>1.8113030134017373E-4</v>
      </c>
      <c r="L74" s="1">
        <f t="shared" ref="L74" si="76">SUM(L75:L77)</f>
        <v>0.17155542195890947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1.0236351512173867E-3</v>
      </c>
      <c r="K75" s="1">
        <f t="shared" si="77"/>
        <v>5.8521252966881598E-5</v>
      </c>
      <c r="L75" s="1">
        <f t="shared" ref="L75" si="78">L71</f>
        <v>6.7022731584234256E-5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5.5204490851574334E-4</v>
      </c>
      <c r="K76" s="1">
        <f>'[2]Electricity and CHPs'!G28</f>
        <v>1.7597502234463363E-5</v>
      </c>
      <c r="L76" s="1">
        <f>'[2]Electricity and CHPs'!H28</f>
        <v>1.5731569019829196E-5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0.16995943690622367</v>
      </c>
      <c r="K77" s="1">
        <f>'[2]Electricity and CHPs'!G41</f>
        <v>1.0501154613882876E-4</v>
      </c>
      <c r="L77" s="1">
        <f>'[2]Electricity and CHPs'!H41</f>
        <v>0.17147266765830541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2.9401407864941147</v>
      </c>
      <c r="K82" s="1">
        <f t="shared" si="82"/>
        <v>3.5208815856178677</v>
      </c>
      <c r="L82" s="1">
        <f t="shared" ref="L82" si="83">SUM(L83:L97)</f>
        <v>6.6365774144067071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2.6503304966562672E-4</v>
      </c>
      <c r="L83" s="1">
        <f>'[2]Electricity and CHPs'!H21</f>
        <v>3.1957881690844414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2.1894117060939542E-3</v>
      </c>
      <c r="K84" s="1">
        <f>'[2]Electricity and CHPs'!G22</f>
        <v>1.4026755191719054E-4</v>
      </c>
      <c r="L84" s="1">
        <f>'[2]Electricity and CHPs'!H22</f>
        <v>2.4933832953858214E-2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0.16651570994901943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3.6008385023954849E-3</v>
      </c>
      <c r="K86" s="1">
        <f>'[2]Electricity and CHPs'!G24</f>
        <v>1.3418939734617758E-4</v>
      </c>
      <c r="L86" s="1">
        <f>'[2]Electricity and CHPs'!H24</f>
        <v>9.0116943110771425E-2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6.0787559072305526E-5</v>
      </c>
      <c r="L87" s="1">
        <f>'[2]Electricity and CHPs'!H29</f>
        <v>0.56650121858950186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1.279655492771882E-2</v>
      </c>
      <c r="K88" s="1">
        <f>'[2]Electricity and CHPs'!G39</f>
        <v>5.7565741124858622E-3</v>
      </c>
      <c r="L88" s="1">
        <f>'[2]Electricity and CHPs'!H39</f>
        <v>3.8873739699770119E-3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2.2982202205674997E-3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7.6040348956260605E-4</v>
      </c>
      <c r="K90" s="1">
        <f>'[2]Electricity and CHPs'!G47</f>
        <v>4.4347569863485801E-4</v>
      </c>
      <c r="L90" s="1">
        <f>'[2]Electricity and CHPs'!H47</f>
        <v>3.1391215253633038E-2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4.5755504155447768E-3</v>
      </c>
      <c r="K91" s="1">
        <f>'[2]Electricity and CHPs'!G48</f>
        <v>2.6586058857202798E-3</v>
      </c>
      <c r="L91" s="1">
        <f>'[2]Electricity and CHPs'!H48</f>
        <v>1.8583808553084161E-3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8.7169338702401374E-4</v>
      </c>
      <c r="K92" s="1">
        <f>'[2]Electricity and CHPs'!G49</f>
        <v>8.9211568169909417E-4</v>
      </c>
      <c r="L92" s="1">
        <f>'[2]Electricity and CHPs'!H49</f>
        <v>8.2097010477257286E-4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1.7951670322035658</v>
      </c>
      <c r="K93" s="1">
        <f>'[2]Electricity and CHPs'!G51</f>
        <v>1.7798344758189084</v>
      </c>
      <c r="L93" s="1">
        <f>'[2]Electricity and CHPs'!H51</f>
        <v>0.46292483429708947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9.1031463160394649E-3</v>
      </c>
      <c r="K94" s="1">
        <f>'[2]Electricity and CHPs'!G52</f>
        <v>0.62136835965451209</v>
      </c>
      <c r="L94" s="1">
        <f>'[2]Electricity and CHPs'!H52</f>
        <v>0.97907076569234419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1.1059404422105492</v>
      </c>
      <c r="K95" s="1">
        <f>'[2]Electricity and CHPs'!G54</f>
        <v>1.1059410598299249</v>
      </c>
      <c r="L95" s="1">
        <f>'[2]Electricity and CHPs'!H54</f>
        <v>1.1059284455783776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3.3915701373527095E-3</v>
      </c>
      <c r="K96" s="1">
        <f>'[2]Electricity and CHPs'!G55</f>
        <v>1.4800746477819104E-3</v>
      </c>
      <c r="L96" s="1">
        <f>'[2]Electricity and CHPs'!H55</f>
        <v>2.2563206232736397E-4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1.7441431982681737E-3</v>
      </c>
      <c r="K97" s="1">
        <f>'[2]Electricity and CHPs'!G58</f>
        <v>1.9065667301989915E-3</v>
      </c>
      <c r="L97" s="1">
        <f>'[2]Electricity and CHPs'!H58</f>
        <v>4.315702684717853E-3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1.62461230983224</v>
      </c>
      <c r="K98" s="1">
        <f t="shared" si="88"/>
        <v>2.121104427987702</v>
      </c>
      <c r="L98" s="1">
        <f t="shared" ref="L98" si="89">L82-L114</f>
        <v>2.3405921758474495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2.3278534986919563E-4</v>
      </c>
      <c r="L99" s="1">
        <f t="shared" ref="L99" si="91">L83-L115</f>
        <v>1.3524699951820556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1.9392348388203905E-3</v>
      </c>
      <c r="K100" s="1">
        <f t="shared" si="92"/>
        <v>1.2320060154585909E-4</v>
      </c>
      <c r="L100" s="1">
        <f t="shared" ref="L100" si="93">L84-L116</f>
        <v>1.0552095179899192E-2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7.047009673892321E-2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3.1893825420660779E-3</v>
      </c>
      <c r="K102" s="1">
        <f t="shared" si="96"/>
        <v>1.1786200192533106E-4</v>
      </c>
      <c r="L102" s="1">
        <f t="shared" ref="L102" si="97">L86-L118</f>
        <v>3.8137841172922307E-2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5.3391277896072416E-5</v>
      </c>
      <c r="L103" s="1">
        <f t="shared" ref="L103" si="99">L87-L119</f>
        <v>0.23974552124206444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1.1334334727287775E-2</v>
      </c>
      <c r="K104" s="1">
        <f t="shared" si="100"/>
        <v>5.0561472258407632E-3</v>
      </c>
      <c r="L104" s="1">
        <f t="shared" ref="L104" si="101">L88-L120</f>
        <v>1.6451517986412379E-3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9.7261574490674569E-4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6.7351468634977839E-4</v>
      </c>
      <c r="K106" s="1">
        <f t="shared" si="104"/>
        <v>3.8951612184006925E-4</v>
      </c>
      <c r="L106" s="1">
        <f t="shared" ref="L106" si="105">L90-L122</f>
        <v>1.3284884509414476E-2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4.0527173340246933E-3</v>
      </c>
      <c r="K107" s="1">
        <f t="shared" si="106"/>
        <v>2.3351219859277946E-3</v>
      </c>
      <c r="L107" s="1">
        <f t="shared" ref="L107" si="107">L91-L123</f>
        <v>7.864740131212954E-4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7.7208785363723303E-4</v>
      </c>
      <c r="K108" s="1">
        <f t="shared" si="108"/>
        <v>7.8356816763088173E-4</v>
      </c>
      <c r="L108" s="1">
        <f t="shared" ref="L108" si="109">L92-L124</f>
        <v>3.4743774458758096E-4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1.5900392058110104</v>
      </c>
      <c r="K109" s="1">
        <f t="shared" si="110"/>
        <v>1.5632744357184065</v>
      </c>
      <c r="L109" s="1">
        <f t="shared" ref="L109" si="111">L93-L125</f>
        <v>0.19591159216000448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8.0629597575494431E-3</v>
      </c>
      <c r="K110" s="1">
        <f t="shared" si="112"/>
        <v>0.54576382523731515</v>
      </c>
      <c r="L110" s="1">
        <f t="shared" ref="L110" si="113">L94-L126</f>
        <v>0.4143465598153756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3.0040265841051413E-3</v>
      </c>
      <c r="K112" s="1">
        <f t="shared" si="116"/>
        <v>1.2999876624863187E-3</v>
      </c>
      <c r="L112" s="1">
        <f t="shared" ref="L112" si="117">L96-L128</f>
        <v>9.5488367220607239E-5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1.5448456973894142E-3</v>
      </c>
      <c r="K113" s="1">
        <f t="shared" si="118"/>
        <v>1.6745866370185816E-3</v>
      </c>
      <c r="L113" s="1">
        <f t="shared" ref="L113" si="119">L97-L129</f>
        <v>1.8264221783134442E-3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1.3155284766618747</v>
      </c>
      <c r="K114" s="1">
        <f t="shared" si="120"/>
        <v>1.3997771576301654</v>
      </c>
      <c r="L114" s="1">
        <f t="shared" ref="L114" si="121">SUM(L115:L129)</f>
        <v>4.2959852385592576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3.2247699796431094E-5</v>
      </c>
      <c r="L115" s="1">
        <f>'[2]Electricity and CHPs_IN'!R$23/SUM('[2]Electricity and CHPs_IN'!R$22:R$23)*L83</f>
        <v>1.8433181739023858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2.5017686727356379E-4</v>
      </c>
      <c r="K116" s="1">
        <f>'[2]Electricity and CHPs_IN'!Q$23/SUM('[2]Electricity and CHPs_IN'!Q$22:Q$23)*K84</f>
        <v>1.7066950371331446E-5</v>
      </c>
      <c r="L116" s="1">
        <f>'[2]Electricity and CHPs_IN'!R$23/SUM('[2]Electricity and CHPs_IN'!R$22:R$23)*L84</f>
        <v>1.4381737773959022E-2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9.604561321009622E-2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4.1145596032940706E-4</v>
      </c>
      <c r="K118" s="1">
        <f>'[2]Electricity and CHPs_IN'!Q$23/SUM('[2]Electricity and CHPs_IN'!Q$22:Q$23)*K86</f>
        <v>1.6327395420846519E-5</v>
      </c>
      <c r="L118" s="1">
        <f>'[2]Electricity and CHPs_IN'!R$23/SUM('[2]Electricity and CHPs_IN'!R$22:R$23)*L86</f>
        <v>5.1979101937849118E-2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7.3962811762331104E-6</v>
      </c>
      <c r="L119" s="1">
        <f>'[2]Electricity and CHPs_IN'!R$23/SUM('[2]Electricity and CHPs_IN'!R$22:R$23)*L87</f>
        <v>0.32675569734743742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1.4622202004310459E-3</v>
      </c>
      <c r="K120" s="1">
        <f>'[2]Electricity and CHPs_IN'!Q$23/SUM('[2]Electricity and CHPs_IN'!Q$22:Q$23)*K88</f>
        <v>7.0042688664509912E-4</v>
      </c>
      <c r="L120" s="1">
        <f>'[2]Electricity and CHPs_IN'!R$23/SUM('[2]Electricity and CHPs_IN'!R$22:R$23)*L88</f>
        <v>2.242222171335774E-3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1.325604475660754E-3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8.6888803212827655E-5</v>
      </c>
      <c r="K122" s="1">
        <f>'[2]Electricity and CHPs_IN'!Q$23/SUM('[2]Electricity and CHPs_IN'!Q$22:Q$23)*K90</f>
        <v>5.3959576794788753E-5</v>
      </c>
      <c r="L122" s="1">
        <f>'[2]Electricity and CHPs_IN'!R$23/SUM('[2]Electricity and CHPs_IN'!R$22:R$23)*L90</f>
        <v>1.8106330744218562E-2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5.2283308152008344E-4</v>
      </c>
      <c r="K123" s="1">
        <f>'[2]Electricity and CHPs_IN'!Q$23/SUM('[2]Electricity and CHPs_IN'!Q$22:Q$23)*K91</f>
        <v>3.2348389979248532E-4</v>
      </c>
      <c r="L123" s="1">
        <f>'[2]Electricity and CHPs_IN'!R$23/SUM('[2]Electricity and CHPs_IN'!R$22:R$23)*L91</f>
        <v>1.0719068421871207E-3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9.9605533386780754E-5</v>
      </c>
      <c r="K124" s="1">
        <f>'[2]Electricity and CHPs_IN'!Q$23/SUM('[2]Electricity and CHPs_IN'!Q$22:Q$23)*K92</f>
        <v>1.0854751406821245E-4</v>
      </c>
      <c r="L124" s="1">
        <f>'[2]Electricity and CHPs_IN'!R$23/SUM('[2]Electricity and CHPs_IN'!R$22:R$23)*L92</f>
        <v>4.7353236018499189E-4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0.20512782639255528</v>
      </c>
      <c r="K125" s="1">
        <f>'[2]Electricity and CHPs_IN'!Q$23/SUM('[2]Electricity and CHPs_IN'!Q$22:Q$23)*K93</f>
        <v>0.21656004010050198</v>
      </c>
      <c r="L125" s="1">
        <f>'[2]Electricity and CHPs_IN'!R$23/SUM('[2]Electricity and CHPs_IN'!R$22:R$23)*L93</f>
        <v>0.26701324213708499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1.0401865584900214E-3</v>
      </c>
      <c r="K126" s="1">
        <f>'[2]Electricity and CHPs_IN'!Q$23/SUM('[2]Electricity and CHPs_IN'!Q$22:Q$23)*K94</f>
        <v>7.5604534417196903E-2</v>
      </c>
      <c r="L126" s="1">
        <f>'[2]Electricity and CHPs_IN'!R$23/SUM('[2]Electricity and CHPs_IN'!R$22:R$23)*L94</f>
        <v>0.56472420587696859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1.1059404422105492</v>
      </c>
      <c r="K127" s="1">
        <f t="shared" si="123"/>
        <v>1.1059410598299249</v>
      </c>
      <c r="L127" s="1">
        <f t="shared" ref="L127" si="124">L95</f>
        <v>1.1059284455783776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3.8754355324756811E-4</v>
      </c>
      <c r="K128" s="1">
        <f>'[2]Electricity and CHPs_IN'!Q$23/SUM('[2]Electricity and CHPs_IN'!Q$22:Q$23)*K96</f>
        <v>1.8008698529559165E-4</v>
      </c>
      <c r="L128" s="1">
        <f>'[2]Electricity and CHPs_IN'!R$23/SUM('[2]Electricity and CHPs_IN'!R$22:R$23)*L96</f>
        <v>1.3014369510675673E-4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1.9929750087875939E-4</v>
      </c>
      <c r="K129" s="1">
        <f>'[2]Electricity and CHPs_IN'!Q$23/SUM('[2]Electricity and CHPs_IN'!Q$22:Q$23)*K97</f>
        <v>2.3198009318040999E-4</v>
      </c>
      <c r="L129" s="1">
        <f>'[2]Electricity and CHPs_IN'!R$23/SUM('[2]Electricity and CHPs_IN'!R$22:R$23)*L97</f>
        <v>2.4892805064044088E-3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8.9273424119639841</v>
      </c>
      <c r="K130" s="1">
        <f t="shared" si="125"/>
        <v>9.1219103427078547</v>
      </c>
      <c r="L130" s="1">
        <f t="shared" ref="L130" si="126">SUM(L131:L136)</f>
        <v>10.454651984010006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7.4918911399183594</v>
      </c>
      <c r="K131" s="1">
        <f>'[2]Electricity and CHPs'!G19</f>
        <v>7.6680257532953302</v>
      </c>
      <c r="L131" s="1">
        <f>'[2]Electricity and CHPs'!H19</f>
        <v>1.3858422463497368E-3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8.6013421197284288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1.4346876666871675</v>
      </c>
      <c r="K133" s="1">
        <f>'[2]Electricity and CHPs'!G26</f>
        <v>1.4508224118832418</v>
      </c>
      <c r="L133" s="1">
        <f>'[2]Electricity and CHPs'!H26</f>
        <v>0.19695667000033298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1.3631680738000653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7.6360535845746813E-4</v>
      </c>
      <c r="K135" s="1">
        <f>'[2]Electricity and CHPs'!G44</f>
        <v>3.0621775292825849E-3</v>
      </c>
      <c r="L135" s="1">
        <f>'[2]Electricity and CHPs'!H44</f>
        <v>9.1113150905689874E-5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0.29170816508392566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4.4632894033027632</v>
      </c>
      <c r="K137" s="1">
        <f t="shared" si="128"/>
        <v>4.5594240825892864</v>
      </c>
      <c r="L137" s="1">
        <f t="shared" ref="L137" si="129">SUM(L138:L141)</f>
        <v>5.081426352887588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3.7459455699591797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3.8340128766476651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6.9292112317486841E-4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4.3006710598642144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0.71734383334358376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0.72541120594162101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9.8478335000166492E-2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0.68158403690003266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4.4640530086612209</v>
      </c>
      <c r="K144" s="1">
        <f t="shared" si="130"/>
        <v>4.5624862601185683</v>
      </c>
      <c r="L144" s="1">
        <f t="shared" ref="L144" si="131">SUM(L145:L150)</f>
        <v>5.3732256311224198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3.7459455699591797</v>
      </c>
      <c r="K145" s="1">
        <f t="shared" si="132"/>
        <v>3.8340128766476651</v>
      </c>
      <c r="L145" s="1">
        <f t="shared" ref="L145" si="133">L131-L138</f>
        <v>6.9292112317486841E-4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4.3006710598642144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0.71734383334358376</v>
      </c>
      <c r="K147" s="1">
        <f t="shared" si="136"/>
        <v>0.72541120594162078</v>
      </c>
      <c r="L147" s="1">
        <f t="shared" ref="L147" si="137">L133-L140</f>
        <v>9.8478335000166492E-2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0.68158403690003266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7.6360535845746813E-4</v>
      </c>
      <c r="K149" s="1">
        <f t="shared" si="140"/>
        <v>3.0621775292825849E-3</v>
      </c>
      <c r="L149" s="1">
        <f t="shared" ref="L149" si="141">L135-L142</f>
        <v>9.1113150905689874E-5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0.29170816508392566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3.8700219954192172</v>
      </c>
      <c r="K151" s="1">
        <f t="shared" si="147"/>
        <v>4.5422887313817562</v>
      </c>
      <c r="L151" s="1">
        <f t="shared" ref="L151" si="148">SUM(L152:L158)</f>
        <v>5.8868449046823779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1.5554964232639473E-3</v>
      </c>
      <c r="K152" s="1">
        <f>'[2]Electricity and CHPs'!G25</f>
        <v>3.9779926268712421E-3</v>
      </c>
      <c r="L152" s="1">
        <f>'[2]Electricity and CHPs'!H25</f>
        <v>1.2199997992664614E-3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0.81614020035421941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3.855249894869623</v>
      </c>
      <c r="K154" s="1">
        <f>'[2]Electricity and CHPs'!G42</f>
        <v>4.1855019839574945</v>
      </c>
      <c r="L154" s="1">
        <f>'[2]Electricity and CHPs'!H42</f>
        <v>3.3004166186299471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1.3445174484768094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2.4386073660953591E-3</v>
      </c>
      <c r="K156" s="1">
        <f>'[2]Electricity and CHPs'!G50</f>
        <v>2.7186663916606104E-3</v>
      </c>
      <c r="L156" s="1">
        <f>'[2]Electricity and CHPs'!H50</f>
        <v>1.6693873594824035E-3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9.7087264884369757E-3</v>
      </c>
      <c r="K157" s="1">
        <f>'[2]Electricity and CHPs'!G53</f>
        <v>0.34883168383169383</v>
      </c>
      <c r="L157" s="1">
        <f>'[2]Electricity and CHPs'!H53</f>
        <v>0.42249662427771761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1.0692702717979075E-3</v>
      </c>
      <c r="K158" s="1">
        <f>'[2]Electricity and CHPs'!G56</f>
        <v>1.2584045740353454E-3</v>
      </c>
      <c r="L158" s="1">
        <f>'[2]Electricity and CHPs'!H56</f>
        <v>3.8462578493601683E-4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1.5962372855257962</v>
      </c>
      <c r="K159" s="1">
        <f t="shared" si="149"/>
        <v>3.1588231078125988</v>
      </c>
      <c r="L159" s="1">
        <f t="shared" si="149"/>
        <v>6.1200028459099398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1.5962372855257962</v>
      </c>
      <c r="K160" s="1">
        <f>'[2]Electricity and CHPs'!G33</f>
        <v>3.1588231078125988</v>
      </c>
      <c r="L160" s="1">
        <f>'[2]Electricity and CHPs'!H33</f>
        <v>6.1200028459099398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50.947399250119346</v>
      </c>
      <c r="K161" s="1">
        <f t="shared" si="150"/>
        <v>63.964952869094162</v>
      </c>
      <c r="L161" s="1">
        <f t="shared" ref="L161" si="151">SUM(L162:L166)</f>
        <v>90.000045067299823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0.82964787183577304</v>
      </c>
      <c r="K162" s="1">
        <f>'[2]Electricity and CHPs'!G34</f>
        <v>1.4212435668571619</v>
      </c>
      <c r="L162" s="1">
        <f>'[2]Electricity and CHPs'!H34</f>
        <v>1.5929357319672426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30.162345858247757</v>
      </c>
      <c r="K163" s="1">
        <f>'[2]Electricity and CHPs'!G35</f>
        <v>40.847579245441317</v>
      </c>
      <c r="L163" s="1">
        <f>'[2]Electricity and CHPs'!H35</f>
        <v>64.332962944260885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4.6127935524760106</v>
      </c>
      <c r="K164" s="1">
        <f>'[2]Electricity and CHPs'!G36</f>
        <v>4.8962806036231941</v>
      </c>
      <c r="L164" s="1">
        <f>'[2]Electricity and CHPs'!H36</f>
        <v>5.5165830440952153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4.0161583879572884</v>
      </c>
      <c r="K165" s="1">
        <f>'[2]Electricity and CHPs'!G37</f>
        <v>4.2210452593926986</v>
      </c>
      <c r="L165" s="1">
        <f>'[2]Electricity and CHPs'!H37</f>
        <v>4.6626897729472088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11.326453579602518</v>
      </c>
      <c r="K166" s="1">
        <f>'[2]Electricity and CHPs'!G38</f>
        <v>12.578804193779792</v>
      </c>
      <c r="L166" s="1">
        <f>'[2]Electricity and CHPs'!H38</f>
        <v>13.894873574029274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6.2813006681561746E-3</v>
      </c>
      <c r="K169" s="1">
        <f t="shared" si="157"/>
        <v>0.1631752983246027</v>
      </c>
      <c r="L169" s="1">
        <f t="shared" ref="L169" si="158">SUM(L170:L172)</f>
        <v>0.3651563105890952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0.16078761770773767</v>
      </c>
      <c r="L170" s="1">
        <f>'[2]Electricity and CHPs'!H30</f>
        <v>0.16078875797990372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4.0153008202630444E-3</v>
      </c>
      <c r="K171" s="1">
        <f>'[2]Electricity and CHPs'!G46</f>
        <v>1.57334532909776E-3</v>
      </c>
      <c r="L171" s="1">
        <f>'[2]Electricity and CHPs'!H46</f>
        <v>0.18657803928117084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2.2659998478931297E-3</v>
      </c>
      <c r="K172" s="1">
        <f>'[2]Electricity and CHPs'!G57</f>
        <v>8.1433528776729482E-4</v>
      </c>
      <c r="L172" s="1">
        <f>'[2]Electricity and CHPs'!H57</f>
        <v>1.7789513328020635E-2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1.090133812820669</v>
      </c>
      <c r="K173" s="1">
        <f t="shared" si="160"/>
        <v>0.72604518142565655</v>
      </c>
      <c r="L173" s="1">
        <f t="shared" ref="L173" si="161">SUM(L174:L180)</f>
        <v>1.3892634581983694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4.1000585349009085E-3</v>
      </c>
      <c r="K174" s="1">
        <f>'[2]Electricity and CHPs'!G70</f>
        <v>8.0658181141098485E-4</v>
      </c>
      <c r="L174" s="1">
        <f>'[2]Electricity and CHPs'!H70</f>
        <v>2.2041914013706684E-2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3.5267017828776608E-2</v>
      </c>
      <c r="K175" s="1">
        <f>'[2]Electricity and CHPs'!G71</f>
        <v>3.5292002563373968E-2</v>
      </c>
      <c r="L175" s="1">
        <f>'[2]Electricity and CHPs'!H71</f>
        <v>0.38276421697951557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5.3640108063213211E-2</v>
      </c>
      <c r="K176" s="1">
        <f>'[2]Electricity and CHPs'!G72</f>
        <v>1.7817273941009067E-2</v>
      </c>
      <c r="L176" s="1">
        <f>'[2]Electricity and CHPs'!H72</f>
        <v>5.1490595074245318E-2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0.50066978917867089</v>
      </c>
      <c r="K177" s="1">
        <f>'[2]Electricity and CHPs'!G73</f>
        <v>0.42550872459145739</v>
      </c>
      <c r="L177" s="1">
        <f>'[2]Electricity and CHPs'!H73</f>
        <v>0.59008560338278704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0.21068106851193608</v>
      </c>
      <c r="K178" s="1">
        <f>'[2]Electricity and CHPs'!G74</f>
        <v>9.6040763502080712E-2</v>
      </c>
      <c r="L178" s="1">
        <f>'[2]Electricity and CHPs'!H74</f>
        <v>0.14626817067084497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8.493844564804709E-2</v>
      </c>
      <c r="K179" s="1">
        <f>'[2]Electricity and CHPs'!G75</f>
        <v>4.9383206838713195E-2</v>
      </c>
      <c r="L179" s="1">
        <f>'[2]Electricity and CHPs'!H75</f>
        <v>5.2602239493647826E-2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0.20083732505512422</v>
      </c>
      <c r="K180" s="1">
        <f>'[2]Electricity and CHPs'!G76</f>
        <v>0.10119662817761123</v>
      </c>
      <c r="L180" s="1">
        <f>'[2]Electricity and CHPs'!H76</f>
        <v>0.14401071858362191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47.257469984775199</v>
      </c>
      <c r="K181" s="3">
        <f t="shared" si="162"/>
        <v>50.833328020476813</v>
      </c>
      <c r="L181" s="3">
        <f t="shared" ref="L181" si="163">SUM(L182,L233)</f>
        <v>51.597249891601365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33.328332421192819</v>
      </c>
      <c r="K182" s="1">
        <f t="shared" si="164"/>
        <v>35.095874475163093</v>
      </c>
      <c r="L182" s="1">
        <f t="shared" ref="L182" si="165">L183+L210</f>
        <v>35.267795568561148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12.357567877652171</v>
      </c>
      <c r="K183" s="1">
        <f t="shared" si="166"/>
        <v>12.240888065426899</v>
      </c>
      <c r="L183" s="1">
        <f t="shared" ref="L183" si="167">SUM(L185,L189,L190,L198,L199,L207,L209)</f>
        <v>13.223660563336331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2.8390881009381073E-3</v>
      </c>
      <c r="K184" s="1">
        <f t="shared" si="168"/>
        <v>9.0501440062954345E-5</v>
      </c>
      <c r="L184" s="1">
        <f t="shared" si="168"/>
        <v>8.0905212101978693E-5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2.8390881009381073E-3</v>
      </c>
      <c r="K185" s="1">
        <f>'[2]Electricity and CHPs'!G$94</f>
        <v>9.0501440062954345E-5</v>
      </c>
      <c r="L185" s="1">
        <f>'[2]Electricity and CHPs'!H$94</f>
        <v>8.0905212101978693E-5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2.8390881009381073E-3</v>
      </c>
      <c r="K186" s="1">
        <f t="shared" si="169"/>
        <v>9.0501440062954345E-5</v>
      </c>
      <c r="L186" s="1">
        <f t="shared" ref="L186" si="170">L185-L187</f>
        <v>8.0905212101978693E-5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7.6598233520759618E-3</v>
      </c>
      <c r="K188" s="1">
        <f t="shared" si="173"/>
        <v>3.6141329965440068E-4</v>
      </c>
      <c r="L188" s="1">
        <f t="shared" ref="L188" si="174">SUM(L189:L190)</f>
        <v>0.93924932099711644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7.6598233520759618E-3</v>
      </c>
      <c r="K189" s="1">
        <f>'[2]Electricity and CHPs'!G$91</f>
        <v>2.8390916183721116E-4</v>
      </c>
      <c r="L189" s="1">
        <f>'[2]Electricity and CHPs'!H$91</f>
        <v>0.18863520636602554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7.7504137817189527E-5</v>
      </c>
      <c r="L190" s="1">
        <f>'[2]Electricity and CHPs'!H$95</f>
        <v>0.75061411463109085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6.7845605567061181E-3</v>
      </c>
      <c r="K191" s="1">
        <f t="shared" si="175"/>
        <v>3.1743860440640553E-4</v>
      </c>
      <c r="L191" s="1">
        <f t="shared" ref="L191" si="176">SUM(L192:L193)</f>
        <v>0.39749396938522619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6.7845605567061181E-3</v>
      </c>
      <c r="K192" s="1">
        <f t="shared" si="177"/>
        <v>2.4936472508891319E-4</v>
      </c>
      <c r="L192" s="1">
        <f t="shared" ref="L192" si="178">L189-L195</f>
        <v>7.9831153739490415E-2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6.8073879317492311E-5</v>
      </c>
      <c r="L193" s="1">
        <f t="shared" ref="L193" si="180">L190-L196</f>
        <v>0.31766281564573579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8.7526279536984336E-4</v>
      </c>
      <c r="K194" s="1">
        <f t="shared" si="181"/>
        <v>4.3974695247995184E-5</v>
      </c>
      <c r="L194" s="1">
        <f t="shared" ref="L194" si="182">SUM(L195:L196)</f>
        <v>0.54175535161189015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8.7526279536984336E-4</v>
      </c>
      <c r="K195" s="1">
        <f t="shared" si="183"/>
        <v>3.4544436748297968E-5</v>
      </c>
      <c r="L195" s="1">
        <f t="shared" ref="L195" si="184">L189*IFERROR(L118/L86,0)</f>
        <v>0.10880405262653513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9.4302584996972128E-6</v>
      </c>
      <c r="L196" s="1">
        <f t="shared" ref="L196" si="185">L190*IFERROR(L119/L87,0)</f>
        <v>0.43295129898535506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12.343001055696945</v>
      </c>
      <c r="K197" s="1">
        <f t="shared" si="186"/>
        <v>12.034790857875006</v>
      </c>
      <c r="L197" s="1">
        <f t="shared" ref="L197" si="187">SUM(L198:L199)</f>
        <v>12.078239712919192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12.343001055696945</v>
      </c>
      <c r="K198" s="1">
        <f>'[2]Electricity and CHPs'!G$93-K199</f>
        <v>12.034790857875006</v>
      </c>
      <c r="L198" s="1">
        <f>'[2]Electricity and CHPs'!H$93-L199</f>
        <v>5.7057905062052328E-4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12.077669133868572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6.1715005278484716</v>
      </c>
      <c r="K200" s="1">
        <f t="shared" si="188"/>
        <v>6.0173954289375038</v>
      </c>
      <c r="L200" s="1">
        <f t="shared" ref="L200" si="189">SUM(L201:L202)</f>
        <v>6.039119856459596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6.1715005278484716</v>
      </c>
      <c r="K201" s="1">
        <f t="shared" si="190"/>
        <v>6.0173954289375038</v>
      </c>
      <c r="L201" s="1">
        <f t="shared" ref="L201" si="191">L198*L140/L133</f>
        <v>2.8528952531026164E-4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6.0388345669342858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6.1715005278484734</v>
      </c>
      <c r="K203" s="1">
        <f t="shared" si="194"/>
        <v>6.017395428937502</v>
      </c>
      <c r="L203" s="1">
        <f t="shared" ref="L203" si="195">SUM(L204:L205)</f>
        <v>6.039119856459596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6.1715005278484734</v>
      </c>
      <c r="K204" s="1">
        <f t="shared" si="196"/>
        <v>6.017395428937502</v>
      </c>
      <c r="L204" s="1">
        <f t="shared" ref="L204" si="197">L198-L201</f>
        <v>2.8528952531026164E-4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6.0388345669342858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4.0679105022110897E-3</v>
      </c>
      <c r="K206" s="1">
        <f t="shared" si="199"/>
        <v>1.0403185595639212E-2</v>
      </c>
      <c r="L206" s="1">
        <f t="shared" si="199"/>
        <v>3.190524852328337E-3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4.0679105022110897E-3</v>
      </c>
      <c r="K207" s="1">
        <f>'[2]Electricity and CHPs'!G$92</f>
        <v>1.0403185595639212E-2</v>
      </c>
      <c r="L207" s="1">
        <f>'[2]Electricity and CHPs'!H$92</f>
        <v>3.190524852328337E-3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0.1952421072165377</v>
      </c>
      <c r="L208" s="1">
        <f t="shared" si="200"/>
        <v>0.20290009935559244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0.1952421072165377</v>
      </c>
      <c r="L209" s="1">
        <f>'[2]Electricity and CHPs'!H$96</f>
        <v>0.20290009935559244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20.970764543540646</v>
      </c>
      <c r="K210" s="1">
        <f t="shared" si="201"/>
        <v>22.854986409736192</v>
      </c>
      <c r="L210" s="1">
        <f t="shared" ref="L210" si="202">SUM(L211,L217,L219,L225,L227,L229,L231)</f>
        <v>22.044135005224817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10.813829664551186</v>
      </c>
      <c r="K211" s="1">
        <f t="shared" si="203"/>
        <v>9.3427118377113665</v>
      </c>
      <c r="L211" s="1">
        <f t="shared" si="203"/>
        <v>6.6796844148080154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10.813829664551186</v>
      </c>
      <c r="K212" s="1">
        <f>'[2]Electricity and CHPs'!G$97+K216</f>
        <v>9.3427118377113665</v>
      </c>
      <c r="L212" s="1">
        <f>'[2]Electricity and CHPs'!H$97+L216</f>
        <v>6.6796844148080154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5.5565930558863696</v>
      </c>
      <c r="K213" s="1">
        <f t="shared" si="204"/>
        <v>2.6631193725548368</v>
      </c>
      <c r="L213" s="1">
        <f t="shared" si="204"/>
        <v>9.6842938854813099E-5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5.5565930558863696</v>
      </c>
      <c r="K214" s="1">
        <f t="shared" si="205"/>
        <v>2.6631193725548368</v>
      </c>
      <c r="L214" s="1">
        <f t="shared" ref="L214" si="206">L212-L216</f>
        <v>9.6842938854813099E-5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5.2572366086648161</v>
      </c>
      <c r="K215" s="1">
        <f t="shared" si="207"/>
        <v>6.6795924651565297</v>
      </c>
      <c r="L215" s="1">
        <f t="shared" si="207"/>
        <v>6.6795875718691606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5.2572366086648161</v>
      </c>
      <c r="K216" s="1">
        <f>'[2]Electricity and CHPs'!G$98</f>
        <v>6.6795924651565297</v>
      </c>
      <c r="L216" s="1">
        <f>'[2]Electricity and CHPs'!H$98</f>
        <v>6.6795875718691606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1.3000852854745015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1.3000852854745015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1.6655395464231044E-4</v>
      </c>
      <c r="K219" s="1">
        <f t="shared" si="209"/>
        <v>1.3313197324266394E-5</v>
      </c>
      <c r="L219" s="1">
        <f t="shared" si="209"/>
        <v>7.1828926321172893E-6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1.6655395464231044E-4</v>
      </c>
      <c r="K220" s="1">
        <f>'[2]Electricity and CHPs'!G$100</f>
        <v>1.3313197324266394E-5</v>
      </c>
      <c r="L220" s="1">
        <f>'[2]Electricity and CHPs'!H$100</f>
        <v>7.1828926321172893E-6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1.6655395464231044E-4</v>
      </c>
      <c r="K221" s="1">
        <f t="shared" si="210"/>
        <v>1.3313197324266394E-5</v>
      </c>
      <c r="L221" s="1">
        <f t="shared" si="210"/>
        <v>7.1828926321172893E-6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1.6655395464231044E-4</v>
      </c>
      <c r="K222" s="1">
        <f t="shared" si="211"/>
        <v>1.3313197324266394E-5</v>
      </c>
      <c r="L222" s="1">
        <f t="shared" ref="L222" si="212">L220-L224</f>
        <v>7.1828926321172893E-6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4.0551383844031514</v>
      </c>
      <c r="K225" s="1">
        <f t="shared" si="214"/>
        <v>4.4998235281778882</v>
      </c>
      <c r="L225" s="1">
        <f t="shared" si="214"/>
        <v>5.4091057460526262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4.0551383844031514</v>
      </c>
      <c r="K226" s="1">
        <f>'[2]Electricity and CHPs'!G$101</f>
        <v>4.4998235281778882</v>
      </c>
      <c r="L226" s="1">
        <f>'[2]Electricity and CHPs'!H$101</f>
        <v>5.4091057460526262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4.8015446551571639</v>
      </c>
      <c r="K231" s="1">
        <f t="shared" si="217"/>
        <v>9.0124377306496104</v>
      </c>
      <c r="L231" s="1">
        <f t="shared" si="217"/>
        <v>9.9553376614715443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4.8015446551571639</v>
      </c>
      <c r="K232" s="1">
        <f>'[2]Electricity and CHPs'!G$123</f>
        <v>9.0124377306496104</v>
      </c>
      <c r="L232" s="1">
        <f>'[2]Electricity and CHPs'!H$123</f>
        <v>9.9553376614715443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13.929137563582378</v>
      </c>
      <c r="K233" s="1">
        <f t="shared" si="218"/>
        <v>15.737453545313722</v>
      </c>
      <c r="L233" s="1">
        <f t="shared" ref="L233" si="219">SUM(L234,L240,L273,L282,L288)</f>
        <v>16.329454323040217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0.84265795644073183</v>
      </c>
      <c r="K234" s="1">
        <f t="shared" si="220"/>
        <v>2.3278119069411251E-4</v>
      </c>
      <c r="L234" s="1">
        <f t="shared" si="220"/>
        <v>0.38010688554405614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0.84265795644073183</v>
      </c>
      <c r="K235" s="1">
        <f>'[2]Electricity and CHPs'!G$104</f>
        <v>2.3278119069411251E-4</v>
      </c>
      <c r="L235" s="1">
        <f>'[2]Electricity and CHPs'!H$104</f>
        <v>0.38010688554405614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0.84265795644073183</v>
      </c>
      <c r="K236" s="1">
        <f t="shared" si="221"/>
        <v>2.3278119069411251E-4</v>
      </c>
      <c r="L236" s="1">
        <f t="shared" si="221"/>
        <v>0.38010688554405614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0.84265795644073183</v>
      </c>
      <c r="K237" s="1">
        <f t="shared" si="222"/>
        <v>2.3278119069411251E-4</v>
      </c>
      <c r="L237" s="1">
        <f t="shared" ref="L237" si="223">L235-L239</f>
        <v>0.38010688554405614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4.888420804434582</v>
      </c>
      <c r="K240" s="1">
        <f t="shared" si="227"/>
        <v>5.9294205178628001</v>
      </c>
      <c r="L240" s="1">
        <f t="shared" ref="L240" si="228">SUM(L241:L250)</f>
        <v>3.90173008529232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2.0826283002288063E-2</v>
      </c>
      <c r="K241" s="1">
        <f>'[2]Electricity and CHPs'!G$103-K242</f>
        <v>6.5199424504480772E-3</v>
      </c>
      <c r="L241" s="1">
        <f>'[2]Electricity and CHPs'!H$103-L242</f>
        <v>4.2965712299746044E-3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2.5401381385219803E-3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3.6101725307215491E-4</v>
      </c>
      <c r="K243" s="1">
        <f>'[2]Electricity and CHPs'!G$107</f>
        <v>1.9936063516612888E-4</v>
      </c>
      <c r="L243" s="1">
        <f>'[2]Electricity and CHPs'!H$107</f>
        <v>1.2666630716378236E-2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1.2266952174320072E-2</v>
      </c>
      <c r="K244" s="1">
        <f>'[2]Electricity and CHPs'!G$109</f>
        <v>7.8614879359423604E-3</v>
      </c>
      <c r="L244" s="1">
        <f>'[2]Electricity and CHPs'!H$109</f>
        <v>5.6791124124565343E-3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3.6847323083200756</v>
      </c>
      <c r="K246" s="1">
        <f>'[2]Electricity and CHPs'!G$112</f>
        <v>4.9061474884630698</v>
      </c>
      <c r="L246" s="1">
        <f>'[2]Electricity and CHPs'!H$112</f>
        <v>2.8690581408079918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1.1649118318466065</v>
      </c>
      <c r="K248" s="1">
        <f>'[2]Electricity and CHPs'!G$115</f>
        <v>1.0059095329451306</v>
      </c>
      <c r="L248" s="1">
        <f>'[2]Electricity and CHPs'!H$115</f>
        <v>1.0058980979527816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4.8034577554561106E-3</v>
      </c>
      <c r="K249" s="1">
        <f>'[2]Electricity and CHPs'!G$116</f>
        <v>2.2201119716728657E-3</v>
      </c>
      <c r="L249" s="1">
        <f>'[2]Electricity and CHPs'!H$116</f>
        <v>3.3844809349104551E-4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5.1895408276339896E-4</v>
      </c>
      <c r="K250" s="1">
        <f>'[2]Electricity and CHPs'!G$118</f>
        <v>5.6259346137019532E-4</v>
      </c>
      <c r="L250" s="1">
        <f>'[2]Electricity and CHPs'!H$118</f>
        <v>1.2529459407245372E-3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3.298035861507838</v>
      </c>
      <c r="K251" s="1">
        <f t="shared" si="229"/>
        <v>4.3244464366042914</v>
      </c>
      <c r="L251" s="1">
        <f t="shared" ref="L251" si="230">SUM(L252:L261)</f>
        <v>1.2255273712610277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1.8446532211715872E-2</v>
      </c>
      <c r="K252" s="1">
        <f t="shared" si="231"/>
        <v>5.7266332873179759E-3</v>
      </c>
      <c r="L252" s="1">
        <f t="shared" ref="L252" si="232">L241-L263</f>
        <v>1.818325672182426E-3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1.0749963496337746E-3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3.1976500017065186E-4</v>
      </c>
      <c r="K254" s="1">
        <f t="shared" si="231"/>
        <v>1.7510357770792107E-4</v>
      </c>
      <c r="L254" s="1">
        <f t="shared" ref="L254" si="234">L243-L265</f>
        <v>5.3605674336233821E-3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1.086524793686482E-2</v>
      </c>
      <c r="K255" s="1">
        <f t="shared" si="235"/>
        <v>6.9049472206188355E-3</v>
      </c>
      <c r="L255" s="1">
        <f t="shared" ref="L255" si="236">L244-L266</f>
        <v>2.4034224831972874E-3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3.2636900789982026</v>
      </c>
      <c r="K257" s="1">
        <f t="shared" si="239"/>
        <v>4.3091956307057968</v>
      </c>
      <c r="L257" s="1">
        <f t="shared" ref="L257" si="240">L246-L268</f>
        <v>1.2141965751714046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4.2545824525626009E-3</v>
      </c>
      <c r="K260" s="1">
        <f t="shared" si="245"/>
        <v>1.9499814937294782E-3</v>
      </c>
      <c r="L260" s="1">
        <f t="shared" ref="L260" si="246">L249-L271</f>
        <v>1.4323255083091067E-4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4.5965490832160417E-4</v>
      </c>
      <c r="K261" s="1">
        <f t="shared" si="247"/>
        <v>4.9414031912023816E-4</v>
      </c>
      <c r="L261" s="1">
        <f t="shared" ref="L261" si="248">L250-L272</f>
        <v>5.302516001555157E-4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1.5903849429267436</v>
      </c>
      <c r="K262" s="1">
        <f t="shared" si="249"/>
        <v>1.6049740812585087</v>
      </c>
      <c r="L262" s="1">
        <f t="shared" ref="L262" si="250">SUM(L263:L272)</f>
        <v>2.6762027140312927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2.3797507905721914E-3</v>
      </c>
      <c r="K263" s="1">
        <f t="shared" si="251"/>
        <v>7.933091631301014E-4</v>
      </c>
      <c r="L263" s="1">
        <f t="shared" ref="L263" si="252">L241*IFERROR(L120/L88,0)</f>
        <v>2.4782455577921783E-3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1.4651417888882057E-3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4.1252252901503061E-5</v>
      </c>
      <c r="K265" s="1">
        <f t="shared" si="251"/>
        <v>2.4257057458207797E-5</v>
      </c>
      <c r="L265" s="1">
        <f t="shared" ref="L265" si="254">L243*IFERROR(L122/L90,0)</f>
        <v>7.306063282754854E-3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1.4017042374552516E-3</v>
      </c>
      <c r="K266" s="1">
        <f t="shared" si="251"/>
        <v>9.5654071532352521E-4</v>
      </c>
      <c r="L266" s="1">
        <f t="shared" ref="L266" si="255">L244*IFERROR(L123/L91,0)</f>
        <v>3.2756899292592468E-3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0.42104222932187302</v>
      </c>
      <c r="K268" s="1">
        <f t="shared" si="251"/>
        <v>0.59695185775727289</v>
      </c>
      <c r="L268" s="1">
        <f t="shared" ref="L268" si="257">L246*IFERROR(L125/L93,0)</f>
        <v>1.6548615656365873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1.1649118318466065</v>
      </c>
      <c r="K270" s="1">
        <f t="shared" si="251"/>
        <v>1.0059095329451306</v>
      </c>
      <c r="L270" s="1">
        <f t="shared" ref="L270" si="259">L248*IFERROR(L127/L95,0)</f>
        <v>1.0058980979527816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5.4887530289350931E-4</v>
      </c>
      <c r="K271" s="1">
        <f t="shared" si="251"/>
        <v>2.7013047794338749E-4</v>
      </c>
      <c r="L271" s="1">
        <f t="shared" ref="L271" si="260">L249*IFERROR(L128/L96,0)</f>
        <v>1.9521554266013484E-4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5.9299174441794772E-5</v>
      </c>
      <c r="K272" s="1">
        <f t="shared" si="251"/>
        <v>6.8453142249957178E-5</v>
      </c>
      <c r="L272" s="1">
        <f t="shared" ref="L272" si="261">L250*IFERROR(L129/L97,0)</f>
        <v>7.2269434056902151E-4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4.5063671993346571E-3</v>
      </c>
      <c r="K273" s="1">
        <f t="shared" si="262"/>
        <v>1.5510048405005262E-2</v>
      </c>
      <c r="L273" s="1">
        <f t="shared" ref="L273" si="263">SUM(L274:L275)</f>
        <v>0.9898553120204957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4.5063671993346571E-3</v>
      </c>
      <c r="K274" s="1">
        <f>'[2]Electricity and CHPs'!G$106-K275</f>
        <v>1.5510048405005262E-2</v>
      </c>
      <c r="L274" s="1">
        <f>'[2]Electricity and CHPs'!H$106-L275</f>
        <v>3.0907833961923981E-4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0.98954623368087646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4.5063671993346571E-3</v>
      </c>
      <c r="K279" s="1">
        <f t="shared" si="266"/>
        <v>1.5510048405005262E-2</v>
      </c>
      <c r="L279" s="1">
        <f t="shared" ref="L279" si="267">SUM(L280:L281)</f>
        <v>0.9898553120204957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4.5063671993346571E-3</v>
      </c>
      <c r="K280" s="1">
        <f t="shared" si="268"/>
        <v>1.5510048405005262E-2</v>
      </c>
      <c r="L280" s="1">
        <f t="shared" ref="L280" si="269">L274</f>
        <v>3.0907833961923981E-4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0.98954623368087646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8.1892816995880757</v>
      </c>
      <c r="K282" s="1">
        <f t="shared" si="272"/>
        <v>9.7908336375775189</v>
      </c>
      <c r="L282" s="1">
        <f t="shared" ref="L282" si="273">SUM(L283:L287)</f>
        <v>10.954418588670118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8.1553363160703807</v>
      </c>
      <c r="K283" s="1">
        <f>'[2]Electricity and CHPs'!G$105-K284</f>
        <v>8.8539465045254921</v>
      </c>
      <c r="L283" s="1">
        <f>'[2]Electricity and CHPs'!H$105-L284</f>
        <v>6.9816505394095163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2.8441715256240259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6.4471697372826299E-3</v>
      </c>
      <c r="K285" s="1">
        <f>'[2]Electricity and CHPs'!G$110</f>
        <v>7.0359505783693013E-3</v>
      </c>
      <c r="L285" s="1">
        <f>'[2]Electricity and CHPs'!H$110</f>
        <v>4.1489557953790137E-3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2.582616898401955E-2</v>
      </c>
      <c r="K286" s="1">
        <f>'[2]Electricity and CHPs'!G$113</f>
        <v>0.9279266466458862</v>
      </c>
      <c r="L286" s="1">
        <f>'[2]Electricity and CHPs'!H$113</f>
        <v>1.1238826458619102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1.6720447963923697E-3</v>
      </c>
      <c r="K287" s="1">
        <f>'[2]Electricity and CHPs'!G$117</f>
        <v>1.9245358277698182E-3</v>
      </c>
      <c r="L287" s="1">
        <f>'[2]Electricity and CHPs'!H$117</f>
        <v>5.6492197928588797E-4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4.2707359196519678E-3</v>
      </c>
      <c r="K288" s="1">
        <f t="shared" si="274"/>
        <v>1.4565602777050187E-3</v>
      </c>
      <c r="L288" s="1">
        <f t="shared" ref="L288" si="275">SUM(L289:L290)</f>
        <v>0.10334345151322637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2.7052582294095494E-3</v>
      </c>
      <c r="K289" s="1">
        <f>'[2]Electricity and CHPs'!G$108</f>
        <v>9.4400719745865583E-4</v>
      </c>
      <c r="L289" s="1">
        <f>'[2]Electricity and CHPs'!H$108</f>
        <v>9.3289019640585419E-2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1.5654776902424184E-3</v>
      </c>
      <c r="K290" s="1">
        <f>'[2]Electricity and CHPs'!G$119</f>
        <v>5.1255308024636295E-4</v>
      </c>
      <c r="L290" s="1">
        <f>'[2]Electricity and CHPs'!H$119</f>
        <v>1.0054431872640946E-2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406.18621531548041</v>
      </c>
      <c r="K291" s="3">
        <f t="shared" ref="K291:L291" si="280">SUM(K292,K294,K302,K310,K358,K379,K387,K389,K397,K401,K395)</f>
        <v>355.42895429879115</v>
      </c>
      <c r="L291" s="3">
        <f t="shared" si="280"/>
        <v>316.42103615730264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167.60081942966832</v>
      </c>
      <c r="K292" s="1">
        <f t="shared" si="281"/>
        <v>98.945498929734953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167.60081942966832</v>
      </c>
      <c r="K293" s="1">
        <f>'[2]Electricity and CHPs_IN'!G$14</f>
        <v>98.945498929734953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151.92126629014371</v>
      </c>
      <c r="K294" s="1">
        <f t="shared" si="283"/>
        <v>152.12441117420127</v>
      </c>
      <c r="L294" s="1">
        <f t="shared" ref="L294" si="284">SUM(L295:L297)</f>
        <v>152.52842495014286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72.139906329569044</v>
      </c>
      <c r="K295" s="1">
        <f>'[2]Electricity and CHPs_IN'!G$15</f>
        <v>72.141561457793529</v>
      </c>
      <c r="L295" s="1">
        <f>'[2]Electricity and CHPs_IN'!H$15</f>
        <v>68.851436323640954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63.846497326951919</v>
      </c>
      <c r="K296" s="1">
        <f>'[2]Electricity and CHPs_IN'!G$16</f>
        <v>63.844848067994938</v>
      </c>
      <c r="L296" s="1">
        <f>'[2]Electricity and CHPs_IN'!H$16</f>
        <v>67.134974029047072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15.934862633622746</v>
      </c>
      <c r="K297" s="1">
        <f>'[2]Electricity and CHPs_IN'!G$13</f>
        <v>16.138001648412796</v>
      </c>
      <c r="L297" s="1">
        <f>'[2]Electricity and CHPs_IN'!H$13</f>
        <v>16.54201459745482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0.11282433580830516</v>
      </c>
      <c r="K298" s="1">
        <f t="shared" si="285"/>
        <v>5.036973824373292E-4</v>
      </c>
      <c r="L298" s="1">
        <f t="shared" ref="L298" si="286">SUM(L299:L301)</f>
        <v>0.20270214480922413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3.395788142355092E-3</v>
      </c>
      <c r="K299" s="1">
        <f>'[2]Electricity and CHPs_IN'!G$18</f>
        <v>2.7802765685165719E-4</v>
      </c>
      <c r="L299" s="1">
        <f>'[2]Electricity and CHPs_IN'!H$18</f>
        <v>2.1548781892910093E-4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8.5681290858966171E-4</v>
      </c>
      <c r="K300" s="1">
        <f>IFERROR(K72/SUM(K72,K185),0)*'[2]Electricity and CHPs_IN'!G$28</f>
        <v>4.5263574109582869E-5</v>
      </c>
      <c r="L300" s="1">
        <f>IFERROR(L72/SUM(L72,L185),0)*'[2]Electricity and CHPs_IN'!H$28</f>
        <v>2.5501116562764417E-5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0.1085717347573604</v>
      </c>
      <c r="K301" s="1">
        <f>IFERROR(K73/SUM(K73,K235),0)*'[2]Electricity and CHPs_IN'!G$41</f>
        <v>1.8040615147608911E-4</v>
      </c>
      <c r="L301" s="1">
        <f>IFERROR(L73/SUM(L73,L235),0)*'[2]Electricity and CHPs_IN'!H$41</f>
        <v>0.20246115587373226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0.11282433580830516</v>
      </c>
      <c r="K302" s="1">
        <f t="shared" si="287"/>
        <v>5.036973824373292E-4</v>
      </c>
      <c r="L302" s="1">
        <f t="shared" ref="L302" si="288">L298</f>
        <v>0.20270214480922413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3.395788142355092E-3</v>
      </c>
      <c r="K303" s="1">
        <f t="shared" si="289"/>
        <v>2.7802765685165719E-4</v>
      </c>
      <c r="L303" s="1">
        <f t="shared" ref="L303" si="290">L299</f>
        <v>2.1548781892910093E-4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8.5681290858966171E-4</v>
      </c>
      <c r="K304" s="1">
        <f t="shared" si="291"/>
        <v>4.5263574109582869E-5</v>
      </c>
      <c r="L304" s="1">
        <f t="shared" ref="L304" si="292">L300</f>
        <v>2.5501116562764417E-5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0.1085717347573604</v>
      </c>
      <c r="K305" s="1">
        <f t="shared" si="293"/>
        <v>1.8040615147608911E-4</v>
      </c>
      <c r="L305" s="1">
        <f t="shared" ref="L305" si="294">L301</f>
        <v>0.20246115587373226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3.4645420080288605</v>
      </c>
      <c r="K310" s="1">
        <f t="shared" si="295"/>
        <v>4.5279040466554532</v>
      </c>
      <c r="L310" s="1">
        <f t="shared" ref="L310" si="296">SUM(L311:L325)</f>
        <v>10.093610688257053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5.097171129737711E-4</v>
      </c>
      <c r="L311" s="1">
        <f>'[2]Electricity and CHPs_IN'!H$21</f>
        <v>5.097546941416855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5.7716915482384041E-3</v>
      </c>
      <c r="K312" s="1">
        <f>'[2]Electricity and CHPs_IN'!G$22</f>
        <v>4.1886932008820257E-4</v>
      </c>
      <c r="L312" s="1">
        <f>'[2]Electricity and CHPs_IN'!H$22</f>
        <v>5.8986433236803575E-2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3.3737271066055939E-5</v>
      </c>
      <c r="L313" s="1">
        <f>'[2]Electricity and CHPs_IN'!H$23</f>
        <v>0.30407910975012387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4.7357813807890527E-3</v>
      </c>
      <c r="K314" s="1">
        <f>IFERROR(K86/SUM(K86+K189),0)*'[2]Electricity and CHPs_IN'!G$24</f>
        <v>2.0698144582988762E-4</v>
      </c>
      <c r="L314" s="1">
        <f>IFERROR(L86/SUM(L86+L189),0)*'[2]Electricity and CHPs_IN'!H$24</f>
        <v>0.11566467194051248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6.6799515464072029E-5</v>
      </c>
      <c r="L315" s="1">
        <f>IFERROR(L87/SUM(L87+L190),0)*'[2]Electricity and CHPs_IN'!H$29</f>
        <v>0.60914109525752858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1.3703159547509442E-2</v>
      </c>
      <c r="K316" s="1">
        <f>K88/SUM(K88,K241)*'[2]Electricity and CHPs_IN'!G$39</f>
        <v>7.562726087961132E-3</v>
      </c>
      <c r="L316" s="1">
        <f>L88/SUM(L88,L241)*'[2]Electricity and CHPs_IN'!H$39</f>
        <v>8.6432632343232743E-3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3.4288240865753185E-3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4.8116925861350999E-3</v>
      </c>
      <c r="K319" s="1">
        <f>K91/SUM(K91,K244)*'[2]Electricity and CHPs_IN'!G$48</f>
        <v>2.4840348872345614E-3</v>
      </c>
      <c r="L319" s="1">
        <f>L91/SUM(L91,L244)*'[2]Electricity and CHPs_IN'!H$48</f>
        <v>1.6436850948538207E-3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2.0271939233116607E-3</v>
      </c>
      <c r="K320" s="1">
        <f>IFERROR(K92/SUM(K92,K245),0)*'[2]Electricity and CHPs_IN'!G$49</f>
        <v>2.0275356402252131E-3</v>
      </c>
      <c r="L320" s="1">
        <f>IFERROR(L92/SUM(L92,L245),0)*'[2]Electricity and CHPs_IN'!H$49</f>
        <v>1.8243780106057162E-3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1.9486590301971327</v>
      </c>
      <c r="K321" s="1">
        <f>IFERROR(K93/SUM(K93,K246),0)*'[2]Electricity and CHPs_IN'!G$51</f>
        <v>1.5535393037671454</v>
      </c>
      <c r="L321" s="1">
        <f>IFERROR(L93/SUM(L93,L246),0)*'[2]Electricity and CHPs_IN'!H$51</f>
        <v>0.2075774825204994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2.1170107711719698E-2</v>
      </c>
      <c r="K322" s="1">
        <f>IFERROR(K94/SUM(K94,K247),0)*'[2]Electricity and CHPs_IN'!G$52</f>
        <v>1.4122008173966178</v>
      </c>
      <c r="L322" s="1">
        <f>IFERROR(L94/SUM(L94,L247),0)*'[2]Electricity and CHPs_IN'!H$52</f>
        <v>2.1757128126496541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1.4571768136745336</v>
      </c>
      <c r="K323" s="1">
        <f>IFERROR(K95/SUM(K95,K248),0)*'[2]Electricity and CHPs_IN'!G$54</f>
        <v>1.5446802388711314</v>
      </c>
      <c r="L323" s="1">
        <f>IFERROR(L95/SUM(L95,L248),0)*'[2]Electricity and CHPs_IN'!H$54</f>
        <v>1.5036586461874284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4.2647337894146861E-3</v>
      </c>
      <c r="K324" s="1">
        <f>IFERROR(K96/SUM(K96,K249),0)*'[2]Electricity and CHPs_IN'!G$55</f>
        <v>1.759909731868728E-3</v>
      </c>
      <c r="L324" s="1">
        <f>IFERROR(L96/SUM(L96,L249),0)*'[2]Electricity and CHPs_IN'!H$55</f>
        <v>3.0871651539036846E-4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2.2218036700763499E-3</v>
      </c>
      <c r="K325" s="1">
        <f>IFERROR(K97/SUM(K97,K250),0)*'[2]Electricity and CHPs_IN'!G$58</f>
        <v>2.4133756078468255E-3</v>
      </c>
      <c r="L325" s="1">
        <f>IFERROR(L97/SUM(L97,L250),0)*'[2]Electricity and CHPs_IN'!H$58</f>
        <v>5.3946283558973136E-3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1.777990182610417</v>
      </c>
      <c r="K326" s="1">
        <f t="shared" si="297"/>
        <v>2.6202126307148021</v>
      </c>
      <c r="L326" s="1">
        <f t="shared" ref="L326" si="298">L310-L342</f>
        <v>3.6353011470970955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4.4769766120721078E-4</v>
      </c>
      <c r="L327" s="1">
        <f t="shared" ref="L327" si="300">IFERROR(L99/L83,0)*L311</f>
        <v>2.1573017116692976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5.112179357640103E-3</v>
      </c>
      <c r="K328" s="1">
        <f t="shared" si="301"/>
        <v>3.6790370615748296E-4</v>
      </c>
      <c r="L328" s="1">
        <f t="shared" ref="L328" si="302">IFERROR(L100/L84,0)*L312</f>
        <v>2.4963288195175255E-2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0.12868746310445686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4.1946392344122058E-3</v>
      </c>
      <c r="K330" s="1">
        <f t="shared" si="305"/>
        <v>1.817971318849874E-4</v>
      </c>
      <c r="L330" s="1">
        <f t="shared" ref="L330" si="306">IFERROR(L102/L86,0)*L314</f>
        <v>4.89497394775497E-2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5.8671733951727947E-5</v>
      </c>
      <c r="L331" s="1">
        <f t="shared" ref="L331" si="308">IFERROR(L103/L87,0)*L315</f>
        <v>0.25779088305598313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1.2137344622064523E-2</v>
      </c>
      <c r="K332" s="1">
        <f t="shared" si="309"/>
        <v>6.6425369989592323E-3</v>
      </c>
      <c r="L332" s="1">
        <f t="shared" ref="L332" si="310">IFERROR(L104/L88,0)*L316</f>
        <v>3.6578626512130258E-3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1.4510917027329745E-3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4.2618763162521186E-3</v>
      </c>
      <c r="K335" s="1">
        <f t="shared" si="315"/>
        <v>2.1817917842386759E-3</v>
      </c>
      <c r="L335" s="1">
        <f t="shared" ref="L335" si="316">IFERROR(L107/L91,0)*L319</f>
        <v>6.9561393143108058E-4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1.7955531479935658E-3</v>
      </c>
      <c r="K336" s="1">
        <f t="shared" si="317"/>
        <v>1.7808367446156396E-3</v>
      </c>
      <c r="L336" s="1">
        <f t="shared" ref="L336" si="318">IFERROR(L108/L92,0)*L320</f>
        <v>7.7208387686129041E-4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1.725992178548291</v>
      </c>
      <c r="K337" s="1">
        <f t="shared" si="319"/>
        <v>1.3645135609284895</v>
      </c>
      <c r="L337" s="1">
        <f t="shared" ref="L337" si="320">IFERROR(L109/L93,0)*L321</f>
        <v>8.7847598755218095E-2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1.8751069203603365E-2</v>
      </c>
      <c r="K338" s="1">
        <f t="shared" si="321"/>
        <v>1.2403723300848066</v>
      </c>
      <c r="L338" s="1">
        <f t="shared" ref="L338" si="322">IFERROR(L110/L94,0)*L322</f>
        <v>0.92077013292305709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3.7774167004351244E-3</v>
      </c>
      <c r="K340" s="1">
        <f t="shared" si="325"/>
        <v>1.5457740202141944E-3</v>
      </c>
      <c r="L340" s="1">
        <f t="shared" ref="L340" si="326">IFERROR(L112/L96,0)*L324</f>
        <v>1.3065003122602158E-4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1.9679254797252679E-3</v>
      </c>
      <c r="K341" s="1">
        <f t="shared" si="327"/>
        <v>2.1197299202766863E-3</v>
      </c>
      <c r="L341" s="1">
        <f t="shared" ref="L341" si="328">IFERROR(L113/L97,0)*L325</f>
        <v>2.2830277228918041E-3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1.6865518254184435</v>
      </c>
      <c r="K342" s="1">
        <f t="shared" si="329"/>
        <v>1.9076914159406511</v>
      </c>
      <c r="L342" s="1">
        <f t="shared" ref="L342" si="330">SUM(L343:L357)</f>
        <v>6.4583095411599576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6.2019451766560322E-5</v>
      </c>
      <c r="L343" s="1">
        <f t="shared" ref="L343" si="332">L311-L327</f>
        <v>2.9402452297475574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6.5951219059830115E-4</v>
      </c>
      <c r="K344" s="1">
        <f t="shared" si="333"/>
        <v>5.0965613930719614E-5</v>
      </c>
      <c r="L344" s="1">
        <f t="shared" ref="L344" si="334">L312-L328</f>
        <v>3.4023145041628317E-2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3.3737271066055939E-5</v>
      </c>
      <c r="L345" s="1">
        <f t="shared" ref="L345" si="336">L313-L329</f>
        <v>0.175391646645667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5.4114214637684694E-4</v>
      </c>
      <c r="K346" s="1">
        <f t="shared" si="337"/>
        <v>2.5184313944900223E-5</v>
      </c>
      <c r="L346" s="1">
        <f t="shared" ref="L346" si="338">L314-L330</f>
        <v>6.6714932462962784E-2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8.1277815123440819E-6</v>
      </c>
      <c r="L347" s="1">
        <f t="shared" ref="L347" si="340">L315-L331</f>
        <v>0.35135021220154544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1.5658149254449191E-3</v>
      </c>
      <c r="K348" s="1">
        <f t="shared" si="341"/>
        <v>9.2018908900189968E-4</v>
      </c>
      <c r="L348" s="1">
        <f t="shared" ref="L348" si="342">L316-L332</f>
        <v>4.9854005831102485E-3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1.977732383842344E-3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5.4981626988298126E-4</v>
      </c>
      <c r="K351" s="1">
        <f t="shared" si="347"/>
        <v>3.0224310299588547E-4</v>
      </c>
      <c r="L351" s="1">
        <f t="shared" ref="L351" si="348">L319-L335</f>
        <v>9.4807116342274017E-4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2.3164077531809485E-4</v>
      </c>
      <c r="K352" s="1">
        <f t="shared" si="349"/>
        <v>2.4669889560957354E-4</v>
      </c>
      <c r="L352" s="1">
        <f t="shared" ref="L352" si="350">L320-L336</f>
        <v>1.0522941337444257E-3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0.2226668516488417</v>
      </c>
      <c r="K353" s="1">
        <f t="shared" si="351"/>
        <v>0.18902574283865592</v>
      </c>
      <c r="L353" s="1">
        <f t="shared" ref="L353" si="352">L321-L337</f>
        <v>0.11972988376528131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2.4190385081163321E-3</v>
      </c>
      <c r="K354" s="1">
        <f t="shared" si="353"/>
        <v>0.17182848731181122</v>
      </c>
      <c r="L354" s="1">
        <f t="shared" ref="L354" si="354">L322-L338</f>
        <v>1.254942679726597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1.4571768136745336</v>
      </c>
      <c r="K355" s="1">
        <f t="shared" si="355"/>
        <v>1.5446802388711314</v>
      </c>
      <c r="L355" s="1">
        <f t="shared" ref="L355" si="356">L323-L339</f>
        <v>1.5036586461874284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4.873170889795617E-4</v>
      </c>
      <c r="K356" s="1">
        <f t="shared" si="357"/>
        <v>2.1413571165453354E-4</v>
      </c>
      <c r="L356" s="1">
        <f t="shared" ref="L356" si="358">L324-L340</f>
        <v>1.7806648416434688E-4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2.5387819035108204E-4</v>
      </c>
      <c r="K357" s="1">
        <f t="shared" si="359"/>
        <v>2.9364568757013921E-4</v>
      </c>
      <c r="L357" s="1">
        <f t="shared" ref="L357" si="360">L325-L341</f>
        <v>3.1116006330055095E-3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25.192280313728137</v>
      </c>
      <c r="K358" s="1">
        <f t="shared" si="362"/>
        <v>25.961428171020522</v>
      </c>
      <c r="L358" s="1">
        <f t="shared" ref="L358" si="363">SUM(L359:L364)</f>
        <v>45.828906190003273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20.958862489901403</v>
      </c>
      <c r="K359" s="1">
        <f>'[2]Electricity and CHPs_IN'!G$19</f>
        <v>21.451606053914269</v>
      </c>
      <c r="L359" s="1">
        <f>'[2]Electricity and CHPs_IN'!H$19</f>
        <v>3.8769486277208092E-3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25.194134725686268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4.2316324485784564</v>
      </c>
      <c r="K361" s="1">
        <f>IFERROR(K133/SUM(K133,K198),0)*'[2]Electricity and CHPs_IN'!G$26</f>
        <v>4.5016751361543879</v>
      </c>
      <c r="L361" s="1">
        <f>IFERROR(L133/SUM(L133,L198),0)*'[2]Electricity and CHPs_IN'!H$26</f>
        <v>16.879585019576716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2.5602285211480447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1.7853752482802866E-3</v>
      </c>
      <c r="K363" s="1">
        <f>IFERROR(K135/SUM(K135,K274),0)*'[2]Electricity and CHPs_IN'!G$44</f>
        <v>8.1469809518644638E-3</v>
      </c>
      <c r="L363" s="1">
        <f>IFERROR(L135/SUM(L135,L274),0)*'[2]Electricity and CHPs_IN'!H$44</f>
        <v>3.3472967092282676E-4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1.1907462452935991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12.595247469239929</v>
      </c>
      <c r="K365" s="1">
        <f t="shared" si="364"/>
        <v>12.976640595034329</v>
      </c>
      <c r="L365" s="1">
        <f t="shared" ref="L365" si="365">SUM(L366:L369)</f>
        <v>22.318912607519376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10.479431244950701</v>
      </c>
      <c r="K366" s="1">
        <f t="shared" si="366"/>
        <v>10.725803026957134</v>
      </c>
      <c r="L366" s="1">
        <f t="shared" ref="L366" si="367">L359*IFERROR(L138/L131,0)</f>
        <v>1.9384743138604046E-3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12.597067362843134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2.1158162242892282</v>
      </c>
      <c r="K368" s="1">
        <f t="shared" si="370"/>
        <v>2.2508375680771944</v>
      </c>
      <c r="L368" s="1">
        <f t="shared" ref="L368" si="371">L361*IFERROR(L140/L133,0)</f>
        <v>8.4397925097883579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1.2801142605740223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12.59703284448821</v>
      </c>
      <c r="K372" s="1">
        <f t="shared" si="378"/>
        <v>12.984787575986191</v>
      </c>
      <c r="L372" s="1">
        <f t="shared" ref="L372" si="379">SUM(L373:L378)</f>
        <v>23.509993582483897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10.479431244950701</v>
      </c>
      <c r="K373" s="1">
        <f t="shared" si="380"/>
        <v>10.725803026957134</v>
      </c>
      <c r="L373" s="1">
        <f t="shared" ref="L373" si="381">L366*IFERROR(L145/L138,0)</f>
        <v>1.9384743138604046E-3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12.597067362843134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2.1158162242892282</v>
      </c>
      <c r="K375" s="1">
        <f t="shared" si="384"/>
        <v>2.2508375680771935</v>
      </c>
      <c r="L375" s="1">
        <f t="shared" ref="L375" si="385">L368*IFERROR(L147/L140,0)</f>
        <v>8.4397925097883579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1.2801142605740223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1.7853752482802866E-3</v>
      </c>
      <c r="K377" s="1">
        <f t="shared" si="388"/>
        <v>8.1469809518644638E-3</v>
      </c>
      <c r="L377" s="1">
        <f t="shared" ref="L377" si="389">L363</f>
        <v>3.3472967092282676E-4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1.1907462452935991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4.1343930194313359</v>
      </c>
      <c r="K379" s="1">
        <f t="shared" si="392"/>
        <v>5.7647529118652008</v>
      </c>
      <c r="L379" s="1">
        <f t="shared" ref="L379" si="393">SUM(L380:L386)</f>
        <v>9.6887480314842396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9.5907241076262084E-2</v>
      </c>
      <c r="K380" s="1">
        <f>IFERROR(K152/SUM(K152,K207),0)*'[2]Electricity and CHPs_IN'!G$25</f>
        <v>0.14005530308809336</v>
      </c>
      <c r="L380" s="1">
        <f>IFERROR(L152/SUM(L152,L207),0)*'[2]Electricity and CHPs_IN'!H$25</f>
        <v>0.16719704638906285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0.49406025660382213</v>
      </c>
      <c r="L381" s="1">
        <f>'[2]Electricity and CHPs_IN'!H$31</f>
        <v>3.7004262860604262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3.632676560809045</v>
      </c>
      <c r="K382" s="1">
        <f>IFERROR(K154/SUM(K154,K283),0)*'[2]Electricity and CHPs_IN'!G$42</f>
        <v>3.9372053255658161</v>
      </c>
      <c r="L382" s="1">
        <f>IFERROR(L154/SUM(L154,L283),0)*'[2]Electricity and CHPs_IN'!H$42</f>
        <v>3.0369870406131296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1.4242946345034024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0.13079223550682686</v>
      </c>
      <c r="K384" s="1">
        <f>IFERROR(K156/SUM(K285,K156),0)*'[2]Electricity and CHPs_IN'!G$50</f>
        <v>0.2793819909425177</v>
      </c>
      <c r="L384" s="1">
        <f>IFERROR(L156/SUM(L285,L156),0)*'[2]Electricity and CHPs_IN'!H$50</f>
        <v>0.3467895469026836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0.13749313126552604</v>
      </c>
      <c r="K385" s="1">
        <f>IFERROR(K157/SUM(K286,K157),0)*'[2]Electricity and CHPs_IN'!G$53</f>
        <v>0.61653402623615516</v>
      </c>
      <c r="L385" s="1">
        <f>IFERROR(L157/SUM(L286,L157),0)*'[2]Electricity and CHPs_IN'!H$53</f>
        <v>0.73000493670841848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0.1375238507736754</v>
      </c>
      <c r="K386" s="1">
        <f>IFERROR(K158/SUM(K287,K158),0)*'[2]Electricity and CHPs_IN'!G$56</f>
        <v>0.29751600942879552</v>
      </c>
      <c r="L386" s="1">
        <f>IFERROR(L158/SUM(L287,L158),0)*'[2]Electricity and CHPs_IN'!H$56</f>
        <v>0.28304854030711551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1.5962372855257962</v>
      </c>
      <c r="K387" s="1">
        <f t="shared" si="394"/>
        <v>3.1588231078125988</v>
      </c>
      <c r="L387" s="1">
        <f t="shared" si="394"/>
        <v>6.1200028459099398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1.5962372855257962</v>
      </c>
      <c r="K388" s="1">
        <f>'[2]Electricity and CHPs_IN'!G$33</f>
        <v>3.1588231078125988</v>
      </c>
      <c r="L388" s="1">
        <f>'[2]Electricity and CHPs_IN'!H$33</f>
        <v>6.1200028459099398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50.947399250119346</v>
      </c>
      <c r="K389" s="1">
        <f t="shared" si="395"/>
        <v>63.964952869094162</v>
      </c>
      <c r="L389" s="1">
        <f t="shared" ref="L389" si="396">SUM(L390:L394)</f>
        <v>90.000045067299823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0.82964787183577304</v>
      </c>
      <c r="K390" s="1">
        <f>'[2]Electricity and CHPs_IN'!G34</f>
        <v>1.4212435668571619</v>
      </c>
      <c r="L390" s="1">
        <f>'[2]Electricity and CHPs_IN'!H34</f>
        <v>1.5929357319672426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30.162345858247757</v>
      </c>
      <c r="K391" s="1">
        <f>'[2]Electricity and CHPs_IN'!G35</f>
        <v>40.847579245441317</v>
      </c>
      <c r="L391" s="1">
        <f>'[2]Electricity and CHPs_IN'!H35</f>
        <v>64.332962944260885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4.6127935524760106</v>
      </c>
      <c r="K392" s="1">
        <f>'[2]Electricity and CHPs_IN'!G36</f>
        <v>4.8962806036231941</v>
      </c>
      <c r="L392" s="1">
        <f>'[2]Electricity and CHPs_IN'!H36</f>
        <v>5.5165830440952153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4.0161583879572884</v>
      </c>
      <c r="K393" s="1">
        <f>'[2]Electricity and CHPs_IN'!G37</f>
        <v>4.2210452593926986</v>
      </c>
      <c r="L393" s="1">
        <f>'[2]Electricity and CHPs_IN'!H37</f>
        <v>4.6626897729472088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11.326453579602518</v>
      </c>
      <c r="K394" s="1">
        <f>'[2]Electricity and CHPs_IN'!G38</f>
        <v>12.578804193779792</v>
      </c>
      <c r="L394" s="1">
        <f>'[2]Electricity and CHPs_IN'!H38</f>
        <v>13.894873574029274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7.2320831268102535E-3</v>
      </c>
      <c r="K397" s="1">
        <f t="shared" ref="K397:L397" si="402">SUM(K398:K400)</f>
        <v>0.17560330806590943</v>
      </c>
      <c r="L397" s="1">
        <f t="shared" si="402"/>
        <v>0.39632674500232445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0.17288991151369668</v>
      </c>
      <c r="L398" s="1">
        <f>IFERROR(L170/SUM(L170,L209),0)*'[2]Electricity and CHPs_IN'!H$30</f>
        <v>0.16925132418937242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4.591393117856289E-3</v>
      </c>
      <c r="K399" s="1">
        <f>IFERROR(K171/SUM(K171,K289),0)*'[2]Electricity and CHPs_IN'!G$46</f>
        <v>1.7878924194292725E-3</v>
      </c>
      <c r="L399" s="1">
        <f>IFERROR(L171/SUM(L171,L289),0)*'[2]Electricity and CHPs_IN'!H$46</f>
        <v>0.20730893253463431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2.640690008953965E-3</v>
      </c>
      <c r="K400" s="1">
        <f>IFERROR(K172/SUM(K172,K290),0)*'[2]Electricity and CHPs_IN'!G$57</f>
        <v>9.2550413278348067E-4</v>
      </c>
      <c r="L400" s="1">
        <f>IFERROR(L172/SUM(L172,L290),0)*'[2]Electricity and CHPs_IN'!H$57</f>
        <v>1.9766488278317718E-2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1.2092212998997922</v>
      </c>
      <c r="K401" s="1">
        <f t="shared" si="403"/>
        <v>0.80507608295861066</v>
      </c>
      <c r="L401" s="1">
        <f t="shared" ref="L401" si="404">SUM(L402:L408)</f>
        <v>1.5622694943939039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5.8610394279708421E-3</v>
      </c>
      <c r="K402" s="1">
        <f>'[2]Electricity and CHPs_IN'!G63</f>
        <v>1.1564741459265805E-3</v>
      </c>
      <c r="L402" s="1">
        <f>'[2]Electricity and CHPs_IN'!H63</f>
        <v>3.1490717790439902E-2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4.0678219906700744E-2</v>
      </c>
      <c r="K403" s="1">
        <f>'[2]Electricity and CHPs_IN'!G64</f>
        <v>4.0705934352197229E-2</v>
      </c>
      <c r="L403" s="1">
        <f>'[2]Electricity and CHPs_IN'!H64</f>
        <v>0.44146146149530535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5.9984293182967191E-2</v>
      </c>
      <c r="K404" s="1">
        <f>'[2]Electricity and CHPs_IN'!G65</f>
        <v>1.9925720737237355E-2</v>
      </c>
      <c r="L404" s="1">
        <f>'[2]Electricity and CHPs_IN'!H65</f>
        <v>5.7578475703417974E-2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0.55367484637565534</v>
      </c>
      <c r="K405" s="1">
        <f>'[2]Electricity and CHPs_IN'!G66</f>
        <v>0.47055575185278786</v>
      </c>
      <c r="L405" s="1">
        <f>'[2]Electricity and CHPs_IN'!H66</f>
        <v>0.65255553107893216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0.23298828076942149</v>
      </c>
      <c r="K406" s="1">
        <f>'[2]Electricity and CHPs_IN'!G67</f>
        <v>0.10620936493717739</v>
      </c>
      <c r="L406" s="1">
        <f>'[2]Electricity and CHPs_IN'!H67</f>
        <v>0.16175407545695941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9.3933940742052163E-2</v>
      </c>
      <c r="K407" s="1">
        <f>'[2]Electricity and CHPs_IN'!G68</f>
        <v>5.4612415538904335E-2</v>
      </c>
      <c r="L407" s="1">
        <f>'[2]Electricity and CHPs_IN'!H68</f>
        <v>5.8172219562092981E-2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0.22210067949502435</v>
      </c>
      <c r="K408" s="1">
        <f>'[2]Electricity and CHPs_IN'!G69</f>
        <v>0.11191042139437994</v>
      </c>
      <c r="L408" s="1">
        <f>'[2]Electricity and CHPs_IN'!H69</f>
        <v>0.1592570133067559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79.819225985498917</v>
      </c>
      <c r="K409" s="3">
        <f t="shared" si="406"/>
        <v>85.268990557669738</v>
      </c>
      <c r="L409" s="3">
        <f t="shared" ref="L409" si="407">L410+L463</f>
        <v>74.258601391275675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65.077816008419092</v>
      </c>
      <c r="K410" s="1">
        <f t="shared" si="408"/>
        <v>68.111286791054653</v>
      </c>
      <c r="L410" s="1">
        <f t="shared" ref="L410" si="409">L411+L440</f>
        <v>53.132417905562299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36.671159524686459</v>
      </c>
      <c r="K411" s="1">
        <f t="shared" si="410"/>
        <v>37.919038737821623</v>
      </c>
      <c r="L411" s="1">
        <f t="shared" ref="L411" si="411">SUM(L412,L418,L427,L436,L438)</f>
        <v>24.432710190177716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4.4064663870325435E-3</v>
      </c>
      <c r="K412" s="1">
        <f t="shared" si="412"/>
        <v>2.3278409542071168E-4</v>
      </c>
      <c r="L412" s="1">
        <f t="shared" si="412"/>
        <v>1.3114859946564554E-4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4.4064663870325435E-3</v>
      </c>
      <c r="K413" s="1">
        <f>'[2]Electricity and CHPs_IN'!G$28-K300</f>
        <v>2.3278409542071168E-4</v>
      </c>
      <c r="L413" s="1">
        <f>'[2]Electricity and CHPs_IN'!H$28-L300</f>
        <v>1.3114859946564554E-4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4.4064663870325435E-3</v>
      </c>
      <c r="K414" s="1">
        <f t="shared" si="413"/>
        <v>2.3278409542071168E-4</v>
      </c>
      <c r="L414" s="1">
        <f t="shared" si="413"/>
        <v>1.3114859946564554E-4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4.4064663870325435E-3</v>
      </c>
      <c r="K415" s="1">
        <f t="shared" si="414"/>
        <v>2.3278409542071168E-4</v>
      </c>
      <c r="L415" s="1">
        <f t="shared" ref="L415" si="415">L413-L417</f>
        <v>1.3114859946564554E-4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1.0074111567836811E-2</v>
      </c>
      <c r="K418" s="1">
        <f t="shared" si="419"/>
        <v>5.2308720555872671E-4</v>
      </c>
      <c r="L418" s="1">
        <f t="shared" ref="L418" si="420">SUM(L419:L420)</f>
        <v>1.0492243499239595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1.0074111567836811E-2</v>
      </c>
      <c r="K419" s="1">
        <f>'[2]Electricity and CHPs_IN'!G$24-K314</f>
        <v>4.3791782334203487E-4</v>
      </c>
      <c r="L419" s="1">
        <f>'[2]Electricity and CHPs_IN'!H$24-L314</f>
        <v>0.24211239870773332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8.5169382216691833E-5</v>
      </c>
      <c r="L420" s="1">
        <f>'[2]Electricity and CHPs_IN'!H$29-L315</f>
        <v>0.80711195121622625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8.9229760068133563E-3</v>
      </c>
      <c r="K421" s="1">
        <f t="shared" si="421"/>
        <v>4.5944095769079682E-4</v>
      </c>
      <c r="L421" s="1">
        <f t="shared" ref="L421" si="422">SUM(L422:L423)</f>
        <v>0.44403582978814704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8.9229760068133563E-3</v>
      </c>
      <c r="K422" s="1">
        <f t="shared" si="423"/>
        <v>3.8463449690234367E-4</v>
      </c>
      <c r="L422" s="1">
        <f t="shared" ref="L422" si="424">L419-L425</f>
        <v>0.10246290973896896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7.4806460788453131E-5</v>
      </c>
      <c r="L423" s="1">
        <f t="shared" ref="L423" si="426">L420-L426</f>
        <v>0.34157292004917805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1.1511355610234542E-3</v>
      </c>
      <c r="K424" s="1">
        <f t="shared" si="427"/>
        <v>6.3646247867929896E-5</v>
      </c>
      <c r="L424" s="1">
        <f t="shared" ref="L424" si="428">SUM(L425:L426)</f>
        <v>0.60518852013581259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1.1511355610234542E-3</v>
      </c>
      <c r="K425" s="1">
        <f t="shared" si="429"/>
        <v>5.3283326439691194E-5</v>
      </c>
      <c r="L425" s="1">
        <f t="shared" ref="L425" si="430">IFERROR(L346/L314,0)*L419</f>
        <v>0.13964948896876436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1.0362921428238704E-5</v>
      </c>
      <c r="L426" s="1">
        <f t="shared" ref="L426" si="432">IFERROR(L347/L315,0)*L420</f>
        <v>0.4655390311670482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36.405863793847104</v>
      </c>
      <c r="K427" s="1">
        <f t="shared" si="433"/>
        <v>37.342074626066662</v>
      </c>
      <c r="L427" s="1">
        <f t="shared" ref="L427" si="434">SUM(L428:L429)</f>
        <v>22.732524476167285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36.405863793847104</v>
      </c>
      <c r="K428" s="1">
        <f>'[2]Electricity and CHPs_IN'!G$26-K361</f>
        <v>37.342074626066662</v>
      </c>
      <c r="L428" s="1">
        <f>'[2]Electricity and CHPs_IN'!H$26-L361</f>
        <v>4.889977879562224E-2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22.683624697371663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18.202931896923552</v>
      </c>
      <c r="K430" s="1">
        <f t="shared" si="435"/>
        <v>18.671037313033334</v>
      </c>
      <c r="L430" s="1">
        <f t="shared" ref="L430" si="436">SUM(L431:L432)</f>
        <v>11.366262238083642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18.202931896923552</v>
      </c>
      <c r="K431" s="1">
        <f t="shared" si="437"/>
        <v>18.671037313033334</v>
      </c>
      <c r="L431" s="1">
        <f t="shared" ref="L431" si="438">IFERROR(L368/L361,0)*L428</f>
        <v>2.444988939781112E-2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11.341812348685831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18.202931896923552</v>
      </c>
      <c r="K433" s="1">
        <f t="shared" si="441"/>
        <v>18.671037313033327</v>
      </c>
      <c r="L433" s="1">
        <f t="shared" ref="L433" si="442">SUM(L434:L435)</f>
        <v>11.366262238083642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18.202931896923552</v>
      </c>
      <c r="K434" s="1">
        <f t="shared" si="443"/>
        <v>18.671037313033327</v>
      </c>
      <c r="L434" s="1">
        <f t="shared" ref="L434" si="444">L428-L431</f>
        <v>2.444988939781112E-2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11.341812348685831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0.25081515288448553</v>
      </c>
      <c r="K436" s="1">
        <f t="shared" si="447"/>
        <v>0.36627049075877971</v>
      </c>
      <c r="L436" s="1">
        <f t="shared" si="447"/>
        <v>0.4372511635337476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0.25081515288448553</v>
      </c>
      <c r="K437" s="1">
        <f>'[2]Electricity and CHPs_IN'!G$25-K380</f>
        <v>0.36627049075877971</v>
      </c>
      <c r="L437" s="1">
        <f>'[2]Electricity and CHPs_IN'!H$25-L380</f>
        <v>0.4372511635337476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0.20993774969520215</v>
      </c>
      <c r="L438" s="1">
        <f t="shared" si="448"/>
        <v>0.2135790519532553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0.20993774969520215</v>
      </c>
      <c r="L439" s="1">
        <f>'[2]Electricity and CHPs_IN'!H$30-L398</f>
        <v>0.2135790519532553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28.406656483732636</v>
      </c>
      <c r="K440" s="1">
        <f t="shared" si="449"/>
        <v>30.192248053233023</v>
      </c>
      <c r="L440" s="1">
        <f t="shared" ref="L440" si="450">SUM(L441,L447,L449,L455,L457,L459,L461)</f>
        <v>28.699707715384584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20.30765902843692</v>
      </c>
      <c r="K441" s="1">
        <f t="shared" si="451"/>
        <v>20.656175997842233</v>
      </c>
      <c r="L441" s="1">
        <f t="shared" si="451"/>
        <v>17.539530330370056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20.30765902843692</v>
      </c>
      <c r="K442" s="1">
        <f t="shared" si="452"/>
        <v>20.656175997842233</v>
      </c>
      <c r="L442" s="1">
        <f t="shared" ref="L442" si="453">SUM(L444:L446)</f>
        <v>17.539530330370056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6.5030844030738741</v>
      </c>
      <c r="K443" s="1">
        <f t="shared" si="454"/>
        <v>3.1167461574028548</v>
      </c>
      <c r="L443" s="1">
        <f t="shared" si="454"/>
        <v>1.1333883890344613E-4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6.5030844030738741</v>
      </c>
      <c r="K444" s="1">
        <f>'[2]Electricity and CHPs_IN'!G$90</f>
        <v>3.1167461574028548</v>
      </c>
      <c r="L444" s="1">
        <f>'[2]Electricity and CHPs_IN'!H$90</f>
        <v>1.1333883890344613E-4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6.9022873126815227</v>
      </c>
      <c r="K445" s="1">
        <f t="shared" si="455"/>
        <v>8.7697149202196893</v>
      </c>
      <c r="L445" s="1">
        <f t="shared" si="455"/>
        <v>8.7697084957655758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6.9022873126815227</v>
      </c>
      <c r="K446" s="1">
        <f>'[2]Electricity and CHPs_IN'!G$91</f>
        <v>8.7697149202196893</v>
      </c>
      <c r="L446" s="1">
        <f>'[2]Electricity and CHPs_IN'!H$91</f>
        <v>8.7697084957655758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0.65004264273725076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0.65004264273725076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1.9492419434194246E-4</v>
      </c>
      <c r="K449" s="1">
        <f t="shared" si="457"/>
        <v>1.5580922519198442E-5</v>
      </c>
      <c r="L449" s="1">
        <f t="shared" si="457"/>
        <v>8.4064023719341832E-6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1.9492419434194246E-4</v>
      </c>
      <c r="K450" s="1">
        <f>'[2]Electricity and CHPs_IN'!G$93</f>
        <v>1.5580922519198442E-5</v>
      </c>
      <c r="L450" s="1">
        <f>'[2]Electricity and CHPs_IN'!H$93</f>
        <v>8.4064023719341832E-6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1.9492419434194246E-4</v>
      </c>
      <c r="K451" s="1">
        <f t="shared" si="458"/>
        <v>1.5580922519198442E-5</v>
      </c>
      <c r="L451" s="1">
        <f t="shared" si="458"/>
        <v>8.4064023719341832E-6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1.9492419434194246E-4</v>
      </c>
      <c r="K452" s="1">
        <f t="shared" si="459"/>
        <v>1.5580922519198442E-5</v>
      </c>
      <c r="L452" s="1">
        <f t="shared" ref="L452" si="460">L450</f>
        <v>8.4064023719341832E-6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5.7930548348616515</v>
      </c>
      <c r="K455" s="1">
        <f t="shared" si="462"/>
        <v>6.4283193259684079</v>
      </c>
      <c r="L455" s="1">
        <f t="shared" si="462"/>
        <v>7.727293922932315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5.7930548348616515</v>
      </c>
      <c r="K456" s="1">
        <f>'[2]Electricity and CHPs_IN'!G$94</f>
        <v>6.4283193259684079</v>
      </c>
      <c r="L456" s="1">
        <f>'[2]Electricity and CHPs_IN'!H$94</f>
        <v>7.727293922932315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1.65570505350247</v>
      </c>
      <c r="K461" s="1">
        <f t="shared" ref="K461:L461" si="468">K462</f>
        <v>3.1077371484998642</v>
      </c>
      <c r="L461" s="1">
        <f t="shared" si="468"/>
        <v>3.4328750556798409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1.65570505350247</v>
      </c>
      <c r="K462" s="1">
        <f>'[2]Electricity and CHPs_IN'!G$97</f>
        <v>3.1077371484998642</v>
      </c>
      <c r="L462" s="1">
        <f>'[2]Electricity and CHPs_IN'!H$97</f>
        <v>3.4328750556798409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14.741409977079828</v>
      </c>
      <c r="K463" s="1">
        <f t="shared" si="469"/>
        <v>17.157703766615082</v>
      </c>
      <c r="L463" s="1">
        <f t="shared" ref="L463" si="470">SUM(L464,L470,L503,L512,L518)</f>
        <v>21.126183485713369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0.53829806572224703</v>
      </c>
      <c r="K464" s="1">
        <f t="shared" si="471"/>
        <v>3.9990991746400402E-4</v>
      </c>
      <c r="L464" s="1">
        <f t="shared" si="471"/>
        <v>0.44879968600107434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0.53829806572224703</v>
      </c>
      <c r="K465" s="1">
        <f>'[2]Electricity and CHPs_IN'!G$41-K301</f>
        <v>3.9990991746400402E-4</v>
      </c>
      <c r="L465" s="1">
        <f>'[2]Electricity and CHPs_IN'!H$41-L301</f>
        <v>0.44879968600107434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0.53829806572224703</v>
      </c>
      <c r="K466" s="1">
        <f t="shared" si="472"/>
        <v>3.9990991746400402E-4</v>
      </c>
      <c r="L466" s="1">
        <f t="shared" si="472"/>
        <v>0.44879968600107434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0.53829806572224703</v>
      </c>
      <c r="K467" s="1">
        <f t="shared" si="473"/>
        <v>3.9990991746400402E-4</v>
      </c>
      <c r="L467" s="1">
        <f t="shared" ref="L467" si="474">L465-L469</f>
        <v>0.44879968600107434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5.5765676048528441</v>
      </c>
      <c r="K470" s="1">
        <f t="shared" si="478"/>
        <v>5.7066279098404147</v>
      </c>
      <c r="L470" s="1">
        <f t="shared" ref="L470" si="479">SUM(L471:L480)</f>
        <v>2.6745470067253478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2.2301774217665285E-2</v>
      </c>
      <c r="K471" s="1">
        <f>'[2]Electricity and CHPs_IN'!G$39-K316</f>
        <v>8.565604802179121E-3</v>
      </c>
      <c r="L471" s="1">
        <f>'[2]Electricity and CHPs_IN'!H$39-L316</f>
        <v>9.5530804168836442E-3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3.9372578297391373E-5</v>
      </c>
      <c r="L472" s="6">
        <f>'[2]Electricity and CHPs_IN'!H$40-L317</f>
        <v>3.7897529377937831E-3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1.2900044250659203E-2</v>
      </c>
      <c r="K474" s="1">
        <f>'[2]Electricity and CHPs_IN'!G$48-K319</f>
        <v>7.3452821282548961E-3</v>
      </c>
      <c r="L474" s="1">
        <f>'[2]Electricity and CHPs_IN'!H$48-L319</f>
        <v>5.023013661429993E-3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3.9997876284822613</v>
      </c>
      <c r="K476" s="1">
        <f>'[2]Electricity and CHPs_IN'!G$51-K321</f>
        <v>4.2823605548482178</v>
      </c>
      <c r="L476" s="1">
        <f>'[2]Electricity and CHPs_IN'!H$51-L321</f>
        <v>1.2864979840153972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1.5348769667461308</v>
      </c>
      <c r="K478" s="1">
        <f>'[2]Electricity and CHPs_IN'!G$54-K323</f>
        <v>1.4049650872636752</v>
      </c>
      <c r="L478" s="1">
        <f>'[2]Electricity and CHPs_IN'!H$54-L323</f>
        <v>1.3676539184948522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6.0401135067516647E-3</v>
      </c>
      <c r="K479" s="1">
        <f>'[2]Electricity and CHPs_IN'!G$55-K324</f>
        <v>2.6398645978030918E-3</v>
      </c>
      <c r="L479" s="1">
        <f>'[2]Electricity and CHPs_IN'!H$55-L324</f>
        <v>4.6307477308555207E-4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6.6107764937517553E-4</v>
      </c>
      <c r="K480" s="1">
        <f>'[2]Electricity and CHPs_IN'!G$58-K325</f>
        <v>7.1214362198758919E-4</v>
      </c>
      <c r="L480" s="1">
        <f>'[2]Electricity and CHPs_IN'!H$58-L325</f>
        <v>1.5661824259056711E-3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3.5798599556836423</v>
      </c>
      <c r="K481" s="1">
        <f t="shared" si="480"/>
        <v>3.7782659789459254</v>
      </c>
      <c r="L481" s="1">
        <f t="shared" ref="L481" si="481">SUM(L482:L491)</f>
        <v>0.55308224301016162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1.9753423903794073E-2</v>
      </c>
      <c r="K482" s="1">
        <f t="shared" si="483"/>
        <v>7.5233911892579053E-3</v>
      </c>
      <c r="L482" s="1">
        <f t="shared" ref="L482" si="484">L471-L493</f>
        <v>4.0429008250249341E-3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3.9372578297391373E-5</v>
      </c>
      <c r="L483" s="1">
        <f t="shared" ref="L483" si="486">L472-L494</f>
        <v>1.6038381977575024E-3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1.1425998666022242E-2</v>
      </c>
      <c r="K485" s="1">
        <f t="shared" si="489"/>
        <v>6.4515503718158623E-3</v>
      </c>
      <c r="L485" s="1">
        <f t="shared" ref="L485" si="490">L474-L496</f>
        <v>2.1257589374016231E-3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3.5427450650082224</v>
      </c>
      <c r="K487" s="1">
        <f t="shared" si="493"/>
        <v>3.761307509701397</v>
      </c>
      <c r="L487" s="1">
        <f t="shared" ref="L487" si="494">L476-L498</f>
        <v>0.5444509555029442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5.3499296227019341E-3</v>
      </c>
      <c r="K490" s="1">
        <f t="shared" si="497"/>
        <v>2.3186610303212916E-3</v>
      </c>
      <c r="L490" s="1">
        <f t="shared" ref="L490" si="498">L479-L501</f>
        <v>1.9597504683903209E-4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5.8553848290186187E-4</v>
      </c>
      <c r="K491" s="1">
        <f t="shared" si="499"/>
        <v>6.2549407483574468E-4</v>
      </c>
      <c r="L491" s="1">
        <f t="shared" ref="L491" si="500">L480-L502</f>
        <v>6.6281450019439454E-4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1.9967076491692008</v>
      </c>
      <c r="K492" s="1">
        <f t="shared" si="501"/>
        <v>1.9283619308944899</v>
      </c>
      <c r="L492" s="1">
        <f t="shared" ref="L492" si="502">SUM(L493:L502)</f>
        <v>2.1214647637151862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2.5483503138712124E-3</v>
      </c>
      <c r="K493" s="1">
        <f t="shared" si="504"/>
        <v>1.0422136129212157E-3</v>
      </c>
      <c r="L493" s="1">
        <f t="shared" ref="L493" si="505">IFERROR(L348/L316,0)*L471</f>
        <v>5.5101795918587101E-3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2.1859147400362807E-3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1.4740455846369604E-3</v>
      </c>
      <c r="K496" s="1">
        <f t="shared" si="510"/>
        <v>8.9373175643903363E-4</v>
      </c>
      <c r="L496" s="1">
        <f t="shared" ref="L496" si="511">IFERROR(L351/L319,0)*L474</f>
        <v>2.89725472402837E-3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0.45704256347403888</v>
      </c>
      <c r="K498" s="1">
        <f t="shared" si="514"/>
        <v>0.52105304514682083</v>
      </c>
      <c r="L498" s="1">
        <f t="shared" ref="L498" si="515">IFERROR(L353/L321,0)*L476</f>
        <v>0.74204702851245297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1.5348769667461308</v>
      </c>
      <c r="K500" s="1">
        <f t="shared" si="518"/>
        <v>1.4049650872636752</v>
      </c>
      <c r="L500" s="1">
        <f t="shared" ref="L500" si="519">L478</f>
        <v>1.3676539184948522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6.9018388404973048E-4</v>
      </c>
      <c r="K501" s="1">
        <f t="shared" si="520"/>
        <v>3.2120356748180031E-4</v>
      </c>
      <c r="L501" s="1">
        <f t="shared" ref="L501" si="521">IFERROR(L356/L324,0)*L479</f>
        <v>2.6709972624651998E-4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7.5539166473313673E-5</v>
      </c>
      <c r="K502" s="1">
        <f t="shared" si="522"/>
        <v>8.664954715184452E-5</v>
      </c>
      <c r="L502" s="1">
        <f t="shared" ref="L502" si="523">IFERROR(L357/L325,0)*L480</f>
        <v>9.0336792571127659E-4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1.0536275535843274E-2</v>
      </c>
      <c r="K503" s="1">
        <f t="shared" si="524"/>
        <v>4.1264775706089662E-2</v>
      </c>
      <c r="L503" s="1">
        <f t="shared" ref="L503" si="525">SUM(L504:L505)</f>
        <v>5.2311874597038726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1.0536275535843274E-2</v>
      </c>
      <c r="K504" s="6">
        <f>'[2]Electricity and CHPs_IN'!G$44-K363</f>
        <v>4.1264775706089662E-2</v>
      </c>
      <c r="L504" s="6">
        <f>'[2]Electricity and CHPs_IN'!H$44-L363</f>
        <v>1.1354858204520842E-3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5.2300519738834206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1.0536275535843274E-2</v>
      </c>
      <c r="K509" s="1">
        <f t="shared" si="528"/>
        <v>4.1264775706089662E-2</v>
      </c>
      <c r="L509" s="1">
        <f t="shared" ref="L509" si="529">SUM(L510:L511)</f>
        <v>5.2311874597038726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1.0536275535843274E-2</v>
      </c>
      <c r="K510" s="1">
        <f t="shared" si="530"/>
        <v>4.1264775706089662E-2</v>
      </c>
      <c r="L510" s="1">
        <f t="shared" ref="L510" si="531">L504</f>
        <v>1.1354858204520842E-3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5.2300519738834206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8.6110903035060016</v>
      </c>
      <c r="K512" s="1">
        <f t="shared" si="534"/>
        <v>11.407755911521559</v>
      </c>
      <c r="L512" s="1">
        <f t="shared" ref="L512" si="535">SUM(L513:L517)</f>
        <v>12.656823071245341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7.6845081094037706</v>
      </c>
      <c r="K513" s="6">
        <f>'[2]Electricity and CHPs_IN'!G$42-K382</f>
        <v>8.3287035733123229</v>
      </c>
      <c r="L513" s="6">
        <f>'[2]Electricity and CHPs_IN'!H$42-L382</f>
        <v>6.4243956628354786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0.26096130409595908</v>
      </c>
      <c r="L514" s="1">
        <f>'[2]Electricity and CHPs_IN'!H$43-L383</f>
        <v>3.0129309576033574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0.34578741717709671</v>
      </c>
      <c r="K515" s="1">
        <f>'[2]Electricity and CHPs_IN'!G$50-K384</f>
        <v>0.72304490421764411</v>
      </c>
      <c r="L515" s="1">
        <f>'[2]Electricity and CHPs_IN'!H$50-L384</f>
        <v>0.86188175094656194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0.36574527528760631</v>
      </c>
      <c r="K516" s="1">
        <f>'[2]Electricity and CHPs_IN'!G$53-K385</f>
        <v>1.6400412520567693</v>
      </c>
      <c r="L516" s="1">
        <f>'[2]Electricity and CHPs_IN'!H$53-L385</f>
        <v>1.9418850533130367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0.21504950163752862</v>
      </c>
      <c r="K517" s="1">
        <f>'[2]Electricity and CHPs_IN'!G$56-K386</f>
        <v>0.45500487783886401</v>
      </c>
      <c r="L517" s="1">
        <f>'[2]Electricity and CHPs_IN'!H$56-L386</f>
        <v>0.41572964654690742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4.9177274628902853E-3</v>
      </c>
      <c r="K518" s="1">
        <f t="shared" si="536"/>
        <v>1.6552596295542582E-3</v>
      </c>
      <c r="L518" s="1">
        <f t="shared" ref="L518" si="537">SUM(L519:L520)</f>
        <v>0.11482626203773097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3.0933931410203524E-3</v>
      </c>
      <c r="K519" s="1">
        <f>'[2]Electricity and CHPs_IN'!G$46-K399</f>
        <v>1.0727354516575631E-3</v>
      </c>
      <c r="L519" s="1">
        <f>'[2]Electricity and CHPs_IN'!H$46-L399</f>
        <v>0.10365446626731714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1.8243343218699334E-3</v>
      </c>
      <c r="K520" s="1">
        <f>'[2]Electricity and CHPs_IN'!G$57-K400</f>
        <v>5.8252417789669494E-4</v>
      </c>
      <c r="L520" s="1">
        <f>'[2]Electricity and CHPs_IN'!H$57-L400</f>
        <v>1.1171795770413825E-2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0.33041931328142699</v>
      </c>
      <c r="K522" s="13">
        <f t="shared" si="538"/>
        <v>0.3317058400514758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0.80000008932889621</v>
      </c>
      <c r="K525" s="13">
        <f t="shared" si="540"/>
        <v>0.800000088534495</v>
      </c>
      <c r="L525" s="13">
        <f t="shared" ref="L525" si="543">IFERROR(L69/L297,"-")</f>
        <v>0.80000006973641069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0.30144258366703103</v>
      </c>
      <c r="K526" s="13">
        <f t="shared" si="544"/>
        <v>0.21048716386552097</v>
      </c>
      <c r="L526" s="13">
        <f t="shared" ref="L526" si="545">IFERROR(L71/L299,"-")</f>
        <v>0.31102793613724333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0.10488611329725808</v>
      </c>
      <c r="K527" s="13">
        <f t="shared" si="546"/>
        <v>6.3289515298548593E-2</v>
      </c>
      <c r="L527" s="13">
        <f t="shared" ref="L527" si="547">IFERROR(L72/(L300+L413),"-")</f>
        <v>0.10042513589348685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0.26274133802538158</v>
      </c>
      <c r="K528" s="13">
        <f t="shared" si="548"/>
        <v>0.18095577868561358</v>
      </c>
      <c r="L528" s="13">
        <f t="shared" ref="L528" si="549">IFERROR(L73/(L301+L465),"-")</f>
        <v>0.26329337898572441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0.51996105863384012</v>
      </c>
      <c r="L529" s="13">
        <f t="shared" ref="L529" si="551">IFERROR(L83/L311,"-")</f>
        <v>0.62692667783382439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0.37933622886728785</v>
      </c>
      <c r="K530" s="13">
        <f t="shared" si="552"/>
        <v>0.33487186860010176</v>
      </c>
      <c r="L530" s="13">
        <f t="shared" ref="L530" si="553">IFERROR(L84/L312,"-")</f>
        <v>0.42270453705448285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0.54760654254037122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0.24313737546155517</v>
      </c>
      <c r="K532" s="13">
        <f t="shared" si="556"/>
        <v>0.20807807321363903</v>
      </c>
      <c r="L532" s="13">
        <f t="shared" ref="L532" si="557">IFERROR(L86/SUM(L314,L419),"-")</f>
        <v>0.25188015248571177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0.39999999999999986</v>
      </c>
      <c r="L533" s="13">
        <f t="shared" ref="L533" si="559">IFERROR(L87/SUM(L315,L420),"-")</f>
        <v>0.39999999999999997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0.35541115034895887</v>
      </c>
      <c r="K534" s="13">
        <f t="shared" si="560"/>
        <v>0.35692311570846019</v>
      </c>
      <c r="L534" s="13">
        <f t="shared" ref="L534" si="561">IFERROR(L88/SUM(L316,L471),"-'")</f>
        <v>0.21363489525650786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0.31837579800131904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0.25833437215708532</v>
      </c>
      <c r="K537" s="13">
        <f t="shared" si="567"/>
        <v>0.27047717369688401</v>
      </c>
      <c r="L537" s="13">
        <f t="shared" ref="L537" si="568">IFERROR(L91/SUM(L319,L474),"-")</f>
        <v>0.27875578652129235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0.42999999999999983</v>
      </c>
      <c r="K538" s="13">
        <f t="shared" si="569"/>
        <v>0.44000000000000017</v>
      </c>
      <c r="L538" s="13">
        <f t="shared" ref="L538" si="570">IFERROR(L92/SUM(L320,L475),"-")</f>
        <v>0.45000000000000034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0.30178753130184549</v>
      </c>
      <c r="K539" s="13">
        <f t="shared" si="571"/>
        <v>0.30498029762991774</v>
      </c>
      <c r="L539" s="13">
        <f t="shared" ref="L539" si="572">IFERROR(L93/SUM(L321,L476),"-")</f>
        <v>0.30984032913036741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0.42999999999999977</v>
      </c>
      <c r="K540" s="13">
        <f t="shared" si="573"/>
        <v>0.44000000000000017</v>
      </c>
      <c r="L540" s="13">
        <f t="shared" ref="L540" si="574">IFERROR(L94/SUM(L322,L477),"-")</f>
        <v>0.44999999999999996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0.36962585681032134</v>
      </c>
      <c r="K541" s="13">
        <f t="shared" si="575"/>
        <v>0.37494035300818418</v>
      </c>
      <c r="L541" s="13">
        <f t="shared" ref="L541" si="576">IFERROR(L95/SUM(L323,L478),"-")</f>
        <v>0.3851647706980838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0.32912376475626715</v>
      </c>
      <c r="K542" s="13">
        <f t="shared" si="577"/>
        <v>0.33639785518097459</v>
      </c>
      <c r="L542" s="13">
        <f t="shared" ref="L542" si="578">IFERROR(L96/SUM(L324,L479),"-")</f>
        <v>0.29234854771803187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0.60500000000000032</v>
      </c>
      <c r="K543" s="13">
        <f t="shared" si="579"/>
        <v>0.60999999999999954</v>
      </c>
      <c r="L543" s="13">
        <f t="shared" ref="L543" si="580">IFERROR(L97/SUM(L325,L480),"-")</f>
        <v>0.62000000000000033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0.35745695376016579</v>
      </c>
      <c r="K544" s="13">
        <f t="shared" si="581"/>
        <v>0.35745695376016601</v>
      </c>
      <c r="L544" s="13">
        <f t="shared" ref="L544" si="582">IFERROR(L131/L359,"-")</f>
        <v>0.35745695376016612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3.5304529051899437E-2</v>
      </c>
      <c r="K546" s="13">
        <f t="shared" si="585"/>
        <v>3.4672380466081648E-2</v>
      </c>
      <c r="L546" s="13">
        <f t="shared" ref="L546" si="586">IFERROR(L133/SUM(L361,L428),"-")</f>
        <v>1.163463076265811E-2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5.4000000000000048E-2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6.1972650567355236E-2</v>
      </c>
      <c r="K548" s="13">
        <f t="shared" si="589"/>
        <v>6.1972650567355347E-2</v>
      </c>
      <c r="L548" s="13">
        <f t="shared" ref="L548" si="590">IFERROR(L135/SUM(L363,L504),"-")</f>
        <v>6.1972650567355264E-2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4.5431760215214355E-2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4.4862877343885806E-3</v>
      </c>
      <c r="K550" s="13">
        <f t="shared" si="593"/>
        <v>7.8565869549089128E-3</v>
      </c>
      <c r="L550" s="13">
        <f t="shared" ref="L550" si="594">IFERROR(L152/SUM(L380,L437),"-")</f>
        <v>2.0183694471065743E-3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0.22055302207441194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0.34065450085097237</v>
      </c>
      <c r="K552" s="13">
        <f t="shared" si="597"/>
        <v>0.3412304802247722</v>
      </c>
      <c r="L552" s="13">
        <f t="shared" ref="L552" si="598">IFERROR(L154/SUM(L382,L513),"-")</f>
        <v>0.34883026319471977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0.30300858510969758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5.1168935819269831E-3</v>
      </c>
      <c r="K554" s="13">
        <f t="shared" si="601"/>
        <v>2.7120844470421338E-3</v>
      </c>
      <c r="L554" s="13">
        <f t="shared" ref="L554" si="602">IFERROR(L156/SUM(L384,L515),"-")</f>
        <v>1.3811756450682442E-3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1.929249906607023E-2</v>
      </c>
      <c r="K555" s="13">
        <f t="shared" si="603"/>
        <v>0.1545845543852547</v>
      </c>
      <c r="L555" s="13">
        <f t="shared" ref="L555" si="604">IFERROR(L157/SUM(L385,L516),"-")</f>
        <v>0.15812650440534229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3.0327597490998823E-3</v>
      </c>
      <c r="K556" s="13">
        <f t="shared" si="605"/>
        <v>1.6722520202788087E-3</v>
      </c>
      <c r="L556" s="13">
        <f t="shared" ref="L556" si="606">IFERROR(L158/SUM(L386,L517),"-")</f>
        <v>5.504261469117187E-4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0.42000000000000043</v>
      </c>
      <c r="L564" s="13">
        <f t="shared" ref="L564" si="610">IFERROR(L170/SUM(L398,L439),"-")</f>
        <v>0.42000000000000021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0.52249999999999996</v>
      </c>
      <c r="K565" s="13">
        <f t="shared" si="611"/>
        <v>0.55000000000000016</v>
      </c>
      <c r="L565" s="13">
        <f t="shared" ref="L565" si="612">IFERROR(L171/SUM(L399,L519),"-")</f>
        <v>0.59999999999999987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0.50750000000000028</v>
      </c>
      <c r="K566" s="13">
        <f t="shared" si="613"/>
        <v>0.54</v>
      </c>
      <c r="L566" s="13">
        <f t="shared" ref="L566" si="614">IFERROR(L172/SUM(L400,L520),"-")</f>
        <v>0.57499999999999996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0.69954460898762372</v>
      </c>
      <c r="K567" s="13">
        <f t="shared" si="615"/>
        <v>0.697449064686822</v>
      </c>
      <c r="L567" s="13">
        <f t="shared" ref="L567" si="616">IFERROR(L174/L402,"-")</f>
        <v>0.69994955848222262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0.86697544557418615</v>
      </c>
      <c r="K568" s="13">
        <f t="shared" si="615"/>
        <v>0.86699895543532646</v>
      </c>
      <c r="L568" s="13">
        <f t="shared" ref="L568" si="617">IFERROR(L175/L403,"-")</f>
        <v>0.86703880262396593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0.89423589437984008</v>
      </c>
      <c r="K569" s="13">
        <f t="shared" si="615"/>
        <v>0.89418466593843182</v>
      </c>
      <c r="L569" s="13">
        <f t="shared" ref="L569" si="618">IFERROR(L176/L404,"-")</f>
        <v>0.89426811747273705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0.90426681373742279</v>
      </c>
      <c r="K570" s="13">
        <f t="shared" si="615"/>
        <v>0.90426845897864339</v>
      </c>
      <c r="L570" s="13">
        <f t="shared" ref="L570" si="619">IFERROR(L177/L405,"-")</f>
        <v>0.90426879442297015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0.90425607595447299</v>
      </c>
      <c r="K571" s="13">
        <f t="shared" si="615"/>
        <v>0.90425889994623931</v>
      </c>
      <c r="L571" s="13">
        <f t="shared" ref="L571" si="620">IFERROR(L178/L406,"-")</f>
        <v>0.90426266081787199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0.90423594471877633</v>
      </c>
      <c r="K572" s="13">
        <f t="shared" si="615"/>
        <v>0.90424871984528865</v>
      </c>
      <c r="L572" s="13">
        <f t="shared" ref="L572" si="621">IFERROR(L179/L407,"-")</f>
        <v>0.90425017112335271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0.9042625421577043</v>
      </c>
      <c r="K573" s="13">
        <f t="shared" si="615"/>
        <v>0.90426456193018367</v>
      </c>
      <c r="L573" s="13">
        <f t="shared" ref="L573" si="622">IFERROR(L180/L408,"-")</f>
        <v>0.90426610165188104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0.53250006066226163</v>
      </c>
      <c r="K575" s="4">
        <f t="shared" si="623"/>
        <v>0.45229629330653054</v>
      </c>
      <c r="L575" s="4">
        <f t="shared" ref="L575" si="624">IFERROR(L212/L442,"-")</f>
        <v>0.38083599098671445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0.8544550111113246</v>
      </c>
      <c r="K577" s="4">
        <f t="shared" si="627"/>
        <v>0.85445501111132471</v>
      </c>
      <c r="L577" s="4">
        <f t="shared" ref="L577" si="628">IFERROR(L220/L450,"-")</f>
        <v>0.85445501111132471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0.69999999999999918</v>
      </c>
      <c r="K578" s="4">
        <f t="shared" si="629"/>
        <v>0.7000000000000004</v>
      </c>
      <c r="L578" s="4">
        <f t="shared" ref="L578" si="630">IFERROR(L226/L456,"-")</f>
        <v>0.70000000000000073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2.9000000000000004</v>
      </c>
      <c r="K581" s="4">
        <f t="shared" si="635"/>
        <v>2.9000000000000012</v>
      </c>
      <c r="L581" s="4">
        <f t="shared" ref="L581" si="636">IFERROR(L232/L462,"-")</f>
        <v>2.9000000000000017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12.126018959842671</v>
      </c>
      <c r="K614" s="3">
        <f t="shared" ref="K614:L614" si="667">K615+K616+K621</f>
        <v>13.948127795328933</v>
      </c>
      <c r="L614" s="3">
        <f t="shared" si="667"/>
        <v>19.380823589533659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4.3847685852067251</v>
      </c>
      <c r="K615" s="1">
        <f>[2]Other_transformation!G$19</f>
        <v>5.4388611694335776</v>
      </c>
      <c r="L615" s="1">
        <f>[2]Other_transformation!H$19</f>
        <v>9.4176167263631783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7.7412503746359453</v>
      </c>
      <c r="K616" s="1">
        <f>[2]Other_transformation!G$20</f>
        <v>8.5092666258953553</v>
      </c>
      <c r="L616" s="1">
        <f>[2]Other_transformation!H$20</f>
        <v>9.9632068631704804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7.7412503746359453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8.4080358129897146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9.8446135279476898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0.10123081290564029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0.11859333522279071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0.15482500749271902</v>
      </c>
      <c r="K624" s="3">
        <f t="shared" ref="K624:L624" si="672">K625+K626+K631</f>
        <v>0.16816071625979442</v>
      </c>
      <c r="L624" s="3">
        <f t="shared" si="672"/>
        <v>0.19689227055895372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0.15482500749271902</v>
      </c>
      <c r="K626" s="1">
        <f t="shared" si="673"/>
        <v>0.16816071625979442</v>
      </c>
      <c r="L626" s="1">
        <f t="shared" ref="L626" si="674">SUM(L627:L630)</f>
        <v>0.19689227055895372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0.15482500749271902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0.16816071625979442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0.19689227055895372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25.850965226422396</v>
      </c>
      <c r="K644" s="3">
        <f t="shared" ref="K644:L644" si="696">K645+K646+K651</f>
        <v>30.156775398037244</v>
      </c>
      <c r="L644" s="3">
        <f t="shared" si="696"/>
        <v>44.030912662342402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12.54043815369122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15.555142944580018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26.934383837398656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13.310527072731174</v>
      </c>
      <c r="K646" s="1">
        <f t="shared" ref="K646:L646" si="701">SUM(K647:K650)</f>
        <v>14.601632453457226</v>
      </c>
      <c r="L646" s="1">
        <f t="shared" si="701"/>
        <v>17.096528824943746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13.310527072731174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14.457017006449169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16.927109774625475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0.14461544700805753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0.16941905031827229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0.34965034965035002</v>
      </c>
      <c r="K655" s="4">
        <f t="shared" si="707"/>
        <v>0.34965034965034997</v>
      </c>
      <c r="L655" s="4">
        <f t="shared" ref="L655" si="708">IFERROR(SUM(L635,L625,L615)/L645,"-")</f>
        <v>0.34965034965035008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0.59322033898305093</v>
      </c>
      <c r="K656" s="4">
        <f t="shared" si="709"/>
        <v>0.59322033898305104</v>
      </c>
      <c r="L656" s="4">
        <f t="shared" ref="L656" si="710">IFERROR(SUM(L637,L627,L617)/L647,"-")</f>
        <v>0.59322033898305115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0.70000000000000007</v>
      </c>
      <c r="L658" s="4">
        <f t="shared" ref="L658" si="712">IFERROR(SUM(L639,L629,L619)/L649,"-")</f>
        <v>0.70000000000000062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3.4503010414964659</v>
      </c>
      <c r="K662" s="3">
        <f t="shared" si="717"/>
        <v>6.2070431085137203</v>
      </c>
      <c r="L662" s="3">
        <f t="shared" ref="L662" si="718">SUM(L663,L667,L676)</f>
        <v>6.550672751742419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3.4503010414964659</v>
      </c>
      <c r="K663" s="1">
        <f>[2]Other_transformation!G$28</f>
        <v>6.2070431085137203</v>
      </c>
      <c r="L663" s="1">
        <f>[2]Other_transformation!H$28</f>
        <v>6.550672751742419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3.4503010414964659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6.2070431085137203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6.550672751742419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6.1612518598151143</v>
      </c>
      <c r="K679" s="3">
        <f t="shared" si="735"/>
        <v>11.084005550917356</v>
      </c>
      <c r="L679" s="3">
        <f t="shared" ref="L679" si="736">SUM(L680,L684,L686,L695)</f>
        <v>11.697629913825757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6.1612518598151143</v>
      </c>
      <c r="K680" s="1">
        <f t="shared" si="737"/>
        <v>11.084005550917356</v>
      </c>
      <c r="L680" s="1">
        <f t="shared" ref="L680" si="738">SUM(L681:L683)</f>
        <v>11.697629913825757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6.1612518598151143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11.084005550917356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11.697629913825757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0.56000000000000028</v>
      </c>
      <c r="K699" s="4">
        <f t="shared" si="762"/>
        <v>0.56000000000000005</v>
      </c>
      <c r="L699" s="4">
        <f t="shared" ref="L699" si="763">IFERROR(L664/L681,"-")</f>
        <v>0.55999999999999961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4.3991996249018896</v>
      </c>
      <c r="K706" s="1">
        <f>[2]Other_transformation!G$39</f>
        <v>3.2450300751055554</v>
      </c>
      <c r="L706" s="1">
        <f>[2]Other_transformation!H$39</f>
        <v>8.2745851571255713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4.8202454171263867</v>
      </c>
      <c r="K707" s="1">
        <f>[2]Other_transformation!G$38</f>
        <v>3.5556107205100269</v>
      </c>
      <c r="L707" s="1">
        <f>[2]Other_transformation!H$38</f>
        <v>9.0665426857382201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0.91265054871925888</v>
      </c>
      <c r="K708" s="14">
        <f t="shared" si="775"/>
        <v>0.91265054871925888</v>
      </c>
      <c r="L708" s="14">
        <f t="shared" ref="L708" si="776">L706/L707</f>
        <v>0.9126505487192591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1.17813931264517</v>
      </c>
      <c r="K709" s="17" cm="1">
        <f t="array" ref="K709">SUMPRODUCT(("CT_CWODPLT"=[2]OUT_SyntheticFuels!$C$4:$C$1000)*1,("Var_Fout"=[2]OUT_SyntheticFuels!$B$4:$B$1000)*1,[2]OUT_SyntheticFuels!J$4:J$1000)</f>
        <v>1.0577919694951858</v>
      </c>
      <c r="L709" s="17" cm="1">
        <f t="array" ref="L709">SUMPRODUCT(("CT_CWODPLT"=[2]OUT_SyntheticFuels!$C$4:$C$1000)*1,("Var_Fout"=[2]OUT_SyntheticFuels!$B$4:$B$1000)*1,[2]OUT_SyntheticFuels!K$4:K$1000)</f>
        <v>0.86163584662972248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1.17813931264517</v>
      </c>
      <c r="K710" s="18">
        <f t="shared" si="777"/>
        <v>1.0577919694951858</v>
      </c>
      <c r="L710" s="18">
        <f t="shared" ref="L710" si="778">L709</f>
        <v>0.86163584662972248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1.4025468007680593</v>
      </c>
      <c r="K711" s="17" cm="1">
        <f t="array" ref="K711">SUMPRODUCT(("CT_CWODPLT"=[2]OUT_SyntheticFuels!$C$4:$C$1000)*1,("Var_Fin"=[2]OUT_SyntheticFuels!$B$4:$B$1000)*1,[2]OUT_SyntheticFuels!J$4:J$1000)</f>
        <v>1.2592761541609345</v>
      </c>
      <c r="L711" s="17" cm="1">
        <f t="array" ref="L711">SUMPRODUCT(("CT_CWODPLT"=[2]OUT_SyntheticFuels!$C$4:$C$1000)*1,("Var_Fin"=[2]OUT_SyntheticFuels!$B$4:$B$1000)*1,[2]OUT_SyntheticFuels!K$4:K$1000)</f>
        <v>1.0257569602734793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1.4025468007680593</v>
      </c>
      <c r="K712" s="18">
        <f t="shared" si="779"/>
        <v>1.2592761541609345</v>
      </c>
      <c r="L712" s="18">
        <f t="shared" ref="L712" si="780">L711</f>
        <v>1.0257569602734793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0.84000000000000019</v>
      </c>
      <c r="K713" s="14">
        <f t="shared" si="781"/>
        <v>0.84000000000000064</v>
      </c>
      <c r="L713" s="14">
        <f t="shared" ref="L713" si="782">IFERROR(L709/L711,"-")</f>
        <v>0.83999999999999986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129.89554556838755</v>
      </c>
      <c r="K763" s="17">
        <f t="shared" si="875"/>
        <v>120.89733883615548</v>
      </c>
      <c r="L763" s="17">
        <f t="shared" ref="L763" si="876">L764+L768+L778+L789+L791+L803+L805+L807+L811+L813+L815</f>
        <v>117.94748289623077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64.793793443778185</v>
      </c>
      <c r="K764" s="18">
        <f>[2]Industry!G$11</f>
        <v>64.420823013428759</v>
      </c>
      <c r="L764" s="18">
        <f>[2]Industry!H$11</f>
        <v>66.508704211052176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12.216888475934375</v>
      </c>
      <c r="K765" s="1">
        <f>K764-K766-K767</f>
        <v>12.200773725177314</v>
      </c>
      <c r="L765" s="1">
        <f>L764-L766-L767</f>
        <v>12.168669960884884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2.1894628705447072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2.1499126540849427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2.0733831539426433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50.3874420972991</v>
      </c>
      <c r="K767" s="1">
        <f>[2]Industry!G$11-[2]Industry!G$33</f>
        <v>50.070136634166502</v>
      </c>
      <c r="L767" s="1">
        <f>[2]Industry!H$11-[2]Industry!H$33</f>
        <v>52.266651096224649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4.2429327919849342</v>
      </c>
      <c r="K768" s="1">
        <f t="shared" si="879"/>
        <v>2.5749375763033386</v>
      </c>
      <c r="L768" s="1">
        <f t="shared" ref="L768" si="880">SUM(L771,L776)</f>
        <v>0.37896601882926723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4.2420238864478099</v>
      </c>
      <c r="K769" s="1">
        <f t="shared" si="881"/>
        <v>2.5749273960784302</v>
      </c>
      <c r="L769" s="1">
        <f t="shared" ref="L769" si="882">SUM(L773,L777)</f>
        <v>0.37896601882926723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9.0890553712394872E-4</v>
      </c>
      <c r="K770" s="1">
        <f t="shared" si="883"/>
        <v>1.0180224908371997E-5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3.349054850027358</v>
      </c>
      <c r="K771" s="1">
        <f t="shared" si="885"/>
        <v>1.5449752706742874</v>
      </c>
      <c r="L771" s="1">
        <f t="shared" ref="L771" si="886">SUM(L772,L774)</f>
        <v>4.4172217778969507E-6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3.3481459444902342</v>
      </c>
      <c r="K772" s="1">
        <f>[2]Industry!G$34</f>
        <v>1.544965090449379</v>
      </c>
      <c r="L772" s="1">
        <f>[2]Industry!H$34</f>
        <v>4.4172217778969507E-6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3.3481459444902342</v>
      </c>
      <c r="K773" s="1">
        <f t="shared" si="887"/>
        <v>1.544965090449379</v>
      </c>
      <c r="L773" s="1">
        <f t="shared" ref="L773" si="888">L772</f>
        <v>4.4172217778969507E-6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9.0890553712394872E-4</v>
      </c>
      <c r="K774" s="1">
        <f>[2]Industry!G$35</f>
        <v>1.0180224908371997E-5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9.0890553712394872E-4</v>
      </c>
      <c r="K775" s="1">
        <f t="shared" si="889"/>
        <v>1.0180224908371997E-5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0.89387794195757586</v>
      </c>
      <c r="K776" s="1">
        <f>[2]Industry!G$36</f>
        <v>1.029962305629051</v>
      </c>
      <c r="L776" s="1">
        <f>[2]Industry!H$36</f>
        <v>0.37896160160748932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0.89387794195757586</v>
      </c>
      <c r="K777" s="1">
        <f t="shared" si="891"/>
        <v>1.029962305629051</v>
      </c>
      <c r="L777" s="1">
        <f t="shared" ref="L777" si="892">L776</f>
        <v>0.37896160160748932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13.395929412662033</v>
      </c>
      <c r="K778" s="1">
        <f>SUM([2]Industry!G$37:G$39)</f>
        <v>5.3741671222133318</v>
      </c>
      <c r="L778" s="1">
        <f>SUM([2]Industry!H$37:H$39)</f>
        <v>3.2514206496727316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12.587663626901081</v>
      </c>
      <c r="K779" s="1">
        <f>SUM([2]Industry!G$37:G$38)-K780</f>
        <v>4.5659030784644754</v>
      </c>
      <c r="L779" s="1">
        <f>SUM([2]Industry!H$37:H$38)-L780</f>
        <v>2.4431578978958388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0.80826578576095187</v>
      </c>
      <c r="K781" s="1">
        <f t="shared" si="897"/>
        <v>0.80826404374885641</v>
      </c>
      <c r="L781" s="1">
        <f t="shared" ref="L781" si="898">L778-L779</f>
        <v>0.80826275177689277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10.695471455491807</v>
      </c>
      <c r="K782" s="1">
        <f>[2]Industry!G$37</f>
        <v>2.6829363302731459</v>
      </c>
      <c r="L782" s="1">
        <f>[2]Industry!H$37</f>
        <v>0.60440379849331338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10.695471455491807</v>
      </c>
      <c r="K783" s="1">
        <f>[2]Industry!G$37*K779/SUM(K779:K780)</f>
        <v>2.6829363302731459</v>
      </c>
      <c r="L783" s="1">
        <f>[2]Industry!H$37*L779/SUM(L779:L780)</f>
        <v>0.60440379849331338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2.7004579571702259</v>
      </c>
      <c r="K785" s="1">
        <f t="shared" si="905"/>
        <v>2.6912307919401859</v>
      </c>
      <c r="L785" s="1">
        <f t="shared" ref="L785" si="906">SUM(L786:L788)</f>
        <v>2.6470168511794183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1.892192171409274</v>
      </c>
      <c r="K786" s="1">
        <f>[2]Industry!G$38*K779/SUM(K779:K780)</f>
        <v>1.8829667481913299</v>
      </c>
      <c r="L786" s="1">
        <f>[2]Industry!H$38*L779/SUM(L779:L780)</f>
        <v>1.8387540994025255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0.80826578576095198</v>
      </c>
      <c r="K788" s="1">
        <f>[2]Industry!G$39</f>
        <v>0.80826404374885608</v>
      </c>
      <c r="L788" s="1">
        <f>[2]Industry!H$39</f>
        <v>0.80826275177689277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7.4627057618381089E-4</v>
      </c>
      <c r="K789" s="1">
        <f>[2]Industry!G$18</f>
        <v>9.5904689282230778E-6</v>
      </c>
      <c r="L789" s="1">
        <f>[2]Industry!H$18</f>
        <v>1.992233560753844E-4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7.4627057618381089E-4</v>
      </c>
      <c r="K790" s="1">
        <f t="shared" si="909"/>
        <v>9.5904689282230778E-6</v>
      </c>
      <c r="L790" s="1">
        <f t="shared" ref="L790" si="910">L789</f>
        <v>1.992233560753844E-4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15.481214145500701</v>
      </c>
      <c r="K791" s="1">
        <f>[2]Industry!G$19</f>
        <v>15.314881766731396</v>
      </c>
      <c r="L791" s="1">
        <f>[2]Industry!H$19</f>
        <v>18.711389639569028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9.0263931981952172</v>
      </c>
      <c r="K792" s="1">
        <f t="shared" si="913"/>
        <v>8.8773526444042652</v>
      </c>
      <c r="L792" s="1">
        <f t="shared" ref="L792" si="914">SUM(L793:L801)</f>
        <v>11.308576622323553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0.84265795644073183</v>
      </c>
      <c r="K793" s="1">
        <f t="shared" si="917"/>
        <v>2.3278119069411251E-4</v>
      </c>
      <c r="L793" s="1">
        <f t="shared" ref="L793" si="918">L235</f>
        <v>0.38010688554405614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2.0826283002288063E-2</v>
      </c>
      <c r="K794" s="1">
        <f t="shared" si="919"/>
        <v>6.5199424504480772E-3</v>
      </c>
      <c r="L794" s="1">
        <f t="shared" ref="L794" si="920">L241</f>
        <v>4.2965712299746044E-3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2.5401381385219803E-3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3.6101725307215491E-4</v>
      </c>
      <c r="K796" s="1">
        <f t="shared" si="923"/>
        <v>1.9936063516612888E-4</v>
      </c>
      <c r="L796" s="1">
        <f t="shared" ref="L796" si="924">L243</f>
        <v>1.2666630716378236E-2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4.5063671993346571E-3</v>
      </c>
      <c r="K797" s="1">
        <f t="shared" si="925"/>
        <v>1.5510048405005262E-2</v>
      </c>
      <c r="L797" s="1">
        <f t="shared" ref="L797" si="926">L274</f>
        <v>3.0907833961923981E-4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0.98954623368087646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8.1553363160703807</v>
      </c>
      <c r="K799" s="1">
        <f t="shared" si="929"/>
        <v>8.8539465045254921</v>
      </c>
      <c r="L799" s="1">
        <f t="shared" ref="L799" si="930">L283</f>
        <v>6.9816505394095163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2.8441715256240259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2.7052582294095494E-3</v>
      </c>
      <c r="K801" s="1">
        <f t="shared" si="933"/>
        <v>9.4400719745865583E-4</v>
      </c>
      <c r="L801" s="1">
        <f t="shared" ref="L801" si="934">L289</f>
        <v>9.3289019640585419E-2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6.476754987490648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6.4767545745903812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6.670022892023554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10.647249852784732</v>
      </c>
      <c r="K803" s="1">
        <f t="shared" si="935"/>
        <v>10.111691437351125</v>
      </c>
      <c r="L803" s="1">
        <f t="shared" si="935"/>
        <v>10.94976168150653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10.647249852784732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10.111691437351125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10.94976168150653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0.7326847878913868</v>
      </c>
      <c r="K805" s="1">
        <f t="shared" si="937"/>
        <v>0.73063734725669582</v>
      </c>
      <c r="L805" s="1">
        <f t="shared" si="937"/>
        <v>0.72658481370663119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0.7326847878913868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0.73063734725669582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0.72658481370663119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10.782510495692812</v>
      </c>
      <c r="K807" s="1">
        <f>[2]Industry!G$21</f>
        <v>10.690933472855216</v>
      </c>
      <c r="L807" s="1">
        <f>[2]Industry!H$21</f>
        <v>5.3999489163145551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10.782510495692812</v>
      </c>
      <c r="K808" s="1">
        <f t="shared" si="939"/>
        <v>10.690933472855216</v>
      </c>
      <c r="L808" s="1">
        <f t="shared" ref="L808" si="940">L807</f>
        <v>5.3999489163145551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10.782510495692812</v>
      </c>
      <c r="K810" s="1">
        <f t="shared" si="941"/>
        <v>10.690933472855216</v>
      </c>
      <c r="L810" s="1">
        <f t="shared" ref="L810" si="942">L808</f>
        <v>5.3999489163145551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1.0882505173482786</v>
      </c>
      <c r="K811" s="1">
        <f>[2]Industry!G$22</f>
        <v>0.74572980888121909</v>
      </c>
      <c r="L811" s="1">
        <f>[2]Industry!H$22</f>
        <v>1.0880920723941645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1.0882505173482786</v>
      </c>
      <c r="K812" s="1">
        <f t="shared" si="945"/>
        <v>0.74572980888121909</v>
      </c>
      <c r="L812" s="1">
        <f t="shared" ref="L812" si="946">L811</f>
        <v>1.0880920723941645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3.7691127283002985</v>
      </c>
      <c r="K813" s="1">
        <f>[2]Industry!G$23</f>
        <v>5.9311775826138513</v>
      </c>
      <c r="L813" s="1">
        <f>[2]Industry!H$23</f>
        <v>5.8368086480338919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3.7691127283002985</v>
      </c>
      <c r="K814" s="1">
        <f t="shared" si="949"/>
        <v>5.9311775826138513</v>
      </c>
      <c r="L814" s="1">
        <f t="shared" ref="L814" si="950">L813</f>
        <v>5.8368086480338919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4.9611211218679623</v>
      </c>
      <c r="K815" s="1">
        <f>[2]Industry!G$24</f>
        <v>5.0023501180516163</v>
      </c>
      <c r="L815" s="1">
        <f>[2]Industry!H$24</f>
        <v>5.095607021795705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4.9594834879598411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5.0018860227730233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5.0784194847981716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1.6376339081212166E-3</v>
      </c>
      <c r="K817" s="1">
        <f t="shared" si="955"/>
        <v>4.6409527859303523E-4</v>
      </c>
      <c r="L817" s="1">
        <f t="shared" ref="L817" si="956">L815-L816</f>
        <v>1.7187536997533392E-2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77.124110471194072</v>
      </c>
      <c r="K818" s="17">
        <f>[2]Industry!G$71</f>
        <v>77.712597341923328</v>
      </c>
      <c r="L818" s="17">
        <f>[2]Industry!H$71</f>
        <v>78.723918369197108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67.871533572084587</v>
      </c>
      <c r="K819" s="18">
        <f t="shared" si="957"/>
        <v>67.557125836522346</v>
      </c>
      <c r="L819" s="18">
        <f t="shared" ref="L819" si="958">SUM(L820:L822)</f>
        <v>67.859285083502328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10.335089958699202</v>
      </c>
      <c r="K820" s="1">
        <f>[2]Industry!G$55</f>
        <v>10.335089808310293</v>
      </c>
      <c r="L820" s="1">
        <f>[2]Industry!H$55</f>
        <v>10.335088264734788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7.1489463585045483</v>
      </c>
      <c r="K821" s="1">
        <f>[2]Industry!G$56</f>
        <v>7.1517986768579656</v>
      </c>
      <c r="L821" s="1">
        <f>[2]Industry!H$56</f>
        <v>7.1518026387408149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50.387497254880842</v>
      </c>
      <c r="K822" s="1">
        <f>[2]Industry!G$3-([2]Industry!G$6-[2]Industry!G$70)</f>
        <v>50.070237351354095</v>
      </c>
      <c r="L822" s="1">
        <f>[2]Industry!H$3-([2]Industry!H$6-[2]Industry!H$70)</f>
        <v>50.372394180026731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3.3386630585840904</v>
      </c>
      <c r="K823" s="1">
        <f t="shared" si="960"/>
        <v>2.0343019616220142</v>
      </c>
      <c r="L823" s="1">
        <f t="shared" ref="L823" si="961">SUM(L824:L825)</f>
        <v>0.3017814160592236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3.338028585712582</v>
      </c>
      <c r="K824" s="1">
        <f>[2]Industry!G$57</f>
        <v>2.0342947807458693</v>
      </c>
      <c r="L824" s="1">
        <f>[2]Industry!H$57</f>
        <v>0.3017814160592236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6.3447287150858629E-4</v>
      </c>
      <c r="K825" s="1">
        <f>[2]Industry!G$58</f>
        <v>7.1808761447428886E-6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11.048033353798804</v>
      </c>
      <c r="K826" s="1">
        <f t="shared" si="962"/>
        <v>4.3976400744729229</v>
      </c>
      <c r="L826" s="1">
        <f t="shared" ref="L826" si="963">SUM(L827:L829)</f>
        <v>2.6533925401805263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10.470011269575442</v>
      </c>
      <c r="K827" s="1">
        <f>[2]Industry!G$59</f>
        <v>3.8220342531031841</v>
      </c>
      <c r="L827" s="1">
        <f>[2]Industry!H$59</f>
        <v>2.0381867526390267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3.3451105473230507E-3</v>
      </c>
      <c r="K828" s="1">
        <f>[2]Industry!G$60</f>
        <v>9.3008626430259142E-4</v>
      </c>
      <c r="L828" s="1">
        <f>[2]Industry!H$60</f>
        <v>3.3256606262136425E-2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0.57467697367603732</v>
      </c>
      <c r="K829" s="1">
        <f>[2]Industry!G$68</f>
        <v>0.57467573510543646</v>
      </c>
      <c r="L829" s="1">
        <f>[2]Industry!H$68</f>
        <v>0.58194918127936313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5.0186696248361289E-4</v>
      </c>
      <c r="K830" s="1">
        <f t="shared" si="966"/>
        <v>6.4735665265505681E-6</v>
      </c>
      <c r="L830" s="1">
        <f t="shared" si="966"/>
        <v>1.3547188213126139E-4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5.0186696248361289E-4</v>
      </c>
      <c r="K831" s="1">
        <f>[2]Industry!G$61</f>
        <v>6.4735665265505681E-6</v>
      </c>
      <c r="L831" s="1">
        <f>[2]Industry!H$61</f>
        <v>1.3547188213126139E-4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14.541922835732368</v>
      </c>
      <c r="K832" s="1">
        <f t="shared" si="967"/>
        <v>14.461494898072361</v>
      </c>
      <c r="L832" s="1">
        <f t="shared" ref="L832" si="968">L833+L843</f>
        <v>17.075799692062112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8.4581318378921555</v>
      </c>
      <c r="K833" s="1">
        <f>[2]Industry!G$62</f>
        <v>8.3456427052091122</v>
      </c>
      <c r="L833" s="1">
        <f>[2]Industry!H$62</f>
        <v>10.73927794463973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0.78960797888236978</v>
      </c>
      <c r="K834" s="1">
        <f t="shared" si="969"/>
        <v>2.188387376106744E-4</v>
      </c>
      <c r="L834" s="1">
        <f t="shared" ref="L834" si="970">IFERROR(L793/L$792,0)*L$833</f>
        <v>0.36097146695463111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1.9515153335202096E-2</v>
      </c>
      <c r="K835" s="1">
        <f t="shared" si="971"/>
        <v>6.1294298344973241E-3</v>
      </c>
      <c r="L835" s="1">
        <f t="shared" ref="L835" si="972">IFERROR(L794/L$792,0)*L$833</f>
        <v>4.0802723621780734E-3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2.4122619847237949E-3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3.3828922086492989E-4</v>
      </c>
      <c r="K837" s="1">
        <f t="shared" si="971"/>
        <v>1.8741990965390011E-4</v>
      </c>
      <c r="L837" s="1">
        <f t="shared" ref="L837" si="974">IFERROR(L796/L$792,0)*L$833</f>
        <v>1.2028964601678313E-2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4.2226664676591275E-3</v>
      </c>
      <c r="K838" s="1">
        <f t="shared" si="971"/>
        <v>1.4581072478884141E-2</v>
      </c>
      <c r="L838" s="1">
        <f t="shared" ref="L838" si="975">IFERROR(L797/L$792,0)*L$833</f>
        <v>2.9351865461886605E-4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0.93973029475630288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7.6419128027200278</v>
      </c>
      <c r="K840" s="1">
        <f t="shared" si="971"/>
        <v>8.3236384784580757</v>
      </c>
      <c r="L840" s="1">
        <f t="shared" ref="L840" si="977">IFERROR(L799/L$792,0)*L$833</f>
        <v>6.6301788597385052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2.7009896608571182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2.5349472660313203E-3</v>
      </c>
      <c r="K842" s="1">
        <f t="shared" si="971"/>
        <v>8.8746579038985821E-4</v>
      </c>
      <c r="L842" s="1">
        <f t="shared" ref="L842" si="979">IFERROR(L801/L$792,0)*L$833</f>
        <v>8.8592644729974149E-2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6.0837909978402118</v>
      </c>
      <c r="K843" s="1">
        <f>[2]Industry!G$63</f>
        <v>6.1158521928632492</v>
      </c>
      <c r="L843" s="1">
        <f>[2]Industry!H$63</f>
        <v>6.3365217474223829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6.3351136624069113</v>
      </c>
      <c r="K844" s="1">
        <f t="shared" si="980"/>
        <v>6.0333092242861763</v>
      </c>
      <c r="L844" s="1">
        <f t="shared" si="980"/>
        <v>6.5698570089039219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6.3351136624069113</v>
      </c>
      <c r="K845" s="1">
        <f>[2]Industry!G$64</f>
        <v>6.0333092242861763</v>
      </c>
      <c r="L845" s="1">
        <f>[2]Industry!H$64</f>
        <v>6.5698570089039219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0.54493431099421819</v>
      </c>
      <c r="K846" s="1">
        <f t="shared" si="981"/>
        <v>0.54493368816228605</v>
      </c>
      <c r="L846" s="1">
        <f t="shared" si="981"/>
        <v>0.54493861027997337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0.54493431099421819</v>
      </c>
      <c r="K847" s="1">
        <f>[2]Industry!G$65</f>
        <v>0.54493368816228605</v>
      </c>
      <c r="L847" s="1">
        <f>[2]Industry!H$65</f>
        <v>0.54493861027997337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5.6931655417258069</v>
      </c>
      <c r="K848" s="1">
        <f t="shared" si="982"/>
        <v>5.6448128736675605</v>
      </c>
      <c r="L848" s="1">
        <f t="shared" si="982"/>
        <v>2.9375722104751225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5.6931655417258069</v>
      </c>
      <c r="K849" s="1">
        <f>[2]Industry!G$66</f>
        <v>5.6448128736675605</v>
      </c>
      <c r="L849" s="1">
        <f>[2]Industry!H$66</f>
        <v>2.9375722104751225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1.0882505173482786</v>
      </c>
      <c r="K850" s="1">
        <f t="shared" si="983"/>
        <v>0.74572980888121909</v>
      </c>
      <c r="L850" s="1">
        <f t="shared" si="983"/>
        <v>1.0880920723941645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1.0882505173482786</v>
      </c>
      <c r="K851" s="1">
        <f>[2]Industry!G$67</f>
        <v>0.74572980888121909</v>
      </c>
      <c r="L851" s="1">
        <f>[2]Industry!H$67</f>
        <v>1.0880920723941645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2.7702075218396978</v>
      </c>
      <c r="K852" s="1">
        <f t="shared" si="984"/>
        <v>4.6813384366705426</v>
      </c>
      <c r="L852" s="1">
        <f t="shared" si="984"/>
        <v>4.6813122111182519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2.7702075218396978</v>
      </c>
      <c r="K853" s="1">
        <f>[2]Industry!G$69</f>
        <v>4.6813384366705426</v>
      </c>
      <c r="L853" s="1">
        <f>[2]Industry!H$69</f>
        <v>4.6813122111182519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18.850357529667736</v>
      </c>
      <c r="K854" s="1">
        <f t="shared" si="985"/>
        <v>26.908508605040055</v>
      </c>
      <c r="L854" s="1">
        <f t="shared" ref="L854" si="986">SUM(L855:L856)</f>
        <v>31.955451883894405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4.5710760450700665</v>
      </c>
      <c r="K855" s="1">
        <f>[2]Industry!G$6-K856</f>
        <v>5.2263671876865985</v>
      </c>
      <c r="L855" s="1">
        <f>[2]Industry!H$6-L856</f>
        <v>6.5713056515283235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14.27928148459767</v>
      </c>
      <c r="K856" s="1">
        <f>[2]Industry!G$70</f>
        <v>21.682141417353456</v>
      </c>
      <c r="L856" s="1">
        <f>[2]Industry!H$70</f>
        <v>25.384146232366081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0.84596744736255358</v>
      </c>
      <c r="K858" s="4">
        <f t="shared" si="987"/>
        <v>0.84708478667897713</v>
      </c>
      <c r="L858" s="4">
        <f t="shared" ref="L858" si="988">IFERROR(L820/L765,"-")</f>
        <v>0.84931946531182267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3.2651598959182131</v>
      </c>
      <c r="K859" s="4">
        <f t="shared" si="991"/>
        <v>3.3265531338071743</v>
      </c>
      <c r="L859" s="4">
        <f t="shared" ref="L859" si="992">IFERROR(L821/L766,"-")</f>
        <v>3.4493396095850879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1.0000010946692162</v>
      </c>
      <c r="K860" s="4">
        <f t="shared" si="993"/>
        <v>1.000002011522124</v>
      </c>
      <c r="L860" s="4">
        <f t="shared" ref="L860" si="994">IFERROR(L822/L767,"-")</f>
        <v>0.96375782881687733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0.78689528278629839</v>
      </c>
      <c r="K861" s="4">
        <f t="shared" si="995"/>
        <v>0.79003966630051981</v>
      </c>
      <c r="L861" s="4">
        <f t="shared" ref="L861" si="996">IFERROR(L824/L769,"-")</f>
        <v>0.79632843332896019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0.69806249999999981</v>
      </c>
      <c r="K862" s="4">
        <f t="shared" si="995"/>
        <v>0.70537499999999909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0.83176764012028359</v>
      </c>
      <c r="K863" s="4">
        <f t="shared" si="998"/>
        <v>0.83708177493521041</v>
      </c>
      <c r="L863" s="4">
        <f t="shared" ref="L863" si="999">IFERROR(L827/L779,"-")</f>
        <v>0.83424274558529676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0.71100000000000063</v>
      </c>
      <c r="K865" s="4">
        <f t="shared" si="998"/>
        <v>0.71099999999999941</v>
      </c>
      <c r="L865" s="4">
        <f t="shared" ref="L865" si="1001">IFERROR(L829/L781,"-")</f>
        <v>0.72000000000000042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0.6725000000000001</v>
      </c>
      <c r="K866" s="4">
        <f t="shared" si="1002"/>
        <v>0.67499999999999905</v>
      </c>
      <c r="L866" s="4">
        <f t="shared" ref="L866" si="1003">IFERROR(L831/L790,"-")</f>
        <v>0.68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0.93704447082842768</v>
      </c>
      <c r="K867" s="4">
        <f t="shared" si="1004"/>
        <v>0.94010489833021227</v>
      </c>
      <c r="L867" s="4">
        <f t="shared" ref="L867" si="1005">IFERROR(L834/L793,"-")</f>
        <v>0.94965779543289242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0.93704447082842768</v>
      </c>
      <c r="K868" s="4">
        <f t="shared" si="1006"/>
        <v>0.94010489833021216</v>
      </c>
      <c r="L868" s="4">
        <f t="shared" ref="L868" si="1007">IFERROR(L835/L794,"-")</f>
        <v>0.9496577954328923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0.94965779543289242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0.93704447082842746</v>
      </c>
      <c r="K870" s="4">
        <f t="shared" si="1006"/>
        <v>0.94010489833021216</v>
      </c>
      <c r="L870" s="4">
        <f t="shared" ref="L870" si="1009">IFERROR(L837/L796,"-")</f>
        <v>0.9496577954328923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0.93704447082842768</v>
      </c>
      <c r="K871" s="4">
        <f t="shared" si="1006"/>
        <v>0.94010489833021216</v>
      </c>
      <c r="L871" s="4">
        <f t="shared" ref="L871" si="1010">IFERROR(L838/L797,"-")</f>
        <v>0.9496577954328923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0.9496577954328923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0.93704447082842757</v>
      </c>
      <c r="K873" s="4">
        <f t="shared" si="1006"/>
        <v>0.94010489833021227</v>
      </c>
      <c r="L873" s="4">
        <f t="shared" ref="L873" si="1012">IFERROR(L840/L799,"-")</f>
        <v>0.94965779543289242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0.9496577954328923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0.93704447082842768</v>
      </c>
      <c r="K875" s="4">
        <f t="shared" si="1006"/>
        <v>0.94010489833021216</v>
      </c>
      <c r="L875" s="4">
        <f t="shared" ref="L875" si="1014">IFERROR(L842/L801,"-")</f>
        <v>0.94965779543289242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0.93932702558466152</v>
      </c>
      <c r="K876" s="4">
        <f>IFERROR(K843/K802,"-")</f>
        <v>0.94427727999096567</v>
      </c>
      <c r="L876" s="4">
        <f>IFERROR(L843/L802,"-")</f>
        <v>0.95000000000000095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0.59499999999999964</v>
      </c>
      <c r="K877" s="4">
        <f t="shared" si="1015"/>
        <v>0.59666666666666723</v>
      </c>
      <c r="L877" s="4">
        <f t="shared" ref="L877" si="1016">IFERROR(L845/L804,"-")</f>
        <v>0.60000000000000031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0.74374999999999902</v>
      </c>
      <c r="K878" s="4">
        <f t="shared" si="1017"/>
        <v>0.7458333333333339</v>
      </c>
      <c r="L878" s="4">
        <f t="shared" ref="L878" si="1018">IFERROR(L847/L806,"-")</f>
        <v>0.75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0.52800000000000025</v>
      </c>
      <c r="K879" s="4">
        <f t="shared" si="1019"/>
        <v>0.52800000000000058</v>
      </c>
      <c r="L879" s="4">
        <f t="shared" ref="L879" si="1020">IFERROR(L849/L808,"-")</f>
        <v>0.54400000000000082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0.73497603322916205</v>
      </c>
      <c r="K881" s="4">
        <f t="shared" si="1023"/>
        <v>0.7892763909806072</v>
      </c>
      <c r="L881" s="4">
        <f t="shared" ref="L881" si="1024">IFERROR(L853/L814,"-")</f>
        <v>0.80203283907467737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109.66959358000753</v>
      </c>
      <c r="K882" s="17">
        <f t="shared" si="1025"/>
        <v>100.16870963298145</v>
      </c>
      <c r="L882" s="17">
        <f t="shared" ref="L882" si="1026">L883+L887+L894+L905+L913+L915+L917+L919+L923</f>
        <v>82.740049483744684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56.755766209382365</v>
      </c>
      <c r="K883" s="1">
        <f>[2]Services!G$11</f>
        <v>53.92413936534804</v>
      </c>
      <c r="L883" s="1">
        <f>[2]Services!H$11</f>
        <v>46.921131410410794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0.53524129102488127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0.43151649891853572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0.28345025373904154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4.7132264605410521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5.7821030917788256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5.6787516762565202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51.507298457816432</v>
      </c>
      <c r="K886" s="1">
        <f>[2]Services!G$11-[2]Services!G$28</f>
        <v>47.710519774650678</v>
      </c>
      <c r="L886" s="1">
        <f>[2]Services!H$11-[2]Services!H$28</f>
        <v>40.958929480415236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9.9534912024930513</v>
      </c>
      <c r="K887" s="1">
        <f t="shared" si="1029"/>
        <v>4.7835473505345023</v>
      </c>
      <c r="L887" s="1">
        <f t="shared" si="1029"/>
        <v>0.1805731000202101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9.9534912024930513</v>
      </c>
      <c r="K888" s="1">
        <f t="shared" si="1030"/>
        <v>4.7835473505345023</v>
      </c>
      <c r="L888" s="1">
        <f t="shared" ref="L888" si="1031">SUM(L891,L893)</f>
        <v>0.1805731000202101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9.9528353708854684</v>
      </c>
      <c r="K889" s="1">
        <f t="shared" si="1032"/>
        <v>4.7831074997166869</v>
      </c>
      <c r="L889" s="1">
        <f t="shared" si="1032"/>
        <v>1.0727673165316926E-5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9.9528353708854684</v>
      </c>
      <c r="K890" s="1">
        <f>[2]Services!G$12</f>
        <v>4.7831074997166869</v>
      </c>
      <c r="L890" s="1">
        <f>[2]Services!H$12</f>
        <v>1.0727673165316926E-5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9.9528353708854684</v>
      </c>
      <c r="K891" s="1">
        <f t="shared" si="1033"/>
        <v>4.7831074997166869</v>
      </c>
      <c r="L891" s="1">
        <f t="shared" ref="L891" si="1034">L890</f>
        <v>1.0727673165316926E-5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6.5583160758269114E-4</v>
      </c>
      <c r="K892">
        <f t="shared" si="1035"/>
        <v>4.398508178156708E-4</v>
      </c>
      <c r="L892">
        <f t="shared" si="1035"/>
        <v>0.18056237234704478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6.5583160758269114E-4</v>
      </c>
      <c r="K893">
        <f>[2]Services!G$13</f>
        <v>4.398508178156708E-4</v>
      </c>
      <c r="L893">
        <f>[2]Services!H$13</f>
        <v>0.18056237234704478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13.558848353951031</v>
      </c>
      <c r="K894" s="1">
        <f t="shared" si="1036"/>
        <v>8.9525966358536948</v>
      </c>
      <c r="L894" s="1">
        <f t="shared" ref="L894" si="1037">SUM(L895:L897)</f>
        <v>5.7955630530911542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11.379561718303087</v>
      </c>
      <c r="K895" s="1">
        <f>SUM([2]Services!G$14:G$15)</f>
        <v>6.3607103455792053</v>
      </c>
      <c r="L895" s="1">
        <f>SUM([2]Services!H$14:H$15)</f>
        <v>3.4671492878080943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2.1792866356479443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2.5918862902744904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2.3284137652830603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10.943072469686577</v>
      </c>
      <c r="K898" s="1">
        <f>[2]Services!G$14</f>
        <v>6.3605480589074732</v>
      </c>
      <c r="L898" s="1">
        <f>[2]Services!H$14</f>
        <v>3.466637260949804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9.1842142714410304</v>
      </c>
      <c r="K899" s="1">
        <f>[2]Services!G$14*IFERROR(K895/SUM(K895:K896),0)</f>
        <v>4.5190915538203038</v>
      </c>
      <c r="L899" s="1">
        <f>[2]Services!H$14*IFERROR(L895/SUM(L895:L896),0)</f>
        <v>2.0738880416425474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1.7588581982455462</v>
      </c>
      <c r="K900" s="1">
        <f t="shared" si="1041"/>
        <v>1.8414565050871694</v>
      </c>
      <c r="L900" s="1">
        <f t="shared" ref="L900" si="1042">L898-L899</f>
        <v>1.3927492193072566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0.43648924861651112</v>
      </c>
      <c r="K901" s="1">
        <f>[2]Services!G$15+K904</f>
        <v>1.6228667173226387E-4</v>
      </c>
      <c r="L901" s="1">
        <f>[2]Services!H$15+L904</f>
        <v>5.1202685829044377E-4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0.36633320281658988</v>
      </c>
      <c r="K902" s="1">
        <f>[2]Services!G$15*K895/SUM(K895:K896)</f>
        <v>1.1530269415947991E-4</v>
      </c>
      <c r="L902" s="1">
        <f>[2]Services!H$15*L895/SUM(L895:L896)</f>
        <v>3.0631597668727948E-4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7.0156045799921268E-2</v>
      </c>
      <c r="K903" s="1">
        <f>[2]Services!G$15*K896/SUM(K895:K896)</f>
        <v>4.6983977572783994E-5</v>
      </c>
      <c r="L903" s="1">
        <f>[2]Services!H$15*L896/SUM(L895:L896)</f>
        <v>2.0571088160316437E-4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10.45781781305352</v>
      </c>
      <c r="K905" s="1">
        <f>[2]Services!G$17</f>
        <v>11.895240417211939</v>
      </c>
      <c r="L905" s="1">
        <f>[2]Services!H$17</f>
        <v>10.980621627869324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1.5654776902424184E-3</v>
      </c>
      <c r="K911" s="1">
        <f t="shared" si="1050"/>
        <v>5.1255308024636295E-4</v>
      </c>
      <c r="L911" s="1">
        <f t="shared" ref="L911" si="1051">L290</f>
        <v>1.0054431872640946E-2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10.45781781305352</v>
      </c>
      <c r="K912" s="1">
        <f t="shared" si="1052"/>
        <v>11.895240417211939</v>
      </c>
      <c r="L912" s="1">
        <f t="shared" ref="L912" si="1053">L905-L906</f>
        <v>10.980621627869324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6.7443385299484682</v>
      </c>
      <c r="K913" s="1">
        <f t="shared" si="1054"/>
        <v>4.7967777998525909</v>
      </c>
      <c r="L913" s="1">
        <f t="shared" si="1054"/>
        <v>1.8960945894006207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6.7443385299484682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4.7967777998525909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1.8960945894006207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0.21421442949861574</v>
      </c>
      <c r="K915" s="1">
        <f t="shared" si="1055"/>
        <v>0.15540974771770044</v>
      </c>
      <c r="L915" s="1">
        <f t="shared" si="1055"/>
        <v>6.2955491071604447E-2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0.21421442949861574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0.15540974771770044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6.2955491071604447E-2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0.87055187578141391</v>
      </c>
      <c r="K917" s="1">
        <f t="shared" si="1056"/>
        <v>1.02545824401741</v>
      </c>
      <c r="L917" s="1">
        <f t="shared" si="1056"/>
        <v>1.1553749060855654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0.87055187578141391</v>
      </c>
      <c r="K918" s="1">
        <f>[2]Services!G$19</f>
        <v>1.02545824401741</v>
      </c>
      <c r="L918" s="1">
        <f>[2]Services!H$19</f>
        <v>1.1553749060855654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1.5397248244513953E-3</v>
      </c>
      <c r="K919" s="1">
        <f>[2]Services!G$20</f>
        <v>4.85035509104044E-4</v>
      </c>
      <c r="L919" s="1">
        <f>[2]Services!H$20</f>
        <v>7.0344465486344779E-3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1.5397248244513953E-3</v>
      </c>
      <c r="K921" s="1">
        <f t="shared" si="1059"/>
        <v>4.85035509104044E-4</v>
      </c>
      <c r="L921" s="1">
        <f t="shared" si="1059"/>
        <v>7.0344465486344779E-3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1.5397248244513953E-3</v>
      </c>
      <c r="K922" s="1">
        <f>[2]Services!G$20</f>
        <v>4.85035509104044E-4</v>
      </c>
      <c r="L922" s="1">
        <f>[2]Services!H$20</f>
        <v>7.0344465486344779E-3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11.113025441074615</v>
      </c>
      <c r="K923" s="1">
        <f t="shared" si="1060"/>
        <v>14.635055036936468</v>
      </c>
      <c r="L923" s="1">
        <f t="shared" si="1060"/>
        <v>15.740700859246775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11.113025441074615</v>
      </c>
      <c r="K924" s="1">
        <f>[2]Services!G$21-K925</f>
        <v>14.635055036936468</v>
      </c>
      <c r="L924" s="1">
        <f>[2]Services!H$21-L925</f>
        <v>15.740700859246775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2.3817492264444047</v>
      </c>
      <c r="K925" s="1">
        <f>[2]Services!G$50-K896</f>
        <v>3.018694997647497</v>
      </c>
      <c r="L925" s="1">
        <f>[2]Services!H$50-L896</f>
        <v>3.1975447445609797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58.783419435128501</v>
      </c>
      <c r="K926" s="17">
        <f>[2]Services!G$59</f>
        <v>57.57232730214394</v>
      </c>
      <c r="L926" s="17">
        <f>[2]Services!H$59</f>
        <v>54.855558133905298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67.605826490925935</v>
      </c>
      <c r="K927" s="1">
        <f t="shared" si="1063"/>
        <v>68.350678101287599</v>
      </c>
      <c r="L927" s="1">
        <f t="shared" ref="L927" si="1064">SUM(L928:L930)</f>
        <v>62.528892644502776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0.27227613149383784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0.22300019792162473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0.15051062858424197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15.826251901615667</v>
      </c>
      <c r="K929" s="1">
        <f>[2]Services!G$47</f>
        <v>20.417158128715293</v>
      </c>
      <c r="L929" s="1">
        <f>[2]Services!H$47</f>
        <v>21.419452535503293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51.507298457816432</v>
      </c>
      <c r="K930" s="1">
        <f>[2]Services!G$3-([2]Services!G$6-[2]Services!G$58)</f>
        <v>47.710519774650678</v>
      </c>
      <c r="L930" s="1">
        <f>[2]Services!H$3-([2]Services!H$6-[2]Services!H$58)</f>
        <v>40.958929480415236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8.1444048683649335</v>
      </c>
      <c r="K931" s="1">
        <f t="shared" si="1067"/>
        <v>3.9141187285109873</v>
      </c>
      <c r="L931" s="1">
        <f t="shared" si="1067"/>
        <v>0.14908241902373681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8.1444048683649335</v>
      </c>
      <c r="K932" s="1">
        <f>[2]Services!G$48</f>
        <v>3.9141187285109873</v>
      </c>
      <c r="L932" s="1">
        <f>[2]Services!H$48</f>
        <v>0.14908241902373681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12.526578088378079</v>
      </c>
      <c r="K933" s="1">
        <f t="shared" si="1068"/>
        <v>8.8734801133140184</v>
      </c>
      <c r="L933" s="1">
        <f t="shared" ref="L933" si="1069">SUM(L934:L936)</f>
        <v>6.5177931925903048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7.9655422262857298</v>
      </c>
      <c r="K934" s="1">
        <f>[2]Services!G$49</f>
        <v>3.2628988253920315</v>
      </c>
      <c r="L934" s="1">
        <f>[2]Services!H$49</f>
        <v>0.99183468274626441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4.561035862092349</v>
      </c>
      <c r="K935" s="1">
        <f>[2]Services!G$50</f>
        <v>5.6105812879219874</v>
      </c>
      <c r="L935" s="1">
        <f>[2]Services!H$50</f>
        <v>5.52595850984404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8.6701043986355639</v>
      </c>
      <c r="K937" s="1">
        <f t="shared" si="1074"/>
        <v>9.8618065554140166</v>
      </c>
      <c r="L937" s="1">
        <f t="shared" ref="L937" si="1075">L938+L944</f>
        <v>9.1035374279239445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8.6701043986355639</v>
      </c>
      <c r="K944" s="1">
        <f>[2]Services!G$52</f>
        <v>9.8618065554140166</v>
      </c>
      <c r="L944" s="1">
        <f>[2]Services!H$52</f>
        <v>9.1035374279239445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4.5432644149209729</v>
      </c>
      <c r="K945" s="1">
        <f t="shared" si="1083"/>
        <v>3.2313072345909792</v>
      </c>
      <c r="L945" s="1">
        <f t="shared" si="1083"/>
        <v>1.3179158592968006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4.5432644149209729</v>
      </c>
      <c r="K946" s="1">
        <f>[2]Services!G$53</f>
        <v>3.2313072345909792</v>
      </c>
      <c r="L946" s="1">
        <f>[2]Services!H$53</f>
        <v>1.3179158592968006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0.14028702035494484</v>
      </c>
      <c r="K947" s="1">
        <f t="shared" si="1084"/>
        <v>0.10177638589734106</v>
      </c>
      <c r="L947" s="1">
        <f t="shared" si="1084"/>
        <v>4.1228960523757748E-2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0.14028702035494484</v>
      </c>
      <c r="K948" s="1">
        <f>[2]Services!G$54</f>
        <v>0.10177638589734106</v>
      </c>
      <c r="L948" s="1">
        <f>[2]Services!H$54</f>
        <v>4.1228960523757748E-2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0.87055187578141391</v>
      </c>
      <c r="K949" s="1">
        <f t="shared" si="1085"/>
        <v>1.02545824401741</v>
      </c>
      <c r="L949" s="1">
        <f t="shared" si="1085"/>
        <v>1.1553749060855654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0.87055187578141391</v>
      </c>
      <c r="K950" s="1">
        <f>[2]Services!G$55</f>
        <v>1.02545824401741</v>
      </c>
      <c r="L950" s="1">
        <f>[2]Services!H$55</f>
        <v>1.1553749060855654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7.7897007355830894</v>
      </c>
      <c r="K953" s="1">
        <f>[2]Services!G$58</f>
        <v>9.9242217137622717</v>
      </c>
      <c r="L953" s="1">
        <f>[2]Services!H$58</f>
        <v>15.000662204373649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0.50869792009596804</v>
      </c>
      <c r="K955" s="4">
        <f t="shared" si="1089"/>
        <v>0.51678255288153896</v>
      </c>
      <c r="L955" s="4">
        <f t="shared" ref="L955" si="1090">IFERROR(L928/L884,"-")</f>
        <v>0.53099486276279562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3.3578382100059119</v>
      </c>
      <c r="K956" s="4">
        <f t="shared" si="1089"/>
        <v>3.5310954863023878</v>
      </c>
      <c r="L956" s="4">
        <f t="shared" ref="L956" si="1091">IFERROR(L929/L885,"-")</f>
        <v>3.771859337512566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1</v>
      </c>
      <c r="L957" s="4">
        <f t="shared" ref="L957" si="1092">IFERROR(L930/L886,"-")</f>
        <v>1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0.81824605082536306</v>
      </c>
      <c r="K958" s="4">
        <f t="shared" si="1093"/>
        <v>0.8182460508253635</v>
      </c>
      <c r="L958" s="4">
        <f t="shared" ref="L958" si="1094">IFERROR(L932/L888,"-")</f>
        <v>0.82560702013229659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0.69998673265893996</v>
      </c>
      <c r="K959" s="4">
        <f t="shared" si="1095"/>
        <v>0.51297711232202203</v>
      </c>
      <c r="L959" s="4">
        <f t="shared" ref="L959" si="1096">IFERROR(L934/L895,"-")</f>
        <v>0.2860663330056073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2.092903148894989</v>
      </c>
      <c r="K960" s="4">
        <f t="shared" si="1095"/>
        <v>2.1646710771898121</v>
      </c>
      <c r="L960" s="4">
        <f t="shared" ref="L960" si="1097">IFERROR(L935/L896,"-")</f>
        <v>2.3732717063593984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0.82905483281736658</v>
      </c>
      <c r="K967" s="4">
        <f t="shared" si="1099"/>
        <v>0.82905483281736581</v>
      </c>
      <c r="L967" s="4">
        <f t="shared" ref="L967" si="1105">IFERROR(L944/L912,"-")</f>
        <v>0.82905483281736503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0.6736412169624123</v>
      </c>
      <c r="K968" s="4">
        <f t="shared" si="1106"/>
        <v>0.67364121696241175</v>
      </c>
      <c r="L968" s="4">
        <f t="shared" ref="L968" si="1107">IFERROR(L946/L913,"-")</f>
        <v>0.69506862509080325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0.65489061910206836</v>
      </c>
      <c r="K969" s="4">
        <f t="shared" si="1108"/>
        <v>0.65489061910206814</v>
      </c>
      <c r="L969" s="4">
        <f t="shared" ref="L969" si="1109">IFERROR(L948/L916,"-")</f>
        <v>0.65489061910206792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183.20920391491421</v>
      </c>
      <c r="K972" s="3">
        <f>[2]Residential!G$26</f>
        <v>170.30782304479493</v>
      </c>
      <c r="L972" s="3">
        <f>[2]Residential!H$26</f>
        <v>145.07446634424105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67.249108454541911</v>
      </c>
      <c r="K973" s="1">
        <f>[2]Residential!G$15</f>
        <v>65.494954229563646</v>
      </c>
      <c r="L973" s="1">
        <f>[2]Residential!H$15</f>
        <v>56.785730442032204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15.063548245649033</v>
      </c>
      <c r="K974" s="1">
        <f t="shared" si="1114"/>
        <v>16.005960537292626</v>
      </c>
      <c r="L974" s="1">
        <f t="shared" ref="L974" si="1115">SUM(L975:L976)</f>
        <v>13.855290626724166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5.1752467445506711E-2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2.1662259690571804E-2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1.4469526966736127E-2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15.011795778203526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15.984298277602054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13.840821099757429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8.385362621254199</v>
      </c>
      <c r="K977" s="1">
        <f t="shared" si="1119"/>
        <v>8.7564693538164278</v>
      </c>
      <c r="L977" s="1">
        <f t="shared" ref="L977" si="1120">SUM(L978:L979)</f>
        <v>8.4694717882313046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3.7567870940180819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3.3560180912790165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2.8396087022617089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4.6285755272361166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5.4004512625374117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5.6298630859695953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43.800197587638678</v>
      </c>
      <c r="K980" s="1">
        <f>[2]Residential!G$3-([2]Residential!G$10-[2]Residential!G$244)</f>
        <v>40.732524338454596</v>
      </c>
      <c r="L980" s="1">
        <f>[2]Residential!H$3-([2]Residential!H$10-[2]Residential!H$244)</f>
        <v>34.460968027076731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16.075782230421694</v>
      </c>
      <c r="K981" s="1">
        <f>SUM([2]Residential!G$16:G$17)</f>
        <v>6.8228057560094708</v>
      </c>
      <c r="L981" s="1">
        <f>SUM([2]Residential!H$16:H$17)</f>
        <v>0.43278357972533571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16.075125603973135</v>
      </c>
      <c r="K982" s="1">
        <f>[2]Residential!G$16</f>
        <v>6.8223611112211691</v>
      </c>
      <c r="L982" s="1">
        <f>[2]Residential!H$16</f>
        <v>1.4212542870945002E-5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6.5662644855850154E-4</v>
      </c>
      <c r="K983" s="1">
        <f>[2]Residential!G$17</f>
        <v>4.446447883016566E-4</v>
      </c>
      <c r="L983" s="1">
        <f>[2]Residential!H$17</f>
        <v>0.43276936718246478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13.402745590290746</v>
      </c>
      <c r="K984" s="1">
        <f t="shared" si="1123"/>
        <v>5.4311939846436168</v>
      </c>
      <c r="L984" s="1">
        <f t="shared" ref="L984" si="1124">SUM(L986,L988)</f>
        <v>0.37396143681116528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13.402745590290746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5.4311939846436168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0.37396143681116528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13.402198145873314</v>
      </c>
      <c r="K986" s="1">
        <f t="shared" si="1125"/>
        <v>5.4308400317119503</v>
      </c>
      <c r="L986" s="1">
        <f t="shared" si="1125"/>
        <v>1.2280833196425761E-5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13.402198145873314</v>
      </c>
      <c r="K987" s="1">
        <f t="shared" si="1126"/>
        <v>5.4308400317119503</v>
      </c>
      <c r="L987" s="1">
        <f t="shared" ref="L987" si="1127">L985*IFERROR(L982/L981,0)</f>
        <v>1.2280833196425761E-5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5.4744441743181937E-4</v>
      </c>
      <c r="K988" s="1">
        <f t="shared" si="1128"/>
        <v>3.5395293166651243E-4</v>
      </c>
      <c r="L988" s="1">
        <f t="shared" si="1128"/>
        <v>0.37394915597796885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5.4744441743181937E-4</v>
      </c>
      <c r="K989" s="1">
        <f t="shared" si="1129"/>
        <v>3.5395293166651243E-4</v>
      </c>
      <c r="L989" s="1">
        <f t="shared" ref="L989" si="1130">L985-L987</f>
        <v>0.37394915597796885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2.6730366401309431</v>
      </c>
      <c r="K990" s="1">
        <f t="shared" si="1131"/>
        <v>1.391611771365854</v>
      </c>
      <c r="L990" s="1">
        <f t="shared" si="1131"/>
        <v>5.88221429141704E-2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2.6730366401309431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1.391611771365854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5.88221429141704E-2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2.6729274580998155</v>
      </c>
      <c r="K992" s="1">
        <f t="shared" si="1132"/>
        <v>1.3915210795092183</v>
      </c>
      <c r="L992" s="1">
        <f t="shared" ref="L992" si="1133">IFERROR(L982/L981,0)*L991</f>
        <v>1.931709674519242E-6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1.0918203112764147E-4</v>
      </c>
      <c r="K993" s="1">
        <f t="shared" si="1134"/>
        <v>9.069185663568291E-5</v>
      </c>
      <c r="L993" s="1">
        <f t="shared" ref="L993" si="1135">L991-L992</f>
        <v>5.8820211204495883E-2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23.824421878782214</v>
      </c>
      <c r="K994" s="1">
        <f t="shared" si="1136"/>
        <v>13.773913746600297</v>
      </c>
      <c r="L994" s="1">
        <f t="shared" ref="L994" si="1137">SUM(L995:L996)</f>
        <v>7.4431125394171458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23.254373852446502</v>
      </c>
      <c r="K995" s="1">
        <f>[2]Residential!G$18</f>
        <v>13.773806747992419</v>
      </c>
      <c r="L995" s="1">
        <f>[2]Residential!H$18</f>
        <v>7.4427646131445035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0.5700480263357125</v>
      </c>
      <c r="K996" s="1">
        <f>[2]Residential!G$19</f>
        <v>1.0699860787749275E-4</v>
      </c>
      <c r="L996" s="1">
        <f>[2]Residential!H$19</f>
        <v>3.4792627264261858E-4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18.862380792792763</v>
      </c>
      <c r="K997" s="1">
        <f t="shared" si="1140"/>
        <v>10.376910817332822</v>
      </c>
      <c r="L997" s="1">
        <f t="shared" ref="L997" si="1141">SUM(L998:L999)</f>
        <v>5.4679292107172177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15.263823430875995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6.3086532234636339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1.8647994420510114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3.5985573619167663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4.0682575938691885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3.6031297686662063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18.411059749300822</v>
      </c>
      <c r="K1000" s="1">
        <f t="shared" si="1142"/>
        <v>10.37683020734557</v>
      </c>
      <c r="L1000" s="1">
        <f t="shared" ref="L1000" si="1143">SUM(L1001:L1002)</f>
        <v>5.4676736138524271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14.898605233121666</v>
      </c>
      <c r="K1001" s="1">
        <f t="shared" si="1144"/>
        <v>6.3086042165419327</v>
      </c>
      <c r="L1001" s="1">
        <f t="shared" ref="L1001" si="1145">L998-L1004</f>
        <v>1.8647122725079388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3.5124545161791572</v>
      </c>
      <c r="K1002" s="1">
        <f t="shared" si="1146"/>
        <v>4.0682259908036373</v>
      </c>
      <c r="L1002" s="1">
        <f t="shared" ref="L1002" si="1147">L999-L1005</f>
        <v>3.6029613413444883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0.45132104349193874</v>
      </c>
      <c r="K1003" s="1">
        <f t="shared" si="1148"/>
        <v>8.0609987251993467E-5</v>
      </c>
      <c r="L1003" s="1">
        <f t="shared" ref="L1003" si="1149">SUM(L1004:L1005)</f>
        <v>2.5559686479058839E-4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0.36521819775432979</v>
      </c>
      <c r="K1004" s="1">
        <f t="shared" si="1150"/>
        <v>4.9006921700745726E-5</v>
      </c>
      <c r="L1004" s="1">
        <f t="shared" ref="L1004" si="1151">L998*IFERROR(L996/L994,0)</f>
        <v>8.7169543072588071E-5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8.6102845737608957E-2</v>
      </c>
      <c r="K1005" s="1">
        <f t="shared" si="1152"/>
        <v>3.1603065551247734E-5</v>
      </c>
      <c r="L1005" s="1">
        <f t="shared" ref="L1005" si="1153">L999*IFERROR(L$996/L$994,0)</f>
        <v>1.684273217180003E-4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4.962041085989453</v>
      </c>
      <c r="K1006" s="1">
        <f t="shared" si="1154"/>
        <v>3.3970029292674742</v>
      </c>
      <c r="L1006" s="1">
        <f t="shared" ref="L1006" si="1155">SUM(L1007:L1008)</f>
        <v>1.9751833286999281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3.8864734970982995</v>
      </c>
      <c r="K1007" s="1">
        <f t="shared" si="1156"/>
        <v>2.0875354589383095</v>
      </c>
      <c r="L1007" s="1">
        <f t="shared" ref="L1007" si="1157">L994-L998-L999-L1008</f>
        <v>0.74789560091237628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1.0755675888911536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1.3094674703291649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1.2272877277875518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4.843314103145679</v>
      </c>
      <c r="K1009" s="1">
        <f t="shared" si="1158"/>
        <v>3.3969765406468491</v>
      </c>
      <c r="L1009" s="1">
        <f t="shared" ref="L1009" si="1159">SUM(L1010:L1011)</f>
        <v>1.975090999292076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3.7934816688936444</v>
      </c>
      <c r="K1010" s="1">
        <f t="shared" si="1160"/>
        <v>2.087519242531549</v>
      </c>
      <c r="L1010" s="1">
        <f t="shared" ref="L1010" si="1161">L1007-L1013</f>
        <v>0.74786064073578706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1.0498324342520349</v>
      </c>
      <c r="K1011" s="1">
        <f t="shared" si="1162"/>
        <v>1.3094572981153001</v>
      </c>
      <c r="L1011" s="1">
        <f t="shared" ref="L1011" si="1163">L1008-L1014</f>
        <v>1.2272303585562889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0.11872698284377371</v>
      </c>
      <c r="K1012" s="1">
        <f t="shared" si="1164"/>
        <v>2.6388620625499284E-5</v>
      </c>
      <c r="L1012" s="1">
        <f t="shared" ref="L1012" si="1165">SUM(L1013:L1014)</f>
        <v>9.2329407852030242E-5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9.2991828204655014E-2</v>
      </c>
      <c r="K1013" s="1">
        <f t="shared" si="1166"/>
        <v>1.6216406760673452E-5</v>
      </c>
      <c r="L1013" s="1">
        <f t="shared" ref="L1013" si="1167">L1007*IFERROR(L$996/L$994,0)</f>
        <v>3.4960176589192241E-5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2.5735154639118695E-2</v>
      </c>
      <c r="K1014" s="1">
        <f t="shared" si="1168"/>
        <v>1.0172213864825833E-5</v>
      </c>
      <c r="L1014" s="1">
        <f t="shared" ref="L1014" si="1169">L1008*IFERROR(L$996/L$994,0)</f>
        <v>5.7369231262837994E-5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10.126633205627176</v>
      </c>
      <c r="K1020" s="1">
        <f t="shared" si="1176"/>
        <v>7.5753221525886945</v>
      </c>
      <c r="L1020" s="1">
        <f t="shared" ref="L1020" si="1177">L1021+L1023</f>
        <v>3.3287155787465954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8.4352646503140303</v>
      </c>
      <c r="K1021" s="1">
        <f t="shared" si="1178"/>
        <v>6.24900968125006</v>
      </c>
      <c r="L1021" s="1">
        <f t="shared" si="1178"/>
        <v>2.6681500561962284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8.4352646503140303</v>
      </c>
      <c r="K1022" s="1">
        <f>[2]Residential!G$22-K1024-K1025</f>
        <v>6.24900968125006</v>
      </c>
      <c r="L1022" s="1">
        <f>[2]Residential!H$22-L1024-L1025</f>
        <v>2.6681500561962284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1.691368555313145</v>
      </c>
      <c r="K1023" s="1">
        <f t="shared" ref="K1023:L1023" si="1183">K1024</f>
        <v>1.3263124713386343</v>
      </c>
      <c r="L1023" s="1">
        <f t="shared" si="1183"/>
        <v>0.66056552255036716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1.691368555313145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1.3263124713386343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0.66056552255036716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0.23124009525516726</v>
      </c>
      <c r="K1025" s="1">
        <f t="shared" si="1184"/>
        <v>0.17174422252186128</v>
      </c>
      <c r="L1025" s="1">
        <f t="shared" ref="L1025" si="1185">L1026+L1028</f>
        <v>7.210457101856127E-2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0.1649320071794943</v>
      </c>
      <c r="K1026" s="1">
        <f t="shared" si="1186"/>
        <v>0.12150006381294647</v>
      </c>
      <c r="L1026" s="1">
        <f t="shared" si="1186"/>
        <v>4.9269913740626156E-2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0.1649320071794943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0.12150006381294647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4.9269913740626156E-2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6.6308088075672941E-2</v>
      </c>
      <c r="K1028" s="1">
        <f t="shared" si="1187"/>
        <v>5.024415870891482E-2</v>
      </c>
      <c r="L1028" s="1">
        <f t="shared" si="1187"/>
        <v>2.2834657277935121E-2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6.6308088075672941E-2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5.024415870891482E-2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2.2834657277935121E-2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1.6308213255923603</v>
      </c>
      <c r="K1030" s="1">
        <f>[2]Residential!G$23</f>
        <v>1.8769937225203654</v>
      </c>
      <c r="L1030" s="1">
        <f>[2]Residential!H$23</f>
        <v>2.0704718754400329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4.5443906165732989E-2</v>
      </c>
      <c r="K1031" s="1">
        <f t="shared" si="1188"/>
        <v>4.5881069214719065E-2</v>
      </c>
      <c r="L1031" s="1">
        <f t="shared" si="1188"/>
        <v>4.3085168766294271E-2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4.5443906165732989E-2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4.5881069214719065E-2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4.3085168766294271E-2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1.5853774194266272</v>
      </c>
      <c r="K1033" s="1">
        <f t="shared" si="1189"/>
        <v>1.8311126533056463</v>
      </c>
      <c r="L1033" s="1">
        <f t="shared" ref="L1033" si="1190">L1030-L1031</f>
        <v>2.0273867066737385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1.5853774194266272</v>
      </c>
      <c r="K1034" s="1">
        <f t="shared" si="1191"/>
        <v>1.8311126533056463</v>
      </c>
      <c r="L1034" s="1">
        <f t="shared" ref="L1034" si="1192">L1033</f>
        <v>2.0273867066737385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2.033117635712017E-3</v>
      </c>
      <c r="K1035" s="1">
        <f>[2]Residential!G$24</f>
        <v>4.8337477470478162E-4</v>
      </c>
      <c r="L1035" s="1">
        <f>[2]Residential!H$24</f>
        <v>1.5773617092698908E-2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2.033117635712017E-3</v>
      </c>
      <c r="K1036" s="1">
        <f t="shared" si="1193"/>
        <v>4.8337477470478162E-4</v>
      </c>
      <c r="L1036" s="1">
        <f t="shared" ref="L1036" si="1194">L1035-L1038-L1040</f>
        <v>1.5773617092698908E-2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16.351598358167607</v>
      </c>
      <c r="K1042" s="1">
        <f>[2]Residential!G$21</f>
        <v>18.397777191046607</v>
      </c>
      <c r="L1042" s="1">
        <f>[2]Residential!H$21</f>
        <v>17.197711075719333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3.7292725992156979</v>
      </c>
      <c r="K1043" s="1">
        <f t="shared" si="1199"/>
        <v>5.8489715736232677</v>
      </c>
      <c r="L1043" s="1">
        <f t="shared" ref="L1043" si="1200">SUM(L1044:L1046)</f>
        <v>4.002768854877738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3.6969992604943958</v>
      </c>
      <c r="K1044" s="1">
        <f t="shared" si="1201"/>
        <v>4.9140089763990122</v>
      </c>
      <c r="L1044" s="1">
        <f t="shared" ref="L1044" si="1202">SUM(L244,L246)</f>
        <v>2.8747372532204483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3.2273338721302183E-2</v>
      </c>
      <c r="K1046" s="1">
        <f t="shared" si="1204"/>
        <v>0.93496259722425545</v>
      </c>
      <c r="L1046" s="1">
        <f t="shared" ref="L1046" si="1205">SUM(L285,L286)</f>
        <v>1.1280316016572893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12.622325758951909</v>
      </c>
      <c r="K1047" s="1">
        <f t="shared" si="1206"/>
        <v>12.548805617423341</v>
      </c>
      <c r="L1047" s="1">
        <f t="shared" ref="L1047" si="1207">L1042-L1043</f>
        <v>13.194942220841595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47.717565248890352</v>
      </c>
      <c r="K1048" s="1">
        <f>[2]Residential!G$25</f>
        <v>56.193828649169269</v>
      </c>
      <c r="L1048" s="1">
        <f>[2]Residential!H$25</f>
        <v>57.728063065049128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40.365545610854689</v>
      </c>
      <c r="K1049" s="1">
        <f t="shared" si="1208"/>
        <v>46.480157612716368</v>
      </c>
      <c r="L1049" s="1">
        <f t="shared" ref="L1049" si="1209">L1048-L1052</f>
        <v>45.563583469067197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36.859149237465154</v>
      </c>
      <c r="K1050" s="1">
        <f t="shared" si="1210"/>
        <v>42.340552906555033</v>
      </c>
      <c r="L1050" s="1">
        <f t="shared" ref="L1050" si="1211">L1049-L1051</f>
        <v>41.552733415698384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3.5063963733895367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4.1396047061613386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4.0108500533688121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7.3520196380356655</v>
      </c>
      <c r="K1052" s="1">
        <f t="shared" si="1212"/>
        <v>9.7136710364528991</v>
      </c>
      <c r="L1052" s="1">
        <f t="shared" ref="L1052" si="1213">SUM(L1053:L1054)</f>
        <v>12.164479595981934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5.8012073397383075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7.6093197764726623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9.5250460087979931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1.550812298297358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2.1043512599802368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2.6394335871839418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142.89522562071605</v>
      </c>
      <c r="K1055" s="3">
        <f>[2]Residential!G$245</f>
        <v>141.32454361477531</v>
      </c>
      <c r="L1055" s="3">
        <f>[2]Residential!H$245</f>
        <v>136.9626085286788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119.66070165926349</v>
      </c>
      <c r="K1056" s="1">
        <f>[2]Residential!G$116</f>
        <v>116.00073127254186</v>
      </c>
      <c r="L1056" s="1">
        <f>[2]Residential!H$116</f>
        <v>110.6511586722624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51.918964057461096</v>
      </c>
      <c r="K1057" s="1">
        <f t="shared" si="1216"/>
        <v>58.345237740821389</v>
      </c>
      <c r="L1057" s="1">
        <f t="shared" ref="L1057" si="1217">SUM(L1058:L1059)</f>
        <v>55.407227176349522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4.8019041792431161E-2</v>
      </c>
      <c r="K1058" s="1">
        <f>[2]Residential!G$102</f>
        <v>2.038655666431663E-2</v>
      </c>
      <c r="L1058" s="1">
        <f>[2]Residential!H$102</f>
        <v>1.3672660893726887E-2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51.870945015668667</v>
      </c>
      <c r="K1059" s="1">
        <f>[2]Residential!G$104</f>
        <v>58.324851184157076</v>
      </c>
      <c r="L1059" s="1">
        <f>[2]Residential!H$104</f>
        <v>55.393554515455797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11.669335813414733</v>
      </c>
      <c r="K1060" s="1">
        <f t="shared" si="1218"/>
        <v>4.7298329024839854</v>
      </c>
      <c r="L1060" s="1">
        <f t="shared" si="1218"/>
        <v>0.3252361953064799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11.669335813414733</v>
      </c>
      <c r="K1061" s="1">
        <f>[2]Residential!G$105</f>
        <v>4.7298329024839854</v>
      </c>
      <c r="L1061" s="1">
        <f>[2]Residential!H$105</f>
        <v>0.3252361953064799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21.360553075756087</v>
      </c>
      <c r="K1062" s="1">
        <f t="shared" si="1219"/>
        <v>14.090813296828241</v>
      </c>
      <c r="L1062" s="1">
        <f t="shared" ref="L1062" si="1220">SUM(L1063:L1064)</f>
        <v>9.3616481710077935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14.255599340449786</v>
      </c>
      <c r="K1063" s="1">
        <f>[2]Residential!G$106</f>
        <v>5.8829509967977138</v>
      </c>
      <c r="L1063" s="1">
        <f>[2]Residential!H$106</f>
        <v>1.7476683489727742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7.104953735306303</v>
      </c>
      <c r="K1064" s="1">
        <f>[2]Residential!G$107</f>
        <v>8.2078623000305271</v>
      </c>
      <c r="L1064" s="1">
        <f>[2]Residential!H$107</f>
        <v>7.6139798220350183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10.983275666930496</v>
      </c>
      <c r="K1067" s="1">
        <f>SUM([2]Residential!G$109:G$110)</f>
        <v>12.096902146351754</v>
      </c>
      <c r="L1067" s="1">
        <f>SUM([2]Residential!H$109:H$110)</f>
        <v>10.80394424414022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10.983275666930496</v>
      </c>
      <c r="K1072" s="1">
        <f t="shared" si="1228"/>
        <v>12.096902146351754</v>
      </c>
      <c r="L1072" s="1">
        <f t="shared" ref="L1072" si="1229">L1067-L1068</f>
        <v>10.80394424414022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6.1089947464219314</v>
      </c>
      <c r="K1073" s="1">
        <f t="shared" si="1230"/>
        <v>4.5339636390436659</v>
      </c>
      <c r="L1073" s="1">
        <f t="shared" si="1230"/>
        <v>1.9819798978229559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6.1089947464219314</v>
      </c>
      <c r="K1074" s="1">
        <f>[2]Residential!G$111</f>
        <v>4.5339636390436659</v>
      </c>
      <c r="L1074" s="1">
        <f>[2]Residential!H$111</f>
        <v>1.9819798978229559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0.12000321168283763</v>
      </c>
      <c r="K1075" s="1">
        <f t="shared" si="1231"/>
        <v>8.8480407676310144E-2</v>
      </c>
      <c r="L1075" s="1">
        <f t="shared" si="1231"/>
        <v>3.6032593249337365E-2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0.12000321168283763</v>
      </c>
      <c r="K1076" s="1">
        <f>[2]Residential!G$112</f>
        <v>8.8480407676310144E-2</v>
      </c>
      <c r="L1076" s="1">
        <f>[2]Residential!H$112</f>
        <v>3.6032593249337365E-2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4.5443906165732982E-2</v>
      </c>
      <c r="K1077" s="1">
        <f t="shared" si="1232"/>
        <v>4.5881069214719065E-2</v>
      </c>
      <c r="L1077" s="1">
        <f t="shared" si="1232"/>
        <v>4.3085168766294271E-2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4.5443906165732982E-2</v>
      </c>
      <c r="K1078" s="1">
        <f>[2]Residential!G$113</f>
        <v>4.5881069214719065E-2</v>
      </c>
      <c r="L1078" s="1">
        <f>[2]Residential!H$113</f>
        <v>4.3085168766294271E-2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17.454131181430579</v>
      </c>
      <c r="K1081" s="1">
        <f>[2]Residential!G$10-[2]Residential!G$223</f>
        <v>22.069620070121797</v>
      </c>
      <c r="L1081" s="1">
        <f>[2]Residential!H$10-[2]Residential!H$223</f>
        <v>32.692005225619795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23.234523961452552</v>
      </c>
      <c r="K1082" s="1">
        <f>[2]Residential!G$224</f>
        <v>25.323812342233442</v>
      </c>
      <c r="L1082" s="1">
        <f>[2]Residential!H$224</f>
        <v>26.311449856416381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12.286285154860732</v>
      </c>
      <c r="K1083" s="1">
        <f t="shared" si="1234"/>
        <v>14.698717454643607</v>
      </c>
      <c r="L1083" s="1">
        <f t="shared" ref="L1083" si="1235">SUM(L1084:L1085)</f>
        <v>16.625451383823872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1.8565022878863118</v>
      </c>
      <c r="K1084" s="1">
        <f>[2]Residential!G$231-K1058</f>
        <v>1.6889464156335381</v>
      </c>
      <c r="L1084" s="1">
        <f>[2]Residential!H$231-L1058</f>
        <v>1.4705422890562898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10.429782866974421</v>
      </c>
      <c r="K1085" s="1">
        <f>[2]Residential!G$233-K1059</f>
        <v>13.009771039010069</v>
      </c>
      <c r="L1085" s="1">
        <f>[2]Residential!H$233-L1059</f>
        <v>15.154909094767582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1.4659640105453438</v>
      </c>
      <c r="K1086" s="1">
        <f t="shared" si="1236"/>
        <v>0.77449510121501852</v>
      </c>
      <c r="L1086" s="1">
        <f t="shared" si="1236"/>
        <v>3.4499641033396311E-2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1.4659640105453438</v>
      </c>
      <c r="K1087" s="1">
        <f>[2]Residential!G$234-K1061</f>
        <v>0.77449510121501852</v>
      </c>
      <c r="L1087" s="1">
        <f>[2]Residential!H$234-L1061</f>
        <v>3.4499641033396311E-2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4.7762979275842099</v>
      </c>
      <c r="K1088" s="1">
        <f t="shared" si="1237"/>
        <v>4.5682643321957359</v>
      </c>
      <c r="L1088" s="1">
        <f t="shared" ref="L1088" si="1238">SUM(L1089:L1090)</f>
        <v>4.2889467067100382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2.1499180403956988</v>
      </c>
      <c r="K1089" s="1">
        <f>[2]Residential!G$235-K1063</f>
        <v>1.1544456018863345</v>
      </c>
      <c r="L1089" s="1">
        <f>[2]Residential!H$235-L1063</f>
        <v>0.4222253917385439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2.6263798871885111</v>
      </c>
      <c r="K1090" s="1">
        <f>[2]Residential!G$236-K1064</f>
        <v>3.4138187303094014</v>
      </c>
      <c r="L1090" s="1">
        <f>[2]Residential!H$236-L1064</f>
        <v>3.8667213149714943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2.3297574274357693</v>
      </c>
      <c r="K1093" s="1">
        <f t="shared" si="1239"/>
        <v>2.8194021982803541</v>
      </c>
      <c r="L1093" s="1">
        <f t="shared" ref="L1093" si="1240">SUM(L1094,L1098)</f>
        <v>3.0038258964040665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2.3297574274357693</v>
      </c>
      <c r="K1098" s="1">
        <f>[2]Residential!G$239-K1072</f>
        <v>2.8194021982803541</v>
      </c>
      <c r="L1098" s="1">
        <f>[2]Residential!H$239-L1072</f>
        <v>3.0038258964040665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0.76117532466404558</v>
      </c>
      <c r="K1099" s="1">
        <f t="shared" si="1245"/>
        <v>0.60887829697627538</v>
      </c>
      <c r="L1099" s="1">
        <f t="shared" si="1245"/>
        <v>0.32030018830058227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0.76117532466404558</v>
      </c>
      <c r="K1100" s="1">
        <f>[2]Residential!G$240-K1074</f>
        <v>0.60887829697627538</v>
      </c>
      <c r="L1100" s="1">
        <f>[2]Residential!H$240-L1074</f>
        <v>0.32030018830058227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2.9666696935819678E-2</v>
      </c>
      <c r="K1101" s="1">
        <f t="shared" ref="K1101:L1101" si="1250">K1102</f>
        <v>2.2942305616802453E-2</v>
      </c>
      <c r="L1101" s="1">
        <f t="shared" si="1250"/>
        <v>1.1039333470688931E-2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2.9666696935819678E-2</v>
      </c>
      <c r="K1102" s="1">
        <f>[2]Residential!G$241-K1076</f>
        <v>2.2942305616802453E-2</v>
      </c>
      <c r="L1102" s="1">
        <f>[2]Residential!H$241-L1076</f>
        <v>1.1039333470688931E-2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1.5853774194266272</v>
      </c>
      <c r="K1103" s="1">
        <f t="shared" ref="K1103:L1103" si="1255">K1104</f>
        <v>1.8311126533056463</v>
      </c>
      <c r="L1103" s="1">
        <f t="shared" si="1255"/>
        <v>2.0273867066737385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1.5853774194266272</v>
      </c>
      <c r="K1104" s="1">
        <f>[2]Residential!G$242-K1078</f>
        <v>1.8311126533056463</v>
      </c>
      <c r="L1104" s="1">
        <f>[2]Residential!H$242-L1078</f>
        <v>2.0273867066737385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0.9278599487646324</v>
      </c>
      <c r="K1109" s="4">
        <f t="shared" si="1263"/>
        <v>0.94110942050932911</v>
      </c>
      <c r="L1109" s="4">
        <f t="shared" ref="L1109" si="1264">IFERROR(L1058/L975,"-")</f>
        <v>0.94492798037965253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3.4553457682246798</v>
      </c>
      <c r="K1110" s="4">
        <f t="shared" si="1263"/>
        <v>3.6488840592949008</v>
      </c>
      <c r="L1110" s="4">
        <f t="shared" ref="L1110" si="1265">IFERROR(L1059/L976,"-")</f>
        <v>4.0021870173892076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0.8706675609711092</v>
      </c>
      <c r="K1111" s="4">
        <f t="shared" si="1266"/>
        <v>0.87086429169300728</v>
      </c>
      <c r="L1111" s="4">
        <f t="shared" ref="L1111" si="1267">IFERROR(L1061/L985,"-")</f>
        <v>0.8697051708856024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0.93394681909207944</v>
      </c>
      <c r="K1112" s="4">
        <f t="shared" si="1268"/>
        <v>0.93252090238806995</v>
      </c>
      <c r="L1112" s="4">
        <f t="shared" ref="L1112" si="1269">IFERROR(L1063/L998,"-")</f>
        <v>0.9371883697319161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1.9743894624266487</v>
      </c>
      <c r="K1113" s="4">
        <f t="shared" si="1270"/>
        <v>2.0175375109972555</v>
      </c>
      <c r="L1113" s="4">
        <f t="shared" ref="L1113" si="1271">IFERROR(L1064/L999,"-")</f>
        <v>2.1131572579617455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0.7242208750610456</v>
      </c>
      <c r="K1119" s="4">
        <f t="shared" si="1274"/>
        <v>0.72554914623474964</v>
      </c>
      <c r="L1119" s="4">
        <f t="shared" ref="L1119" si="1275">IFERROR(L1074/L1022,"-")</f>
        <v>0.74282924726074395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0.72759201646190486</v>
      </c>
      <c r="K1120" s="4">
        <f t="shared" si="1276"/>
        <v>0.72823342556040782</v>
      </c>
      <c r="L1120" s="4">
        <f t="shared" ref="L1120" si="1277">IFERROR(L1076/L1027,"-")</f>
        <v>0.73133055273904846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0.49417287736172577</v>
      </c>
      <c r="K1123" s="4">
        <f t="shared" si="1280"/>
        <v>0.50325903189331778</v>
      </c>
      <c r="L1123" s="4">
        <f t="shared" ref="L1123" si="1281">IFERROR(L1084/L978,"-")</f>
        <v>0.51786793296027844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2.2533461549027387</v>
      </c>
      <c r="K1124" s="4">
        <f t="shared" si="1280"/>
        <v>2.4090155445449581</v>
      </c>
      <c r="L1124" s="4">
        <f t="shared" ref="L1124" si="1282">IFERROR(L1085/L979,"-")</f>
        <v>2.6918788011978001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0.54842645571574777</v>
      </c>
      <c r="K1125" s="4">
        <f t="shared" si="1283"/>
        <v>0.55654537935882709</v>
      </c>
      <c r="L1125" s="4">
        <f t="shared" ref="L1125" si="1284">IFERROR(L1087/L991,"-")</f>
        <v>0.58650772182400823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0.55317964782234086</v>
      </c>
      <c r="K1126" s="4">
        <f t="shared" si="1285"/>
        <v>0.55301843949202611</v>
      </c>
      <c r="L1126" s="4">
        <f t="shared" ref="L1126" si="1286">IFERROR(L1089/L1007,"-")</f>
        <v>0.56455124381459221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2.4418548070011603</v>
      </c>
      <c r="K1127" s="4">
        <f t="shared" si="1287"/>
        <v>2.6070282826126712</v>
      </c>
      <c r="L1127" s="4">
        <f t="shared" ref="L1127" si="1288">IFERROR(L1090/L1008,"-")</f>
        <v>3.1506233032591999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0.45003516369802637</v>
      </c>
      <c r="K1132" s="4">
        <f t="shared" si="1289"/>
        <v>0.45907605495237519</v>
      </c>
      <c r="L1132" s="4">
        <f t="shared" ref="L1132" si="1290">IFERROR(L1100/L1024,"-")</f>
        <v>0.48488783832365373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0.44740691213963341</v>
      </c>
      <c r="K1133" s="4">
        <f t="shared" si="1291"/>
        <v>0.45661637504404667</v>
      </c>
      <c r="L1133" s="4">
        <f t="shared" ref="L1133" si="1292">IFERROR(L1102/L1029,"-")</f>
        <v>0.4834464269081068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64.23718139680291</v>
      </c>
      <c r="K1136" s="3">
        <f t="shared" si="1295"/>
        <v>54.444311365311563</v>
      </c>
      <c r="L1136" s="3">
        <f t="shared" ref="L1136" si="1296">L1137+L1152+L1157+L1180+L1203</f>
        <v>38.65438296181366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29.107914830483004</v>
      </c>
      <c r="K1137" s="1">
        <f t="shared" si="1297"/>
        <v>35.177571138586664</v>
      </c>
      <c r="L1137" s="1">
        <f t="shared" ref="L1137" si="1298">SUM(L1138:L1151)</f>
        <v>38.654214409535648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4.2907268227576501E-3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1.314721459559025E-3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1.1110779534735566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5.1406620949632851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7.968656373316489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10.417791175838929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11.183377652469382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12.445260031753236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10.872547541416942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11.285083041380409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13.891328951360929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15.443514284041528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2.1916148136954841E-4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1.7949904826808848E-4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0.17330867047401272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7.2517492688887145E-2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0.11738752847183682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1.5422246576132333E-2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5.2705737413611224E-3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9.13335723829131E-4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2.1802569601652087E-4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1.7736905051221372E-4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0.55265887710385031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0.17136700840655161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0.547390519929292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0.27532826635606639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1.6477421895329015E-3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9.0637352248797848E-4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9.6400215759899127E-2</v>
      </c>
      <c r="K1151" s="1">
        <f>[2]Transport!G$32</f>
        <v>0.33419946932371997</v>
      </c>
      <c r="L1151" s="1">
        <f>[2]Transport!H$32</f>
        <v>0.80928345476469732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3.5554480182176294E-5</v>
      </c>
      <c r="L1152" s="1">
        <f t="shared" ref="L1152" si="1304">SUM(L1153:L1156)</f>
        <v>3.4893477567975616E-5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5.859272925407111E-6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4.2568356128157059E-6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9.7105725811343532E-6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9.2581325042300919E-6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1.0374667872369919E-5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1.1366575911136371E-5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9.6099668032649115E-6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1.0011933539793445E-5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24.806762990694942</v>
      </c>
      <c r="K1157" s="1">
        <f t="shared" si="1305"/>
        <v>12.924362376516831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23.18640024673746</v>
      </c>
      <c r="K1158" s="1">
        <f>IF(K1157-K1159&lt;0,0,K1157-K1159)</f>
        <v>9.681469140695997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1.6203627439574821</v>
      </c>
      <c r="K1159" s="1">
        <f t="shared" ref="K1159" si="1313">SUM(K1160:K1161)</f>
        <v>3.242893235820834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1.6203627439574821</v>
      </c>
      <c r="K1160" s="1">
        <f>[2]Transport!G$25/SUM([2]Transport!G$21,[2]Transport!G$25)*K1157*(K$35+K$600)/(K$35+K$600+K$39)</f>
        <v>3.242893235820834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0.8992987299780234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1.4462596647604193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3.338048858899314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1.4839872218106915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0.20597631918943929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9.0079331777789514E-4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1.6281880368731627E-2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1.0040973399783413E-3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1.3751160827635875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0.7533747948672489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0.17230779073073443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4.8143455420539905E-3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1.2552211438382475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0.15377224116565733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15.939042690617084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7.9968704506675197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1.2624196364106298E-3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4.2967286202193292E-4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1.4217682277058545E-3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4.8781731792285214E-4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1.7406855703198481E-3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6.4479702478876047E-4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2.5234987531042455E-3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9.72237221380617E-4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1.6154945729349444E-3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8.4383226458645526E-4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1.0525613840542196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1.0350235697933929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0.51868929205013437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4.2164842815643547E-2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2.5654951444954759E-2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2.8119977457442828E-3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10.321740943304189</v>
      </c>
      <c r="K1180" s="1">
        <f t="shared" si="1314"/>
        <v>6.3418371658365711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9.8741029551306028</v>
      </c>
      <c r="K1181" s="1">
        <f t="shared" si="1316"/>
        <v>6.122709182781648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0.4476379881735863</v>
      </c>
      <c r="K1182" s="1">
        <f t="shared" ref="K1182:L1182" si="1324">SUM(K1183:K1184)</f>
        <v>0.21912798305492284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0.4476379881735863</v>
      </c>
      <c r="K1183" s="1">
        <f>[2]Transport!G$26/SUM([2]Transport!G$22,[2]Transport!G$26)*K1180*(K$34+K$582)/(K$34+K$582+K$38)</f>
        <v>0.21912798305492284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0.68687400374665264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0.57261003751674999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3.6924423509736877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1.5764548384488901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7.3558167724414479E-3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9.0176244358655265E-4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1.2929333354479334E-2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9.8342276879820659E-4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2.2555621270393283E-3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8.5829874040871477E-4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2.2387608917172234E-2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9.2813712621740067E-4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0.11348650343791924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9.027969574776282E-4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7.7993034733536096E-2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5.1351538193674664E-4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1.0278223805111201E-3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3.5283169545428158E-4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1.2355331705018575E-3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4.4235780118464179E-4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1.5773078297435597E-3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6.2967052049130981E-4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7.3169651569142229E-4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2.3825618968094541E-4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1.5741437143205114E-3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8.2077663558460898E-4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3.3054869953349368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3.438990097285886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2.3864925385909896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0.74343787068044953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7.8906917045679006E-3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2.7724956437733387E-3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7.6263232076868599E-4</v>
      </c>
      <c r="K1203" s="1">
        <f t="shared" si="1325"/>
        <v>5.0512989131113123E-4</v>
      </c>
      <c r="L1203" s="1">
        <f t="shared" ref="L1203" si="1326">SUM(L1208:L1212)</f>
        <v>1.3365880044240421E-4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4.7185671086010287E-4</v>
      </c>
      <c r="L1204" s="1">
        <f t="shared" si="1327"/>
        <v>1.0758805062023461E-4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9.0672326105846981E-2</v>
      </c>
      <c r="K1205" s="1">
        <f t="shared" ref="K1205:L1205" si="1332">SUM(K1206:K1207)</f>
        <v>3.3273180451028365E-5</v>
      </c>
      <c r="L1205" s="1">
        <f t="shared" si="1332"/>
        <v>2.6070749822169608E-5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1.6927997102343434E-4</v>
      </c>
      <c r="K1206" s="1">
        <f>[2]Transport!G$27/SUM([2]Transport!G$24,[2]Transport!G$27)*K1203*(K$47+K$614)/(K$47+K$614+K$49)</f>
        <v>3.3273180451028365E-5</v>
      </c>
      <c r="L1206" s="1">
        <f>[2]Transport!H$27/SUM([2]Transport!H$24,[2]Transport!H$27)*L1203*(L$47+L$614)/(L$47+L$614+L$49)</f>
        <v>2.6070749822169608E-5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9.0503046134823545E-2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8.6965527331825265E-5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4.151490629819156E-5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1.1401847963978509E-5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1.6436782110913677E-4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1.1255218884498749E-4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2.9997702545272182E-5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2.9431013905653706E-4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1.8465146217713508E-4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4.8483780092073928E-5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2.169888332711868E-4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1.6641133399081714E-4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4.3775469841079583E-5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62.559583264306653</v>
      </c>
      <c r="K1213" s="3">
        <f t="shared" si="1333"/>
        <v>62.271798150429468</v>
      </c>
      <c r="L1213" s="3">
        <f t="shared" ref="L1213" si="1334">SUM(L1214:L1263)</f>
        <v>61.109257628520069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7.820124867885813E-3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2.4789290182348064E-3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2.4460836262171046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7.9218426436071256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12.654306976204404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18.036089492684997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15.535927925907458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17.706698854862893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17.066612948751843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15.200557269273814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19.239420084508794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23.560368964033277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1.603342335290984E-3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9.8112666752520126E-4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0.92668729405977579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0.79818712382041535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0.47222352939687923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4.9257524879881852E-2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2.1363518369226318E-2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2.8662048857163672E-3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1.5925357144726097E-3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9.7115196317644134E-4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2.9558971938572269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2.5718448738347832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2.2039251715973607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0.88393526488780394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6.6191275800457456E-3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2.8525300027756532E-3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6.8693079529828027E-6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5.6077514145461508E-6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9.3893314665824102E-6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1.0049672859832719E-5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9.4026789637747961E-6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1.1607582486906042E-5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8.7057555228021647E-6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1.0151588716675347E-5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0.79496320645314789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1.3620406942725432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2.9939318602646341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1.1370796922617321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0.52368562557081555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6.5999739349129624E-4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2.541018884300212E-2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7.0424649477454008E-4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0.8464671822445381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0.47089465179455098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0.1037120781859385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2.4436867009831192E-3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0.6204803353890006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7.4071906104961976E-2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7.0347567852886366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3.5607798969165887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7.3705955077333219E-4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2.5901230625210813E-4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6.7193109489051479E-4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2.3804354363781072E-4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7.6605953680127198E-4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2.9343669686813964E-4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1.1297070622910117E-3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4.4737901278729865E-4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0.66388440933965542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0.52954988318487939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3.5425838588874368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1.2143498390019138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1.0080601949340613E-2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6.3883023068344506E-4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1.9991165609858211E-2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6.8951791886424441E-4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1.7081037735807234E-3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5.6304910784282531E-4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1.8140395186614131E-2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4.8978023090282842E-4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6.7229049319037268E-2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4.3170919127670174E-4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3.0497294795264314E-2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2.28290198029305E-4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6.3807027329597431E-4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2.2486662273027202E-4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6.2145713283468461E-4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2.2835088565799567E-4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7.4075924256547553E-4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3.032735247110615E-4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3.2162767299216016E-4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1.0824439235677931E-4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5.2770312952766835E-5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2.5227916215235852E-5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6.970599735638265E-6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7.9701351955419834E-5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5.4735256988951024E-5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1.4678727146989652E-5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1.3937783118682414E-4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8.6377602570650972E-5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2.2776428984623774E-5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1.0292557704051611E-4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7.8519054346649019E-5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2.0754481505248059E-5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1.8225641461042301</v>
      </c>
      <c r="K1266" s="1">
        <f t="shared" si="1338"/>
        <v>1.8855165101406894</v>
      </c>
      <c r="L1266" s="1">
        <f t="shared" ref="L1266" si="1343">IFERROR(L1215/L1139,"-")</f>
        <v>2.2015409617029364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1.541016020362199</v>
      </c>
      <c r="K1267" s="1">
        <f t="shared" si="1338"/>
        <v>1.5880101215780982</v>
      </c>
      <c r="L1267" s="1">
        <f t="shared" ref="L1267" si="1344">IFERROR(L1216/L1140,"-")</f>
        <v>1.7312776948835873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1.3891981840099084</v>
      </c>
      <c r="K1268" s="1">
        <f t="shared" si="1338"/>
        <v>1.4227664837605203</v>
      </c>
      <c r="L1268" s="1">
        <f t="shared" ref="L1268" si="1345">IFERROR(L1217/L1141,"-")</f>
        <v>1.5696977073440943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1.3469601609076383</v>
      </c>
      <c r="K1269" s="1">
        <f t="shared" si="1338"/>
        <v>1.3849949239467052</v>
      </c>
      <c r="L1269" s="1">
        <f t="shared" ref="L1269" si="1346">IFERROR(L1218/L1142,"-")</f>
        <v>1.5255833957675848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0.87391984537330702</v>
      </c>
      <c r="K1270" s="1">
        <f t="shared" si="1347"/>
        <v>0.95875759414454531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0.7559425166123378</v>
      </c>
      <c r="K1271" s="1">
        <f t="shared" si="1347"/>
        <v>0.72068400067395766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0.74240015382004909</v>
      </c>
      <c r="K1272" s="1">
        <f t="shared" si="1347"/>
        <v>0.85535708437656177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0.69080535384664643</v>
      </c>
      <c r="K1273" s="1">
        <f t="shared" si="1347"/>
        <v>0.76938209938144808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0.8886077986193951</v>
      </c>
      <c r="K1274" s="1">
        <f t="shared" si="1352"/>
        <v>0.97295612925409869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0.76614448794512879</v>
      </c>
      <c r="K1275" s="1">
        <f t="shared" si="1352"/>
        <v>0.71235193598432811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0.75119734755512757</v>
      </c>
      <c r="K1276" s="1">
        <f t="shared" si="1352"/>
        <v>0.86765277403023922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0.69394280586663715</v>
      </c>
      <c r="K1277" s="1">
        <f t="shared" si="1352"/>
        <v>0.7753822910953263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1.1723823143987635</v>
      </c>
      <c r="L1278" s="1">
        <f t="shared" ref="L1278" si="1358">IFERROR(L1227/L1153,"-")</f>
        <v>1.3173521189456678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0.96691841682167656</v>
      </c>
      <c r="L1279" s="1">
        <f t="shared" ref="L1279" si="1360">IFERROR(L1228/L1154,"-")</f>
        <v>1.0854967624670493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0.90631132287292315</v>
      </c>
      <c r="L1280" s="1">
        <f t="shared" ref="L1280" si="1362">IFERROR(L1229/L1155,"-")</f>
        <v>1.021203093847598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0.90590901103263455</v>
      </c>
      <c r="L1281" s="1">
        <f t="shared" ref="L1281" si="1364">IFERROR(L1230/L1156,"-")</f>
        <v>1.0139488717465841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0.88398123999638556</v>
      </c>
      <c r="K1283" s="1">
        <f t="shared" si="1365"/>
        <v>0.94176773885080489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0.89691073642698305</v>
      </c>
      <c r="K1284" s="1">
        <f t="shared" si="1365"/>
        <v>0.7662328054781502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2.542455499892561</v>
      </c>
      <c r="K1285" s="1">
        <f t="shared" si="1365"/>
        <v>0.7326846019677391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1.5606421535807904</v>
      </c>
      <c r="K1286" s="1">
        <f t="shared" si="1365"/>
        <v>0.70137273223901875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0.61556052820165019</v>
      </c>
      <c r="K1288" s="1">
        <f t="shared" si="1365"/>
        <v>0.62504699520446083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0.60190010994923304</v>
      </c>
      <c r="K1289" s="1">
        <f t="shared" si="1365"/>
        <v>0.50758440158421736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0.49431953758497083</v>
      </c>
      <c r="K1290" s="1">
        <f t="shared" si="1365"/>
        <v>0.4816988134104454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0.44135378277327925</v>
      </c>
      <c r="K1291" s="1">
        <f t="shared" si="1365"/>
        <v>0.44527167457356537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0.5838467095370713</v>
      </c>
      <c r="K1292" s="1">
        <f t="shared" si="1365"/>
        <v>0.60281281213167859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0.47260241282415877</v>
      </c>
      <c r="K1293" s="1">
        <f t="shared" si="1365"/>
        <v>0.48797682019861599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0.44009070326268623</v>
      </c>
      <c r="K1294" s="1">
        <f t="shared" si="1365"/>
        <v>0.4550838257423277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0.44767490409944483</v>
      </c>
      <c r="K1295" s="1">
        <f t="shared" si="1365"/>
        <v>0.46015417117234203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0.9665301142835554</v>
      </c>
      <c r="K1297" s="1">
        <f t="shared" si="1380"/>
        <v>0.92480021042137073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0.95941480520427525</v>
      </c>
      <c r="K1298" s="1">
        <f t="shared" si="1380"/>
        <v>0.77030423541770487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1.3704259175007685</v>
      </c>
      <c r="K1299" s="1">
        <f t="shared" si="1380"/>
        <v>0.70842408133858936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1.5461868807746628</v>
      </c>
      <c r="K1300" s="1">
        <f t="shared" si="1380"/>
        <v>0.70114089356185127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0.7572851809773895</v>
      </c>
      <c r="K1302" s="1">
        <f t="shared" si="1380"/>
        <v>0.65600598175724456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0.81028730016360473</v>
      </c>
      <c r="K1303" s="1">
        <f t="shared" si="1380"/>
        <v>0.52770244511057907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0.59239686907627487</v>
      </c>
      <c r="K1304" s="1">
        <f t="shared" si="1380"/>
        <v>0.47819079107541157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0.39102587685501144</v>
      </c>
      <c r="K1305" s="1">
        <f t="shared" si="1380"/>
        <v>0.44456350493007263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0.62079818983769541</v>
      </c>
      <c r="K1306" s="1">
        <f t="shared" si="1380"/>
        <v>0.63731979192161115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0.50298700809647778</v>
      </c>
      <c r="K1307" s="1">
        <f t="shared" si="1380"/>
        <v>0.51621308598258708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0.46963517748207012</v>
      </c>
      <c r="K1308" s="1">
        <f t="shared" si="1380"/>
        <v>0.4816384360418014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0.43956430855521511</v>
      </c>
      <c r="K1309" s="1">
        <f t="shared" si="1380"/>
        <v>0.45431932954913778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1.5964459405601063E-5</v>
      </c>
      <c r="K1311" s="1">
        <f t="shared" si="1395"/>
        <v>7.335850206473751E-6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3.3396857801397673E-5</v>
      </c>
      <c r="K1312" s="1">
        <f t="shared" si="1395"/>
        <v>7.3624520820890184E-5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1.7663575818852317E-2</v>
      </c>
      <c r="K1313" s="1">
        <f t="shared" si="1395"/>
        <v>3.1155180627476811E-2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0.13496094282599186</v>
      </c>
      <c r="K1314" s="1">
        <f t="shared" si="1395"/>
        <v>0.15544329428385728</v>
      </c>
      <c r="L1314" s="1">
        <f t="shared" ref="L1314" si="1400">IFERROR(L1263/L1203,"-")</f>
        <v>0.15527957333562564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1.5011518332790155</v>
      </c>
      <c r="K1315" s="3">
        <f t="shared" si="1403"/>
        <v>1.5469535221120148</v>
      </c>
      <c r="L1315" s="3">
        <f t="shared" ref="L1315" si="1404">L1316+L1322+L1327+L1341</f>
        <v>1.293646043807738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0.96065130377438501</v>
      </c>
      <c r="K1316" s="1">
        <f t="shared" si="1405"/>
        <v>0.93054367191511955</v>
      </c>
      <c r="L1316" s="1">
        <f t="shared" ref="L1316" si="1406">SUM(L1317:L1321)</f>
        <v>1.0389112052149729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0.24299092837124459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0.24969461095671025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0.14531406890972914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0.12150981870043541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0.12501794249205855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0.12055176618613388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0.59602177040076088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0.55571529989955126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0.77300225055924099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1.2878630194418055E-4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1.1581856679943827E-4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4.3119559868844805E-5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0.54049991857701274</v>
      </c>
      <c r="K1327" s="1">
        <f t="shared" si="1411"/>
        <v>0.61640956697334248</v>
      </c>
      <c r="L1327" s="1">
        <f t="shared" ref="L1327" si="1412">SUM(L1332:L1340)</f>
        <v>0.25473483859276508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0.51705927058082801</v>
      </c>
      <c r="K1328" s="1">
        <f t="shared" si="1413"/>
        <v>0.59511091460896737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2.344064799618473E-2</v>
      </c>
      <c r="K1329" s="1">
        <f t="shared" ref="K1329:L1329" si="1418">SUM(K1330:K1331)</f>
        <v>2.129865236437509E-2</v>
      </c>
      <c r="L1329" s="1">
        <f t="shared" si="1418"/>
        <v>0.29230195603073517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2.344064799618473E-2</v>
      </c>
      <c r="K1330" s="1">
        <f>[2]Transport!G$26/SUM([2]Transport!G$22,[2]Transport!G$26)*K1327*(K$34+K$582)/(K$34+K$582+K$38)</f>
        <v>2.129865236437509E-2</v>
      </c>
      <c r="L1330" s="1">
        <f>[2]Transport!H$26/SUM([2]Transport!H$22,[2]Transport!H$26)*L1327*(L$34+L$582)/(L$34+L$582+L$38)</f>
        <v>0.16630476671243588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0.12599718931829929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1.0441464204050176E-3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7.8758669216657477E-3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0.2304569535927152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8.897221452821443E-4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1.3734191719458214E-3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5.7694347685836921E-4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0.53851927906537711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0.60710321164884717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2.3698283897049286E-2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4.6492539657533336E-5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5.7007792186694056E-5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2.6576261422253603E-6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2.7840629102395013E-7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6.1438697166983702E-8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6.1092761757383895E-7</v>
      </c>
      <c r="K1341" s="1">
        <f t="shared" si="1419"/>
        <v>2.8322355250850732E-7</v>
      </c>
      <c r="L1341" s="1">
        <f t="shared" ref="L1341" si="1420">SUM(L1346:L1350)</f>
        <v>0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2.645674631883202E-7</v>
      </c>
      <c r="L1342" s="1">
        <f t="shared" si="1421"/>
        <v>0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7.2635563244801058E-5</v>
      </c>
      <c r="K1343" s="1">
        <f t="shared" ref="K1343:L1343" si="1426">SUM(K1344:K1345)</f>
        <v>1.865608932018711E-8</v>
      </c>
      <c r="L1343" s="1">
        <f t="shared" si="1426"/>
        <v>0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1.3560638145532111E-7</v>
      </c>
      <c r="K1344" s="1">
        <f>[2]Transport!G$27/SUM([2]Transport!G$24,[2]Transport!G$27)*K1341*(K$47+K$614)/(K$47+K$614+K$49)</f>
        <v>1.865608932018711E-8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7.2499956863345731E-5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6.1092761757383895E-7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2.8322355250850732E-7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0.33688327050227918</v>
      </c>
      <c r="K1351" s="3">
        <f t="shared" si="1427"/>
        <v>0.35121105459278035</v>
      </c>
      <c r="L1351" s="3">
        <f t="shared" ref="L1351" si="1428">SUM(L1352:L1374)</f>
        <v>0.37570195865393791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0.1144383521612273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0.11791306810381748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7.6083464702408912E-2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4.1259049245437128E-2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4.2943133116604477E-2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4.6060951120836323E-2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0.13034517684246291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0.13126342590317103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0.19934035783462312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1.9360427588267874E-5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1.8152060436051524E-5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7.340480104060834E-6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2.0008511697853579E-4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1.6017401644562522E-3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5.178190311638093E-2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1.2099009084065701E-4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1.9640110357351681E-4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8.64173673306011E-5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5.0497184497072294E-2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5.7271374727106118E-2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2.3413422605684758E-3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2.9402297110339657E-6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3.7061052291031442E-6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1.8177168553192938E-7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4.3108203826173398E-8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1.0000705669953799E-8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8.8782757137828394E-8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4.3307680710083698E-8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0.47095730251454881</v>
      </c>
      <c r="K1377" s="1">
        <f t="shared" si="1436"/>
        <v>0.47222912682028273</v>
      </c>
      <c r="L1377" s="1">
        <f t="shared" ref="L1377" si="1437">IFERROR(L1353/L1318,"-")</f>
        <v>0.52357948045397362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0.33955321213304784</v>
      </c>
      <c r="K1378" s="1">
        <f t="shared" si="1438"/>
        <v>0.34349575957332951</v>
      </c>
      <c r="L1378" s="1">
        <f t="shared" ref="L1378" si="1439">IFERROR(L1354/L1319,"-")</f>
        <v>0.3820844155009514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0.21869197287008446</v>
      </c>
      <c r="K1379" s="1">
        <f t="shared" si="1440"/>
        <v>0.23620624792388772</v>
      </c>
      <c r="L1379" s="1">
        <f t="shared" ref="L1379" si="1441">IFERROR(L1355/L1320,"-")</f>
        <v>0.257878107974986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0.15032986657741912</v>
      </c>
      <c r="K1380" s="1">
        <f t="shared" si="1442"/>
        <v>0.15672841529359663</v>
      </c>
      <c r="L1380" s="1">
        <f t="shared" ref="L1380" si="1443">IFERROR(L1356/L1321,"-")</f>
        <v>0.17023550626184741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0.19162553552683165</v>
      </c>
      <c r="K1385" s="1">
        <f t="shared" si="1452"/>
        <v>0.20337318804232457</v>
      </c>
      <c r="L1385" s="1">
        <f t="shared" ref="L1385" si="1453">IFERROR(L1361/L1332,"-")</f>
        <v>0.22469230070573043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0.1359863767381998</v>
      </c>
      <c r="K1386" s="1">
        <f t="shared" si="1454"/>
        <v>0.1430015741627236</v>
      </c>
      <c r="L1386" s="1">
        <f t="shared" ref="L1386" si="1455">IFERROR(L1362/L1333,"-")</f>
        <v>0.14978480699906629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9.3770430252213599E-2</v>
      </c>
      <c r="K1387" s="1">
        <f t="shared" si="1456"/>
        <v>9.433548304177361E-2</v>
      </c>
      <c r="L1387" s="1">
        <f t="shared" ref="L1387" si="1457">IFERROR(L1363/L1334,"-")</f>
        <v>9.8797966584407426E-2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6.3240892682823166E-2</v>
      </c>
      <c r="K1388" s="1">
        <f t="shared" si="1458"/>
        <v>6.5010502721559005E-2</v>
      </c>
      <c r="L1388" s="1">
        <f t="shared" ref="L1388" si="1459">IFERROR(L1364/L1335,"-")</f>
        <v>6.8396258843135493E-2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0.15483918724546702</v>
      </c>
      <c r="K1390" s="1">
        <f t="shared" si="1462"/>
        <v>0.16277535382583014</v>
      </c>
      <c r="L1390" s="1" t="str">
        <f t="shared" ref="L1390" si="1463">IFERROR(L1366/L1337,"-")</f>
        <v>-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0.14532451076677311</v>
      </c>
      <c r="K1395" s="1">
        <f t="shared" si="1472"/>
        <v>0.1529098845294049</v>
      </c>
      <c r="L1395" s="1" t="str">
        <f t="shared" ref="L1395" si="1473">IFERROR(L1371/L1347,"-")</f>
        <v>-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0.50409287020819127</v>
      </c>
      <c r="K1399" s="3">
        <f t="shared" ref="K1399:L1399" si="1484">K1400+K1406+K1411+K1425</f>
        <v>0.44183754103119804</v>
      </c>
      <c r="L1399" s="3">
        <f t="shared" si="1484"/>
        <v>0.36840227423447114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0.27922802105320771</v>
      </c>
      <c r="K1400" s="1">
        <f t="shared" ref="K1400:L1400" si="1489">SUM(K1401:K1405)</f>
        <v>0.2881769810098434</v>
      </c>
      <c r="L1400" s="1">
        <f t="shared" si="1489"/>
        <v>0.27783561030753917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0.1383943549666761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0.10303286031747556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8.4596558274708772E-2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0.13929638044895634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0.15380280151471584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0.14762622907306139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1.4253965141894467E-3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3.1163559066989133E-2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4.5561737269061528E-2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1.1188912338583921E-4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1.7776011066285985E-4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5.1085690707470632E-5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0.22486484915498359</v>
      </c>
      <c r="K1411" s="1">
        <f t="shared" si="1497"/>
        <v>0.15366056002135464</v>
      </c>
      <c r="L1411" s="1">
        <f t="shared" ref="L1411" si="1498">SUM(L1416:L1424)</f>
        <v>9.056666392693194E-2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0.21511280739772637</v>
      </c>
      <c r="K1412" s="1">
        <f t="shared" si="1499"/>
        <v>0.14835116343609436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9.7520417572572043E-3</v>
      </c>
      <c r="K1413" s="1">
        <f t="shared" ref="K1413:L1413" si="1504">SUM(K1414:K1415)</f>
        <v>5.3093965852602691E-3</v>
      </c>
      <c r="L1413" s="1">
        <f t="shared" si="1504"/>
        <v>0.10392301721768615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9.7520417572572043E-3</v>
      </c>
      <c r="K1414" s="1">
        <f>[2]Transport!G$26/SUM([2]Transport!G$22,[2]Transport!G$26)*K1411*(K$34+K$582)/(K$34+K$582+K$38)</f>
        <v>5.3093965852602691E-3</v>
      </c>
      <c r="L1414" s="1">
        <f>[2]Transport!H$26/SUM([2]Transport!H$22,[2]Transport!H$26)*L1411*(L$34+L$582)/(L$34+L$582+L$38)</f>
        <v>5.9126847350356011E-2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4.4796169867330142E-2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2.6518110353214081E-3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7.9620739288920786E-2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8.5042056463836765E-2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8.972944442569325E-2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2.2452457934263793E-2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2.7682929321733514E-3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0.13242643943271643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5.1497745105140297E-2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2.7466400163112781E-3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5.7154261252504759E-5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8.9617693029754507E-5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9.6745146105378826E-6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0.1346384666135943</v>
      </c>
      <c r="K1435" s="3">
        <f t="shared" ref="K1435:L1435" si="1520">SUM(K1436:K1458)</f>
        <v>0.13472757299124502</v>
      </c>
      <c r="L1435" s="3">
        <f t="shared" si="1520"/>
        <v>0.13114371798297145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6.4312051418894123E-2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4.8574532009030329E-2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4.4579293185946361E-2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4.5801384493962032E-2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5.4472260660979821E-2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5.5616384022809974E-2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3.1989741894066279E-4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7.4384247617226571E-3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1.1705924100313615E-2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1.6903818491508704E-5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2.79981164734545E-5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8.7475946094135809E-6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5.0413060855191046E-4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1.6271505374869117E-2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1.8565097806411017E-2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1.1701922657905992E-2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3.069839334634554E-3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3.9498769381922892E-4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1.1978570020811709E-2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4.8671526879781012E-3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2.7258862165605686E-4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3.6061760363306315E-6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5.8600455569583156E-6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6.9495740577769841E-7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0.46470140660274611</v>
      </c>
      <c r="K1461" s="1">
        <f t="shared" si="1528"/>
        <v>0.47144699137107743</v>
      </c>
      <c r="L1461" s="1">
        <f t="shared" ref="L1461" si="1529">IFERROR(L1437/L1402,"-")</f>
        <v>0.52696343793544043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0.32880527366427481</v>
      </c>
      <c r="K1462" s="1">
        <f t="shared" si="1530"/>
        <v>0.3541694957732478</v>
      </c>
      <c r="L1462" s="1">
        <f t="shared" ref="L1462" si="1531">IFERROR(L1438/L1403,"-")</f>
        <v>0.37673782207960477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0.22442696874600737</v>
      </c>
      <c r="K1463" s="1">
        <f t="shared" si="1532"/>
        <v>0.23868983467944185</v>
      </c>
      <c r="L1463" s="1">
        <f t="shared" ref="L1463" si="1533">IFERROR(L1439/L1404,"-")</f>
        <v>0.25692444586090146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0.151076511996769</v>
      </c>
      <c r="K1464" s="1">
        <f t="shared" si="1534"/>
        <v>0.15750505762541844</v>
      </c>
      <c r="L1464" s="1">
        <f t="shared" ref="L1464" si="1535">IFERROR(L1440/L1405,"-")</f>
        <v>0.17123375427190526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0.19010804383759877</v>
      </c>
      <c r="K1469" s="1">
        <f t="shared" si="1544"/>
        <v>0.20436265124121114</v>
      </c>
      <c r="L1469" s="1">
        <f t="shared" ref="L1469" si="1545">IFERROR(L1445/L1416,"-")</f>
        <v>0.2183049020493246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0.13041340813824595</v>
      </c>
      <c r="K1470" s="1">
        <f t="shared" si="1546"/>
        <v>0.1367262035908236</v>
      </c>
      <c r="L1470" s="1">
        <f t="shared" ref="L1470" si="1547">IFERROR(L1446/L1417,"-")</f>
        <v>0.14268276641848343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9.0454520049961865E-2</v>
      </c>
      <c r="K1471" s="1">
        <f t="shared" si="1548"/>
        <v>9.4511957330191562E-2</v>
      </c>
      <c r="L1471" s="1">
        <f t="shared" ref="L1471" si="1549">IFERROR(L1447/L1418,"-")</f>
        <v>9.9244393163011521E-2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6.3095488548066792E-2</v>
      </c>
      <c r="K1472" s="1">
        <f t="shared" si="1550"/>
        <v>6.5389381927212595E-2</v>
      </c>
      <c r="L1472" s="1">
        <f t="shared" ref="L1472" si="1551">IFERROR(L1448/L1419,"-")</f>
        <v>7.1833826683224189E-2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 t="str">
        <f t="shared" si="1556"/>
        <v>-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1.0007432520516846</v>
      </c>
      <c r="K1497" s="3">
        <f t="shared" si="1595"/>
        <v>0.64840009590675451</v>
      </c>
      <c r="L1497" s="3">
        <f t="shared" ref="L1497" si="1596">SUM(L1498,L1503,L1508)</f>
        <v>0.16090950256509473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2.5314151704884389E-3</v>
      </c>
      <c r="K1498" s="1">
        <f t="shared" si="1598"/>
        <v>7.3838589139067878E-2</v>
      </c>
      <c r="L1498" s="1">
        <f t="shared" ref="L1498" si="1599">SUM(L1499:L1502)</f>
        <v>0.16059070679110943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1.7901979132501121E-3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7.3131157444038739E-2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0.16016699809254897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2.4208715751462281E-4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2.2266521585298429E-4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1.4298992619856155E-4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2.5974048198219965E-4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2.0787184372678615E-4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1.1177269191686903E-4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2.3938961774150428E-4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2.7689463544937966E-4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1.6894608044500654E-4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3.0850171529447153E-4</v>
      </c>
      <c r="L1503" s="1">
        <f t="shared" ref="L1503" si="1604">SUM(L1504:L1507)</f>
        <v>3.1879577398530307E-4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1.244596083314015E-4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1.1305580219122726E-4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8.3076103657153352E-5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7.6380893283126041E-5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6.2609397438001315E-5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7.558304297114098E-5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3.8356605867915398E-5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5.3776035539808802E-5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0.99821183688119608</v>
      </c>
      <c r="K1508" s="1">
        <f t="shared" si="1608"/>
        <v>0.57425300505239218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0.93300924387595929</v>
      </c>
      <c r="K1509" s="1">
        <f t="shared" si="1610"/>
        <v>0.43016534088121228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6.5202593005236814E-2</v>
      </c>
      <c r="K1510" s="1">
        <f t="shared" ref="K1510" si="1617">SUM(K1511:K1512)</f>
        <v>0.14408766417117994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6.5202593005236814E-2</v>
      </c>
      <c r="K1511" s="1">
        <f>[2]Transport!G$25/SUM([2]Transport!G$21,[2]Transport!G$25)*K1508*(K$35+K$600)/(K$35+K$600+K$39)</f>
        <v>0.14408766417117994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0.93118644620266688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0.52224106858063324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1.0064887975279092E-2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3.5028173584397324E-4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9.2185816562511576E-3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4.1564253165959266E-3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4.7741921046999057E-2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4.7505229419319096E-2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1.9590748038118297</v>
      </c>
      <c r="K1518" s="3">
        <f t="shared" si="1620"/>
        <v>1.9571953413237275</v>
      </c>
      <c r="L1518" s="3">
        <f t="shared" ref="L1518" si="1621">SUM(L1519:L1531)</f>
        <v>1.9041542058520511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2.0597901756907389E-2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0.85164720133569105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1.9010593347416229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1.5647437321839508E-3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1.4559060793152626E-3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9.4881720877794883E-4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1.0784127491518356E-3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8.7428018565787499E-4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4.8448944943376348E-4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9.1749546968755648E-4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1.0687337985663809E-3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6.7005001551504546E-4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5.9216489287009779E-4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5.5074595482972944E-4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2.2933020144511808E-4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2.1491300002669266E-4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1.1244770573709487E-4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1.3831148669464423E-4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6.1362206683827076E-5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8.7543995150397876E-5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1.8846457319391117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1.0655037007359023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1.1174598950562754E-2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4.1154403113468458E-4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6.7526664350885789E-3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3.0541764426758543E-3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3.2343252779136175E-2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3.2184493708048066E-2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11.505935519448689</v>
      </c>
      <c r="K1533" s="1">
        <f t="shared" si="1625"/>
        <v>11.645476854203855</v>
      </c>
      <c r="L1533" s="1">
        <f t="shared" ref="L1533" si="1626">IFERROR(L1519/L1499,"-")</f>
        <v>11.869232472242114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6.4635553089570044</v>
      </c>
      <c r="K1534" s="1">
        <f t="shared" si="1625"/>
        <v>6.538542958934956</v>
      </c>
      <c r="L1534" s="1">
        <f t="shared" ref="L1534" si="1627">IFERROR(L1520/L1500,"-")</f>
        <v>6.6355528253115059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4.1518855317506516</v>
      </c>
      <c r="K1535" s="1">
        <f t="shared" si="1625"/>
        <v>4.2058615057408861</v>
      </c>
      <c r="L1535" s="1">
        <f t="shared" ref="L1535" si="1628">IFERROR(L1521/L1501,"-")</f>
        <v>4.3345958760132808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3.832645201339846</v>
      </c>
      <c r="K1536" s="1">
        <f t="shared" si="1625"/>
        <v>3.8597129078788557</v>
      </c>
      <c r="L1536" s="1">
        <f t="shared" ref="L1536" si="1629">IFERROR(L1522/L1502,"-")</f>
        <v>3.9660583645984775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4.7578881277958596</v>
      </c>
      <c r="L1537" s="1">
        <f t="shared" ref="L1537" si="1631">IFERROR(L1523/L1504,"-")</f>
        <v>4.8714523638351173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2.7604833562192632</v>
      </c>
      <c r="L1538" s="1">
        <f t="shared" ref="L1538" si="1632">IFERROR(L1524/L1505,"-")</f>
        <v>2.8137010551848434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1.7960196126858707</v>
      </c>
      <c r="L1539" s="1">
        <f t="shared" ref="L1539" si="1633">IFERROR(L1525/L1506,"-")</f>
        <v>1.8299274712643436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1.5997819748476609</v>
      </c>
      <c r="L1540" s="1">
        <f t="shared" ref="L1540" si="1634">IFERROR(L1526/L1507,"-")</f>
        <v>1.6279369475942802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2.0239187754768184</v>
      </c>
      <c r="K1542" s="1">
        <f t="shared" si="1635"/>
        <v>2.0402526052418071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1.1102556708042139</v>
      </c>
      <c r="K1543" s="1">
        <f t="shared" si="1635"/>
        <v>1.1748943465268185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0.73250600655140574</v>
      </c>
      <c r="K1544" s="1">
        <f t="shared" si="1635"/>
        <v>0.7348084495783016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0.67746022928771932</v>
      </c>
      <c r="K1545" s="1">
        <f t="shared" si="1635"/>
        <v>0.67749370125048802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8.5622857119046092</v>
      </c>
      <c r="K1546" s="3">
        <f t="shared" si="1641"/>
        <v>8.0634640895149303</v>
      </c>
      <c r="L1546" s="3">
        <f t="shared" ref="L1546" si="1642">L1547+L1550+L1552+L1559+L1567</f>
        <v>7.9739687552362737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4.3321522148850651</v>
      </c>
      <c r="K1547" s="1">
        <f t="shared" si="1645"/>
        <v>5.6989707903064177</v>
      </c>
      <c r="L1547" s="1">
        <f t="shared" ref="L1547" si="1646">SUM(L1548:L1549)</f>
        <v>7.681748482579966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4.3321522148850651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5.6989707903064177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7.681748482579966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7.617355574802552E-6</v>
      </c>
      <c r="L1550" s="1">
        <f t="shared" si="1648"/>
        <v>6.3651929651645652E-6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7.617355574802552E-6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6.3651929651645652E-6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0.8796573271585737</v>
      </c>
      <c r="K1552" s="1">
        <f t="shared" si="1649"/>
        <v>0.12494213817694083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0.82219864297186107</v>
      </c>
      <c r="K1553" s="1">
        <f t="shared" si="1651"/>
        <v>9.3592505370359819E-2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5.7458684186712614E-2</v>
      </c>
      <c r="K1554" s="1">
        <f t="shared" si="1652"/>
        <v>3.134963280658102E-2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5.7458684186712614E-2</v>
      </c>
      <c r="K1555" s="1">
        <f>[2]Transport!G$25/SUM([2]Transport!G$21,[2]Transport!G$25)*K1552*(K$35+K$600)/(K$35+K$600+K$39)</f>
        <v>3.134963280658102E-2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0.8796573271585737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0.12494213817694083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3.3503449732178177</v>
      </c>
      <c r="K1559" s="1">
        <f t="shared" si="1653"/>
        <v>2.2394270219522547</v>
      </c>
      <c r="L1559" s="1">
        <f t="shared" ref="L1559" si="1654">SUM(L1564:L1566)</f>
        <v>0.29210852370793805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3.20504567809536</v>
      </c>
      <c r="K1560" s="1">
        <f t="shared" si="1655"/>
        <v>2.1620486355814093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0.14529929512245784</v>
      </c>
      <c r="K1561" s="1">
        <f t="shared" si="1656"/>
        <v>7.7378386370845501E-2</v>
      </c>
      <c r="L1561" s="1">
        <f t="shared" ref="L1561" si="1657">SUM(L1562:L1563)</f>
        <v>0.33518733960681624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0.14529929512245784</v>
      </c>
      <c r="K1562" s="1">
        <f>[2]Transport!G$26/SUM([2]Transport!G$22,[2]Transport!G$26)*K1559*(K$34+K$582)/(K$34+K$582+K$38)</f>
        <v>7.7378386370845501E-2</v>
      </c>
      <c r="L1562" s="1">
        <f>[2]Transport!H$26/SUM([2]Transport!H$22,[2]Transport!H$26)*L1559*(L$34+L$582)/(L$34+L$582+L$38)</f>
        <v>0.19070434243831152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0.14448299716850471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5.9036202682862995E-3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2.7356167621094144E-3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7.752454464147393E-4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3.3444413529495312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2.2366914051901454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0.29133327826152333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1.3119664315320646E-4</v>
      </c>
      <c r="K1567" s="1">
        <f t="shared" si="1658"/>
        <v>1.1652172374136341E-4</v>
      </c>
      <c r="L1567" s="1">
        <f t="shared" ref="L1567" si="1659">L1572</f>
        <v>1.0538375540392235E-4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1.0884637447536002E-4</v>
      </c>
      <c r="L1568" s="1">
        <f t="shared" si="1660"/>
        <v>8.4828180212745261E-5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1.5598479749703813E-2</v>
      </c>
      <c r="K1569" s="1">
        <f t="shared" si="1661"/>
        <v>7.6753492660033854E-6</v>
      </c>
      <c r="L1569" s="1">
        <f t="shared" ref="L1569" si="1662">SUM(L1570:L1571)</f>
        <v>2.0555575191177093E-5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2.9121456495525115E-5</v>
      </c>
      <c r="K1570" s="1">
        <f>[2]Transport!G$27/SUM([2]Transport!G$24,[2]Transport!G$27)*K1567*(K$47+K$614)/(K$47+K$614+K$49)</f>
        <v>7.6753492660033854E-6</v>
      </c>
      <c r="L1570" s="1">
        <f>[2]Transport!H$27/SUM([2]Transport!H$24,[2]Transport!H$27)*L1567*(L$47+L$614)/(L$47+L$614+L$49)</f>
        <v>2.0555575191177093E-5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1.5569358293208288E-2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1.3119664315320646E-4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1.1652172374136341E-4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1.0538375540392235E-4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4.803778371390532</v>
      </c>
      <c r="K1573" s="3">
        <f t="shared" si="1663"/>
        <v>4.9584926834210243</v>
      </c>
      <c r="L1573" s="3">
        <f t="shared" ref="L1573" si="1664">SUM(L1574:L1582)</f>
        <v>5.3685572213008275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2.951744705803943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3.8830368889207176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5.2340174790867655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4.2531301730847754E-6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3.8026124856027826E-6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0.30896170184828425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4.3883378733855914E-2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2.0197141755692967E-3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9.3589419750420672E-4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2.6522271869018941E-4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1.5410101909459832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1.0305949142625972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0.13423693328237746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4.2058616751864684E-5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3.73541761764572E-5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3.3783600508969995E-5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0.68135756995377295</v>
      </c>
      <c r="K1585" s="1">
        <f t="shared" si="1667"/>
        <v>0.68135756995377361</v>
      </c>
      <c r="L1585" s="1">
        <f t="shared" ref="L1585" si="1668">IFERROR(L1575/L1549,"-")</f>
        <v>0.68135756995377261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0.55834733344386644</v>
      </c>
      <c r="L1586" s="1">
        <f t="shared" ref="L1586" si="1670">IFERROR(L1576/L1551,"-")</f>
        <v>0.597407259514947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0.35122961215622145</v>
      </c>
      <c r="K1588" s="1">
        <f t="shared" si="1673"/>
        <v>0.35122961215622112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0.34211451343153182</v>
      </c>
      <c r="K1590" s="1">
        <f t="shared" si="1677"/>
        <v>0.34211451343153249</v>
      </c>
      <c r="L1590" s="1">
        <f t="shared" ref="L1590" si="1678">IFERROR(L1580/L1565,"-")</f>
        <v>0.3421145134315321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0.4607675926465073</v>
      </c>
      <c r="K1591" s="1">
        <f t="shared" si="1679"/>
        <v>0.46076759264650741</v>
      </c>
      <c r="L1591" s="1">
        <f t="shared" ref="L1591" si="1680">IFERROR(L1581/L1566,"-")</f>
        <v>0.46076759264650841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0.32057692743518013</v>
      </c>
      <c r="K1592" s="1">
        <f t="shared" si="1681"/>
        <v>0.32057692743518046</v>
      </c>
      <c r="L1592" s="1">
        <f t="shared" ref="L1592" si="1682">IFERROR(L1582/L1572,"-")</f>
        <v>0.32057692743518024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14.669790190632375</v>
      </c>
      <c r="K1593" s="3">
        <f t="shared" ref="K1593:L1593" si="1687">K1594+K1597+K1599+K1606+K1614</f>
        <v>15.239810087838192</v>
      </c>
      <c r="L1593" s="3">
        <f t="shared" si="1687"/>
        <v>8.6871508926576162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1.4952655980061851E-3</v>
      </c>
      <c r="K1594" s="1">
        <f t="shared" ref="K1594:L1594" si="1694">SUM(K1595:K1596)</f>
        <v>1.7120395674057303E-3</v>
      </c>
      <c r="L1594" s="1">
        <f t="shared" si="1694"/>
        <v>7.227603592847073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1.4952655980061851E-3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1.7120395674057303E-3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7.227603592847073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1.4317977406431271E-4</v>
      </c>
      <c r="L1597" s="1">
        <f t="shared" si="1700"/>
        <v>1.4380472103522093E-4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1.4317977406431271E-4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1.4380472103522093E-4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14.667728034295443</v>
      </c>
      <c r="K1606" s="1">
        <f t="shared" si="1705"/>
        <v>15.237398116427809</v>
      </c>
      <c r="L1606" s="1">
        <f t="shared" ref="L1606" si="1706">SUM(L1611:L1613)</f>
        <v>1.4589453214520616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14.031611287671547</v>
      </c>
      <c r="K1607" s="1">
        <f t="shared" si="1707"/>
        <v>14.710903943060421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0.63611674662389606</v>
      </c>
      <c r="K1608" s="1">
        <f t="shared" si="1708"/>
        <v>0.52649417336738824</v>
      </c>
      <c r="L1608" s="1">
        <f t="shared" ref="L1608" si="1709">SUM(L1609:L1610)</f>
        <v>1.6741038389494922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0.63611674662389606</v>
      </c>
      <c r="K1609" s="1">
        <f>[2]Transport!G$26/SUM([2]Transport!G$22,[2]Transport!G$26)*K1606*(K$34+K$582)/(K$34+K$582+K$38)</f>
        <v>0.52649417336738824</v>
      </c>
      <c r="L1609" s="1">
        <f>[2]Transport!H$26/SUM([2]Transport!H$22,[2]Transport!H$26)*L1606*(L$34+L$582)/(L$34+L$582+L$38)</f>
        <v>0.95247890971901006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0.72162492923048216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1.3041713578035568E-3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1.5533059095668869E-3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2.6962492749958407E-4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14.66642386293764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15.235844810518241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1.458675696524562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5.6689073892592068E-4</v>
      </c>
      <c r="K1614" s="1">
        <f t="shared" si="1710"/>
        <v>5.5675206891408406E-4</v>
      </c>
      <c r="L1614" s="1">
        <f t="shared" ref="L1614" si="1711">L1619</f>
        <v>4.5817363744627424E-4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5.2007850757052976E-4</v>
      </c>
      <c r="L1615" s="1">
        <f t="shared" si="1712"/>
        <v>3.6880480997334981E-4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6.9272234249880384E-4</v>
      </c>
      <c r="K1616" s="1">
        <f t="shared" si="1713"/>
        <v>3.6673561343554321E-5</v>
      </c>
      <c r="L1616" s="1">
        <f t="shared" ref="L1616" si="1714">SUM(L1617:L1618)</f>
        <v>8.9368827472924425E-5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1.2583160357288313E-4</v>
      </c>
      <c r="K1617" s="1">
        <f>[2]Transport!G$27/SUM([2]Transport!G$24,[2]Transport!G$27)*K1614*(K$47+K$614)/(K$47+K$614+K$49)</f>
        <v>3.6673561343554321E-5</v>
      </c>
      <c r="L1617" s="1">
        <f>[2]Transport!H$27/SUM([2]Transport!H$24,[2]Transport!H$27)*L1614*(L$47+L$614)/(L$47+L$614+L$49)</f>
        <v>8.9368827472924425E-5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5.6689073892592068E-4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5.6689073892592068E-4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5.5675206891408406E-4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4.5817363744627424E-4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2.3981469040687124</v>
      </c>
      <c r="K1620" s="3">
        <f t="shared" ref="K1620:L1620" si="1719">SUM(K1621:K1629)</f>
        <v>2.4913688246460692</v>
      </c>
      <c r="L1620" s="3">
        <f t="shared" si="1719"/>
        <v>2.6917157029098306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4.5255441891553706E-4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5.340964215566113E-4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2.4531484851681147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2.8821786376528399E-5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3.1160398442694813E-5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1.5480972428213554E-4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1.8438287127456039E-4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3.2005426615180014E-5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2.3974741403911892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2.4905555902101444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0.23844512434091603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6.5399534325531522E-5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6.5933356716915033E-5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5.8927575742168743E-5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0.30265821638575885</v>
      </c>
      <c r="K1632" s="1">
        <f t="shared" si="1723"/>
        <v>0.31196499877974937</v>
      </c>
      <c r="L1632" s="1">
        <f t="shared" ref="L1632" si="1724">IFERROR(L1622/L1596,"-")</f>
        <v>0.33941381173642626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0.20129788976746385</v>
      </c>
      <c r="L1633" s="1">
        <f t="shared" ref="L1633" si="1726">IFERROR(L1623/L1598,"-")</f>
        <v>0.21668550391376196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0.11870351496053484</v>
      </c>
      <c r="K1637" s="1">
        <f t="shared" si="1733"/>
        <v>0.11870351496053501</v>
      </c>
      <c r="L1637" s="1">
        <f t="shared" ref="L1637" si="1734">IFERROR(L1627/L1612,"-")</f>
        <v>0.1187035149605349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0.16346685209675799</v>
      </c>
      <c r="K1638" s="1">
        <f t="shared" si="1735"/>
        <v>0.16346685209675807</v>
      </c>
      <c r="L1638" s="1">
        <f t="shared" ref="L1638" si="1736">IFERROR(L1628/L1613,"-")</f>
        <v>0.16346685209675799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0.11536532498209978</v>
      </c>
      <c r="K1639" s="1">
        <f t="shared" si="1737"/>
        <v>0.11842498734762605</v>
      </c>
      <c r="L1639" s="1">
        <f t="shared" ref="L1639" si="1738">IFERROR(L1629/L1619,"-")</f>
        <v>0.12861406882904439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25.035660539280251</v>
      </c>
      <c r="K1640" s="1">
        <f t="shared" si="1739"/>
        <v>24.368650992046678</v>
      </c>
      <c r="L1640" s="1">
        <f t="shared" ref="L1640" si="1740">L1641+L1645+L1649+L1655</f>
        <v>20.960148188807207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12.865017157364147</v>
      </c>
      <c r="K1641" s="1">
        <f t="shared" si="1743"/>
        <v>14.520184965040926</v>
      </c>
      <c r="L1641" s="1">
        <f t="shared" ref="L1641" si="1744">SUM(L1642:L1644)</f>
        <v>18.917420579783712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1.9813910399060357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2.0282146489324915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2.1805289954527289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1.673420740527509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2.7826483274993454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6.2843033088481786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1.4325470114851926E-5</v>
      </c>
      <c r="L1645" s="1">
        <f t="shared" ref="L1645" si="1747">SUM(L1646:L1648)</f>
        <v>1.6555846320386578E-4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1.4325470114851926E-5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1.6555846320386578E-4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6.1201410083821225E-2</v>
      </c>
      <c r="K1649" s="1">
        <f t="shared" si="1749"/>
        <v>2.2229366323804872E-2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5.7203771020043093E-2</v>
      </c>
      <c r="K1650" s="1">
        <f t="shared" si="1752"/>
        <v>1.6651724689504138E-2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3.9976390637781294E-3</v>
      </c>
      <c r="K1651" s="1">
        <f t="shared" si="1753"/>
        <v>5.5776416343007356E-3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3.9976390637781294E-3</v>
      </c>
      <c r="K1652" s="1">
        <f>[2]Transport!G$25/SUM([2]Transport!G$21,[2]Transport!G$25)*K1649*(K$35+K$600)/(K$35+K$600+K$39)</f>
        <v>5.5776416343007356E-3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6.1201410083821225E-2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2.2229366323804872E-2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12.109441971832283</v>
      </c>
      <c r="K1655" s="1">
        <f>[2]TRA_FuelByFleet!K$99</f>
        <v>9.826222335211833</v>
      </c>
      <c r="L1655" s="1">
        <f>[2]TRA_FuelByFleet!L$99</f>
        <v>2.0425620505602895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11.584274146757947</v>
      </c>
      <c r="K1656" s="1">
        <f t="shared" si="1754"/>
        <v>9.4866992246274933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0.52516782507433635</v>
      </c>
      <c r="K1657" s="1">
        <f t="shared" si="1756"/>
        <v>0.33952311058433926</v>
      </c>
      <c r="L1657" s="1">
        <f t="shared" ref="L1657" si="1757">SUM(L1658:L1659)</f>
        <v>2.0425620505602895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0.52516782507433635</v>
      </c>
      <c r="K1658" s="1">
        <f>[2]Transport!G$26/SUM([2]Transport!G$22,[2]Transport!G$26)*K1655*(K$34+K$582)/(K$34+K$582+K$38)</f>
        <v>0.33952311058433926</v>
      </c>
      <c r="L1658" s="1">
        <f>[2]Transport!H$26/SUM([2]Transport!H$22,[2]Transport!H$26)*L1655*(L$34+L$582)/(L$34+L$582+L$38)</f>
        <v>1.3334956741317572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0.70906637642853232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3.7021424186975193E-4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3.8557039889482582E-4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12.109071757590414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9.825836764812939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2.0425620505602895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68.193793672035852</v>
      </c>
      <c r="K1663" s="1">
        <f>IF([2]Transport!G$23+[2]Transport_Aviation_Intl!G$11&lt;0,0,[2]Transport!G$23+[2]Transport_Aviation_Intl!G$11)</f>
        <v>54.680790694970703</v>
      </c>
      <c r="L1663" s="1">
        <f>IF([2]Transport!H$23+[2]Transport_Aviation_Intl!H$11&lt;0,0,[2]Transport!H$23+[2]Transport_Aviation_Intl!H$11)</f>
        <v>23.745125932631268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17.89995544851844</v>
      </c>
      <c r="L1664" s="1">
        <f t="shared" ref="L1664" si="1760">L36</f>
        <v>29.781174473679208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12.653247865948517</v>
      </c>
      <c r="K1665" s="1">
        <f t="shared" si="1761"/>
        <v>11.881219025160767</v>
      </c>
      <c r="L1665" s="1">
        <f t="shared" ref="L1665" si="1762">L40</f>
        <v>27.314903688220049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3.3097219769823466E-2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3.3879362843630044E-2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3.6423626595381099E-2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4.1286583750221704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6.4196084175949704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14.1299511205897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2.5692419227723598E-5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2.9692550465910901E-4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5.5473708983287497E-2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2.0148970369158799E-2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1.5005056762383865E-6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1.5627453152780915E-6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11.9670296837095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9.7105775393637508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2.0186023486525002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1.67040322194013E-2</v>
      </c>
      <c r="K1679" s="7">
        <f t="shared" si="1766"/>
        <v>1.6704032219401303E-2</v>
      </c>
      <c r="L1679" s="7">
        <f t="shared" ref="L1679" si="1768">IFERROR(L1668/L1643,"-")</f>
        <v>1.6704032219401282E-2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2.4671968471722789</v>
      </c>
      <c r="K1680">
        <f t="shared" si="1766"/>
        <v>2.307013916977434</v>
      </c>
      <c r="L1680">
        <f t="shared" ref="L1680" si="1769">IFERROR(L1669/L1644,"-")</f>
        <v>2.248451487167241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1.7934782608695676</v>
      </c>
      <c r="L1683">
        <f t="shared" ref="L1683" si="1773">IFERROR(L1672/L1648,"-")</f>
        <v>1.7934782608695767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0.90641226905247618</v>
      </c>
      <c r="K1684" s="4">
        <f t="shared" si="1774"/>
        <v>0.90641226905248173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4.0530738867855104E-3</v>
      </c>
      <c r="K1686">
        <f t="shared" si="1776"/>
        <v>4.0530738867855113E-3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0.98826978015124267</v>
      </c>
      <c r="K1687" s="4">
        <f t="shared" si="1776"/>
        <v>0.98826978015124978</v>
      </c>
      <c r="L1687" s="4">
        <f t="shared" ref="L1687" si="1779">IFERROR(L1676/L1662,"-")</f>
        <v>0.98826978015124833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15.64912769887032</v>
      </c>
      <c r="K1688" s="3">
        <f t="shared" si="1780"/>
        <v>11.397062041138817</v>
      </c>
      <c r="L1688" s="3">
        <f t="shared" ref="L1688" si="1781">SUM(L1689:L1691,L1694:L1696,-L1701)</f>
        <v>1.122854652525238E-5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2.5374650450752441</v>
      </c>
      <c r="K1689" s="1">
        <f>[2]Summary!G53+[2]Summary!G59</f>
        <v>2.369832975437772</v>
      </c>
      <c r="L1689" s="1">
        <f>[2]Summary!H53+[2]Summary!H59</f>
        <v>-2.2830622193872117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3.9997827397577499</v>
      </c>
      <c r="K1691" s="1">
        <f>[2]Summary!G55+[2]Summary!G60</f>
        <v>3.347014542135391</v>
      </c>
      <c r="L1691" s="1">
        <f>[2]Summary!H55+[2]Summary!H60</f>
        <v>1.4559077218859759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1.9142471696635699</v>
      </c>
      <c r="K1692" s="1">
        <f t="shared" si="1786"/>
        <v>1.2696007541270808</v>
      </c>
      <c r="L1692" s="1">
        <f t="shared" ref="L1692" si="1787">L1691-L1693</f>
        <v>0.28696137234378116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2.08553557009418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2.0774137880083101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1.1689463495421948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1.3659462444525921</v>
      </c>
      <c r="K1694" s="1">
        <f>[2]Summary!G56</f>
        <v>0.71883848309458787</v>
      </c>
      <c r="L1694" s="1">
        <f>[2]Summary!H56</f>
        <v>0.1970100544656837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2.8514753748830697</v>
      </c>
      <c r="K1695" s="1">
        <f>[2]Summary!G57</f>
        <v>1.7014655874713731</v>
      </c>
      <c r="L1695" s="1">
        <f>[2]Summary!H57</f>
        <v>0.63013171839482363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4.894458294701665</v>
      </c>
      <c r="K1696" s="1">
        <f>[2]Summary!G58</f>
        <v>3.2599104529996934</v>
      </c>
      <c r="L1696" s="1">
        <f>[2]Summary!H58</f>
        <v>3.3468142301881798E-5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4.6765723810156086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1.6306892012702738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9.5149550481951513E-6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6.9304748810878469E-5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8.6586090938575847E-6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6.064613971702088E-5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9.5149550481951513E-6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753.92653798434981</v>
      </c>
      <c r="K1711" s="3">
        <f t="shared" si="1797"/>
        <v>681.66849491120252</v>
      </c>
      <c r="L1711" s="3">
        <f t="shared" ref="L1711" si="1798">SUM(L1712:L1713,L1730,L1739:L1740,L1741,L1742,L1747,L1750,,L1755:L1758,L1751)</f>
        <v>583.01841519332208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7.4627057618381089E-4</v>
      </c>
      <c r="K1712" s="1">
        <f t="shared" si="1800"/>
        <v>9.6441022854299576E-6</v>
      </c>
      <c r="L1712" s="1">
        <f t="shared" ref="L1712" si="1801">L21</f>
        <v>1.992233560753844E-4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119.55854067983853</v>
      </c>
      <c r="K1713" s="1">
        <f t="shared" si="1800"/>
        <v>93.311722521052445</v>
      </c>
      <c r="L1713" s="1">
        <f t="shared" ref="L1713" si="1805">L22</f>
        <v>62.993498022846772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97.013222173706367</v>
      </c>
      <c r="K1714" s="1">
        <f t="shared" si="1800"/>
        <v>57.779685570629965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30.403530469240305</v>
      </c>
      <c r="K1715" s="1">
        <f t="shared" si="1800"/>
        <v>13.375381623323175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9.2434314486851269E-4</v>
      </c>
      <c r="K1716" s="1">
        <f t="shared" si="1800"/>
        <v>1.0353134316960454E-5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39.915335809853467</v>
      </c>
      <c r="K1717" s="1">
        <f t="shared" si="1800"/>
        <v>33.706260971872588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25.313969777897714</v>
      </c>
      <c r="K1718" s="1">
        <f t="shared" si="1800"/>
        <v>10.357516378202558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1.379461773570019</v>
      </c>
      <c r="K1719" s="1">
        <f t="shared" si="1800"/>
        <v>0.34051624409733156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22.545318506132162</v>
      </c>
      <c r="K1720" s="1">
        <f t="shared" si="1800"/>
        <v>35.532036950422473</v>
      </c>
      <c r="L1720" s="1">
        <f t="shared" ref="L1720" si="1812">L29</f>
        <v>62.993498022846772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2.8763168454686223</v>
      </c>
      <c r="K1721" s="1">
        <f t="shared" si="1800"/>
        <v>2.2815212729802639</v>
      </c>
      <c r="L1721" s="1">
        <f t="shared" ref="L1721" si="1813">L30</f>
        <v>5.8974198609475152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1.7690462121451</v>
      </c>
      <c r="K1722" s="1">
        <f t="shared" si="1800"/>
        <v>3.4693412037629994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9.8920706401836469</v>
      </c>
      <c r="K1723" s="1">
        <f t="shared" si="1815"/>
        <v>23.650817925261705</v>
      </c>
      <c r="L1723" s="1">
        <f t="shared" ref="L1723" si="1816">L33</f>
        <v>33.631331129118401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2.8763168454686223</v>
      </c>
      <c r="K1724" s="1">
        <f t="shared" si="1815"/>
        <v>2.2815212729802639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1.7690462121451</v>
      </c>
      <c r="K1725" s="1">
        <f t="shared" si="1815"/>
        <v>3.4693412037629994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12.653247865948517</v>
      </c>
      <c r="K1726" s="1">
        <f t="shared" si="1819"/>
        <v>11.881219025160767</v>
      </c>
      <c r="L1726" s="1">
        <f t="shared" ref="L1726" si="1820">L37</f>
        <v>29.362166893728372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2.0472632055083242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12.653247865948517</v>
      </c>
      <c r="K1729" s="1">
        <f t="shared" si="1819"/>
        <v>11.881219025160767</v>
      </c>
      <c r="L1729" s="1">
        <f t="shared" ref="L1729" si="1823">L40</f>
        <v>27.314903688220049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59.896775528072901</v>
      </c>
      <c r="K1730" s="1">
        <f t="shared" si="1819"/>
        <v>34.258239340404934</v>
      </c>
      <c r="L1730" s="1">
        <f t="shared" ref="L1730" si="1824">L41</f>
        <v>18.392544089371981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56.497422684771863</v>
      </c>
      <c r="K1731" s="1">
        <f t="shared" si="1819"/>
        <v>32.123009889547617</v>
      </c>
      <c r="L1731" s="1">
        <f t="shared" ref="L1731" si="1825">L42</f>
        <v>16.257451230934041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56.491836745183129</v>
      </c>
      <c r="K1732" s="1">
        <f t="shared" si="1819"/>
        <v>32.122423809673172</v>
      </c>
      <c r="L1732" s="1">
        <f t="shared" ref="L1732" si="1826">L43</f>
        <v>16.256807650106655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5.5859395887315842E-3</v>
      </c>
      <c r="K1733" s="1">
        <f t="shared" si="1819"/>
        <v>5.8607987444677843E-4</v>
      </c>
      <c r="L1733" s="1">
        <f t="shared" ref="L1733" si="1827">L44</f>
        <v>6.435808273846759E-4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3.3993528433010392</v>
      </c>
      <c r="K1734" s="1">
        <f t="shared" si="1819"/>
        <v>2.1352294508573135</v>
      </c>
      <c r="L1734" s="1">
        <f t="shared" ref="L1734" si="1828">L45</f>
        <v>2.1350928584379387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2.1352294508573135</v>
      </c>
      <c r="L1735" s="1">
        <f t="shared" ref="L1735" si="1829">L46</f>
        <v>2.1350928584379387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2.1352294508573135</v>
      </c>
      <c r="L1736" s="1">
        <f t="shared" ref="L1736" si="1830">L47</f>
        <v>2.1350928584379387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0.1771408450869334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0.1771408450869334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167.60092768425272</v>
      </c>
      <c r="K1739" s="1">
        <f t="shared" si="1819"/>
        <v>98.945498929734953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1.8861607252063095E-5</v>
      </c>
      <c r="K1740" s="1">
        <f t="shared" si="1834"/>
        <v>15.96137476576445</v>
      </c>
      <c r="L1740" s="1">
        <f t="shared" ref="L1740" si="1835">-L58+L51</f>
        <v>14.092503583320996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47.710007739965391</v>
      </c>
      <c r="K1742" s="1">
        <f t="shared" si="1838"/>
        <v>47.710006911957578</v>
      </c>
      <c r="L1742" s="1">
        <f t="shared" ref="L1742" si="1839">L3</f>
        <v>47.710008557892237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15.849137944055038</v>
      </c>
      <c r="K1743" s="1">
        <f t="shared" si="1838"/>
        <v>16.26639574437014</v>
      </c>
      <c r="L1743" s="1">
        <f t="shared" ref="L1743" si="1840">L4</f>
        <v>16.956994837982943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7.6690262393408677</v>
      </c>
      <c r="K1744" s="1">
        <f t="shared" si="1838"/>
        <v>7.6690269089392418</v>
      </c>
      <c r="L1744" s="1">
        <f t="shared" ref="L1744" si="1841">L5</f>
        <v>7.6690280159943205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4.8053848592006974</v>
      </c>
      <c r="K1745" s="1">
        <f t="shared" si="1838"/>
        <v>4.8053857477137774</v>
      </c>
      <c r="L1745" s="1">
        <f t="shared" ref="L1745" si="1842">L6</f>
        <v>4.8053870975624342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19.386458697368795</v>
      </c>
      <c r="K1746" s="1">
        <f t="shared" si="1838"/>
        <v>18.969198510934419</v>
      </c>
      <c r="L1746" s="1">
        <f t="shared" ref="L1746" si="1843">L7</f>
        <v>18.278598606352542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72.39112890671268</v>
      </c>
      <c r="K1747" s="1">
        <f t="shared" si="1838"/>
        <v>74.180228701779257</v>
      </c>
      <c r="L1747" s="1">
        <f t="shared" ref="L1747" si="1844">L8</f>
        <v>78.170998374575802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34.937691562190892</v>
      </c>
      <c r="K1748" s="1">
        <f t="shared" si="1838"/>
        <v>35.159448535680461</v>
      </c>
      <c r="L1748" s="1">
        <f t="shared" ref="L1748" si="1845">L9</f>
        <v>35.852894252408987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37.453437344521795</v>
      </c>
      <c r="K1749" s="1">
        <f t="shared" si="1838"/>
        <v>39.020780166098795</v>
      </c>
      <c r="L1749" s="1">
        <f t="shared" ref="L1749" si="1846">L10</f>
        <v>42.318104122166815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12.54043815369122</v>
      </c>
      <c r="K1750" s="1">
        <f t="shared" si="1838"/>
        <v>15.555142944580012</v>
      </c>
      <c r="L1750" s="1">
        <f t="shared" ref="L1750" si="1847">L11</f>
        <v>26.934383837398673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151.92126629014371</v>
      </c>
      <c r="K1751" s="1">
        <f t="shared" si="1838"/>
        <v>152.12441117420127</v>
      </c>
      <c r="L1751" s="1">
        <f t="shared" ref="L1751" si="1848">L12</f>
        <v>152.52842495014286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72.139906329569044</v>
      </c>
      <c r="K1752" s="1">
        <f t="shared" si="1849"/>
        <v>72.141561457793529</v>
      </c>
      <c r="L1752" s="1">
        <f t="shared" ref="L1752" si="1850">L13</f>
        <v>68.851436323640954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63.846497326951919</v>
      </c>
      <c r="K1753" s="1">
        <f t="shared" si="1849"/>
        <v>63.844848067994938</v>
      </c>
      <c r="L1753" s="1">
        <f t="shared" ref="L1753" si="1851">L14</f>
        <v>67.134974029047072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15.934862633622746</v>
      </c>
      <c r="K1754" s="1">
        <f t="shared" si="1849"/>
        <v>16.138001648412796</v>
      </c>
      <c r="L1754" s="1">
        <f t="shared" ref="L1754" si="1852">L15</f>
        <v>16.54201459745482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54.536976123930323</v>
      </c>
      <c r="K1755" s="1">
        <f t="shared" si="1849"/>
        <v>67.613098228579446</v>
      </c>
      <c r="L1755" s="1">
        <f t="shared" ref="L1755" si="1853">L16</f>
        <v>94.313925772838857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1.5962507072817105</v>
      </c>
      <c r="K1756" s="1">
        <f t="shared" si="1849"/>
        <v>3.1588329472410686</v>
      </c>
      <c r="L1756" s="1">
        <f t="shared" ref="L1756" si="1854">L17</f>
        <v>6.1200130909252994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66.173461038277338</v>
      </c>
      <c r="K1757" s="1">
        <f t="shared" si="1849"/>
        <v>78.84992880180485</v>
      </c>
      <c r="L1757" s="1">
        <f t="shared" ref="L1757" si="1855">L18</f>
        <v>81.761915690652586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35.220328794618297</v>
      </c>
      <c r="K1759" s="3">
        <f t="shared" si="1857"/>
        <v>38.794644774614525</v>
      </c>
      <c r="L1759" s="3">
        <f t="shared" ref="L1759" si="1858">SUM(L1760,L1762,L1766,L1770,L1786,L1793,L1801,L1803,L1811,L1815,L1809)</f>
        <v>47.757353126173051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2.0752995882684724</v>
      </c>
      <c r="K1760" s="1">
        <f t="shared" si="1859"/>
        <v>1.2356851844506809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2.0752995882684724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16.670947804646424</v>
      </c>
      <c r="K1762" s="1">
        <f t="shared" si="1861"/>
        <v>16.734660213519163</v>
      </c>
      <c r="L1762" s="1">
        <f t="shared" ref="L1762" si="1862">SUM(L1763:L1765)</f>
        <v>17.415529287794172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7.4162447033550718</v>
      </c>
      <c r="K1763" s="1">
        <f>'[2]Electricity and CHPs_CAP'!G$15</f>
        <v>7.4162478979910578</v>
      </c>
      <c r="L1763" s="1">
        <f>'[2]Electricity and CHPs_CAP'!H$15</f>
        <v>7.7286837905499191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4.895053006881656</v>
      </c>
      <c r="K1764" s="1">
        <f>'[2]Electricity and CHPs_CAP'!G$16</f>
        <v>4.9587621923492353</v>
      </c>
      <c r="L1764" s="1">
        <f>'[2]Electricity and CHPs_CAP'!H$16</f>
        <v>5.3271952085573862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4.3596500944096972</v>
      </c>
      <c r="K1765" s="1">
        <f>'[2]Electricity and CHPs_CAP'!G$17</f>
        <v>4.3596501231788691</v>
      </c>
      <c r="L1765" s="1">
        <f>'[2]Electricity and CHPs_CAP'!H$17</f>
        <v>4.3596502886868667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3.6704810806199167E-2</v>
      </c>
      <c r="K1766" s="1">
        <f t="shared" si="1863"/>
        <v>7.5223508954192714E-3</v>
      </c>
      <c r="L1766" s="1">
        <f t="shared" ref="L1766" si="1864">SUM(L1767:L1769)</f>
        <v>1.1937451946404772E-2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8.0964891626943043E-3</v>
      </c>
      <c r="K1767" s="1">
        <f>'[2]Electricity and CHPs_CAP'!G$18</f>
        <v>7.1292575374111841E-3</v>
      </c>
      <c r="L1767" s="1">
        <f>'[2]Electricity and CHPs_CAP'!H$18</f>
        <v>1.070355279701211E-3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4.2952300399705812E-4</v>
      </c>
      <c r="K1768" s="1">
        <f>'[2]Electricity and CHPs_CAP'!G$28</f>
        <v>1.3324287319768809E-4</v>
      </c>
      <c r="L1768" s="1">
        <f>'[2]Electricity and CHPs_CAP'!H$28</f>
        <v>6.5618503481091285E-5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2.8178798639507802E-2</v>
      </c>
      <c r="K1769" s="1">
        <f>'[2]Electricity and CHPs_CAP'!G$41</f>
        <v>2.5985048481039913E-4</v>
      </c>
      <c r="L1769" s="1">
        <f>'[2]Electricity and CHPs_CAP'!H$41</f>
        <v>1.080147816322247E-2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0.23893745162311372</v>
      </c>
      <c r="K1770" s="1">
        <f t="shared" si="1866"/>
        <v>0.29022844974095668</v>
      </c>
      <c r="L1770" s="1">
        <f t="shared" ref="L1770" si="1867">SUM(L1771:L1785)</f>
        <v>0.47392321276846533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6.7367432171498194E-5</v>
      </c>
      <c r="L1771" s="1">
        <f>'[2]Electricity and CHPs_CAP'!H$21</f>
        <v>0.18290917808986687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1.5617806677894617E-2</v>
      </c>
      <c r="K1772" s="1">
        <f>'[2]Electricity and CHPs_CAP'!G$22</f>
        <v>1.5619783911262288E-2</v>
      </c>
      <c r="L1772" s="1">
        <f>'[2]Electricity and CHPs_CAP'!H$22</f>
        <v>1.9572334107150882E-2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4.2038577996818201E-7</v>
      </c>
      <c r="L1773" s="1">
        <f>'[2]Electricity and CHPs_CAP'!H$23</f>
        <v>7.5538151916866945E-3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4.0420623596521335E-4</v>
      </c>
      <c r="K1774" s="1">
        <f>IF('[2]Electricity and CHPs_CAP'!G$24&lt;0,0,'[2]Electricity and CHPs_CAP'!G$24)</f>
        <v>4.5171971965300012E-5</v>
      </c>
      <c r="L1774" s="1">
        <f>IF('[2]Electricity and CHPs_CAP'!H$24&lt;0,0,'[2]Electricity and CHPs_CAP'!H$24)</f>
        <v>1.2258693480500248E-2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2.05032445080949E-5</v>
      </c>
      <c r="L1775" s="1">
        <f>'[2]Electricity and CHPs_CAP'!H$29</f>
        <v>4.258827201161456E-2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2.9104898511409169E-3</v>
      </c>
      <c r="K1776" s="1">
        <f>'[2]Electricity and CHPs_CAP'!G$39</f>
        <v>1.3690039678993099E-3</v>
      </c>
      <c r="L1776" s="1">
        <f>'[2]Electricity and CHPs_CAP'!H$39</f>
        <v>8.2544128389502706E-4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2.3552131227249601E-4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1.05154688963239E-4</v>
      </c>
      <c r="K1778" s="1">
        <f>'[2]Electricity and CHPs_CAP'!G$47</f>
        <v>1.0513840015402805E-4</v>
      </c>
      <c r="L1778" s="1">
        <f>'[2]Electricity and CHPs_CAP'!H$47</f>
        <v>1.327894653927666E-3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4.067051910316975E-4</v>
      </c>
      <c r="K1779" s="1">
        <f>'[2]Electricity and CHPs_CAP'!G$48</f>
        <v>2.3913781768892649E-4</v>
      </c>
      <c r="L1779" s="1">
        <f>'[2]Electricity and CHPs_CAP'!H$48</f>
        <v>1.6502721691739848E-4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7.73894116292141E-5</v>
      </c>
      <c r="K1780" s="1">
        <f>'[2]Electricity and CHPs_CAP'!G$49</f>
        <v>7.9089697554775174E-5</v>
      </c>
      <c r="L1780" s="1">
        <f>'[2]Electricity and CHPs_CAP'!H$49</f>
        <v>7.229257702026877E-5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0.13320844356438571</v>
      </c>
      <c r="K1781" s="1">
        <f>'[2]Electricity and CHPs_CAP'!G$51</f>
        <v>0.13235079452860954</v>
      </c>
      <c r="L1781" s="1">
        <f>'[2]Electricity and CHPs_CAP'!H$51</f>
        <v>3.4350897664675202E-2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8.0981327585392135E-4</v>
      </c>
      <c r="K1782" s="1">
        <f>'[2]Electricity and CHPs_CAP'!G$52</f>
        <v>5.5234207658018397E-2</v>
      </c>
      <c r="L1782" s="1">
        <f>'[2]Electricity and CHPs_CAP'!H$52</f>
        <v>8.7030515488932536E-2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8.4744854998803631E-2</v>
      </c>
      <c r="K1783" s="1">
        <f>'[2]Electricity and CHPs_CAP'!G$54</f>
        <v>8.4744102746300926E-2</v>
      </c>
      <c r="L1783" s="1">
        <f>'[2]Electricity and CHPs_CAP'!H$54</f>
        <v>8.4743484456656873E-2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5.4861431352054221E-4</v>
      </c>
      <c r="K1784" s="1">
        <f>'[2]Electricity and CHPs_CAP'!G$55</f>
        <v>2.4138763655629988E-4</v>
      </c>
      <c r="L1784" s="1">
        <f>'[2]Electricity and CHPs_CAP'!H$55</f>
        <v>3.659361874163692E-5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1.0397341392500696E-4</v>
      </c>
      <c r="K1785" s="1">
        <f>'[2]Electricity and CHPs_CAP'!G$58</f>
        <v>1.123403424872872E-4</v>
      </c>
      <c r="L1785" s="1">
        <f>'[2]Electricity and CHPs_CAP'!H$58</f>
        <v>2.5325161460691356E-4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0.35299970875220554</v>
      </c>
      <c r="K1786" s="1">
        <f t="shared" si="1870"/>
        <v>0.35972296373916496</v>
      </c>
      <c r="L1786" s="1">
        <f t="shared" ref="L1786" si="1871">SUM(L1787:L1792)</f>
        <v>0.42464814844416082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0.2794903429060358</v>
      </c>
      <c r="K1787" s="1">
        <f>'[2]Electricity and CHPs_CAP'!G$19</f>
        <v>0.28606074383848074</v>
      </c>
      <c r="L1787" s="1">
        <f>'[2]Electricity and CHPs_CAP'!H$19</f>
        <v>8.5374745498717486E-5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0.32087870610527602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6.9926301110578598E-2</v>
      </c>
      <c r="K1789" s="1">
        <f>'[2]Electricity and CHPs_CAP'!G$26</f>
        <v>7.0079075565429139E-2</v>
      </c>
      <c r="L1789" s="1">
        <f>'[2]Electricity and CHPs_CAP'!H$26</f>
        <v>2.416233031329873E-5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7.4477686753667893E-2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3.5830647355910854E-3</v>
      </c>
      <c r="K1791" s="1">
        <f>'[2]Electricity and CHPs_CAP'!G$44</f>
        <v>3.5831443352550992E-3</v>
      </c>
      <c r="L1791" s="1">
        <f>'[2]Electricity and CHPs_CAP'!H$44</f>
        <v>4.2492743031313004E-5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2.9139725766373501E-2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0.15364803650360256</v>
      </c>
      <c r="K1793" s="1">
        <f t="shared" si="1873"/>
        <v>0.23646774971043816</v>
      </c>
      <c r="L1793" s="1">
        <f t="shared" ref="L1793" si="1874">SUM(L1794:L1800)</f>
        <v>0.289681700786176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2.5088612124040191E-4</v>
      </c>
      <c r="K1794" s="1">
        <f>'[2]Electricity and CHPs_CAP'!G$25</f>
        <v>2.6185189249936089E-4</v>
      </c>
      <c r="L1794" s="1">
        <f>'[2]Electricity and CHPs_CAP'!H$25</f>
        <v>1.3673590994347362E-4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2.4749719554514098E-7</v>
      </c>
      <c r="L1795" s="1">
        <f>'[2]Electricity and CHPs_CAP'!H$31</f>
        <v>3.1486564569032802E-2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0.15232564476438792</v>
      </c>
      <c r="K1796" s="1">
        <f>'[2]Electricity and CHPs_CAP'!G$42</f>
        <v>0.20996507992668575</v>
      </c>
      <c r="L1796" s="1">
        <f>'[2]Electricity and CHPs_CAP'!H$42</f>
        <v>0.14102585960392736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8.5485715543316895E-2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2.1689645143664328E-4</v>
      </c>
      <c r="K1798" s="1">
        <f>'[2]Electricity and CHPs_CAP'!G$50</f>
        <v>2.4132358888374824E-4</v>
      </c>
      <c r="L1798" s="1">
        <f>'[2]Electricity and CHPs_CAP'!H$50</f>
        <v>1.4816917011536434E-4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7.2118693519884628E-4</v>
      </c>
      <c r="K1799" s="1">
        <f>'[2]Electricity and CHPs_CAP'!G$53</f>
        <v>2.5884437090650438E-2</v>
      </c>
      <c r="L1799" s="1">
        <f>'[2]Electricity and CHPs_CAP'!H$53</f>
        <v>3.1350566324378715E-2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1.3342223133875356E-4</v>
      </c>
      <c r="K1800" s="1">
        <f>'[2]Electricity and CHPs_CAP'!G$56</f>
        <v>1.1480971452332541E-4</v>
      </c>
      <c r="L1800" s="1">
        <f>'[2]Electricity and CHPs_CAP'!H$56</f>
        <v>4.8089665461426001E-5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0.26539017036455781</v>
      </c>
      <c r="K1801" s="1">
        <f t="shared" si="1876"/>
        <v>0.52518518884593068</v>
      </c>
      <c r="L1801" s="1">
        <f t="shared" si="1876"/>
        <v>1.0175098576038899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0.26539017036455781</v>
      </c>
      <c r="K1802" s="1">
        <f>'[2]Electricity and CHPs_CAP'!G$33</f>
        <v>0.52518518884593068</v>
      </c>
      <c r="L1802" s="1">
        <f>'[2]Electricity and CHPs_CAP'!H$33</f>
        <v>1.0175098576038899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14.686652093738342</v>
      </c>
      <c r="K1803" s="1">
        <f t="shared" si="1877"/>
        <v>18.439233692696405</v>
      </c>
      <c r="L1803" s="1">
        <f t="shared" ref="L1803" si="1878">SUM(L1804:L1808)</f>
        <v>25.944390779085971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0.23916334678927725</v>
      </c>
      <c r="K1804" s="1">
        <f>'[2]Electricity and CHPs_CAP'!G$34</f>
        <v>0.40970315629368442</v>
      </c>
      <c r="L1804" s="1">
        <f>'[2]Electricity and CHPs_CAP'!H$34</f>
        <v>0.45919744151962433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8.6949251544146104</v>
      </c>
      <c r="K1805" s="1">
        <f>'[2]Electricity and CHPs_CAP'!G$35</f>
        <v>11.775166360522137</v>
      </c>
      <c r="L1805" s="1">
        <f>'[2]Electricity and CHPs_CAP'!H$35</f>
        <v>18.545317532677899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1.3297344246339946</v>
      </c>
      <c r="K1806" s="1">
        <f>'[2]Electricity and CHPs_CAP'!G$36</f>
        <v>1.4114556252149617</v>
      </c>
      <c r="L1806" s="1">
        <f>'[2]Electricity and CHPs_CAP'!H$36</f>
        <v>1.5902704717233884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1.1577423741375998</v>
      </c>
      <c r="K1807" s="1">
        <f>'[2]Electricity and CHPs_CAP'!G$37</f>
        <v>1.2168055188304341</v>
      </c>
      <c r="L1807" s="1">
        <f>'[2]Electricity and CHPs_CAP'!H$37</f>
        <v>1.3441179868495889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3.2650867937628592</v>
      </c>
      <c r="K1808" s="1">
        <f>'[2]Electricity and CHPs_CAP'!G$38</f>
        <v>3.6261030318351888</v>
      </c>
      <c r="L1808" s="1">
        <f>'[2]Electricity and CHPs_CAP'!H$38</f>
        <v>4.0054873463154701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4.5709710744488183E-4</v>
      </c>
      <c r="K1811" s="1">
        <f t="shared" si="1883"/>
        <v>1.6809339284027634E-2</v>
      </c>
      <c r="L1811" s="1">
        <f t="shared" ref="L1811" si="1884">SUM(L1812:L1814)</f>
        <v>3.9689944140469731E-2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1.6395525335396802E-2</v>
      </c>
      <c r="L1812" s="1">
        <f>'[2]Electricity and CHPs_CAP'!H$30</f>
        <v>1.6398172996256368E-2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3.18747888113329E-4</v>
      </c>
      <c r="K1813" s="1">
        <f>'[2]Electricity and CHPs_CAP'!G$46</f>
        <v>3.1910126551500356E-4</v>
      </c>
      <c r="L1813" s="1">
        <f>'[2]Electricity and CHPs_CAP'!H$46</f>
        <v>2.2242529374456942E-2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1.3834921933155285E-4</v>
      </c>
      <c r="K1814" s="1">
        <f>'[2]Electricity and CHPs_CAP'!G$57</f>
        <v>9.4712683115829525E-5</v>
      </c>
      <c r="L1814" s="1">
        <f>'[2]Electricity and CHPs_CAP'!H$57</f>
        <v>1.0492417697564214E-3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0.73929203280793787</v>
      </c>
      <c r="K1815" s="1">
        <f t="shared" si="1885"/>
        <v>0.94912964173233438</v>
      </c>
      <c r="L1815" s="1">
        <f t="shared" ref="L1815" si="1886">SUM(L1816:L1822)</f>
        <v>2.1400427436033467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9.9997697256854701E-2</v>
      </c>
      <c r="K1816" s="1">
        <f>'[2]Electricity and CHPs_CAP'!G$63</f>
        <v>9.9998217815416984E-2</v>
      </c>
      <c r="L1816" s="1">
        <f>'[2]Electricity and CHPs_CAP'!H$63</f>
        <v>9.9998680291097305E-2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2.139463862701765E-2</v>
      </c>
      <c r="K1817" s="1">
        <f>'[2]Electricity and CHPs_CAP'!G$64</f>
        <v>4.4140008631883401E-2</v>
      </c>
      <c r="L1817" s="1">
        <f>'[2]Electricity and CHPs_CAP'!H$64</f>
        <v>0.78183174863970528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1.642219705182978E-2</v>
      </c>
      <c r="K1818" s="1">
        <f>'[2]Electricity and CHPs_CAP'!G$65</f>
        <v>3.0993346855354875E-2</v>
      </c>
      <c r="L1818" s="1">
        <f>'[2]Electricity and CHPs_CAP'!H$65</f>
        <v>5.4809981191809312E-2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0.27349111543238636</v>
      </c>
      <c r="K1819" s="1">
        <f>'[2]Electricity and CHPs_CAP'!G$66</f>
        <v>0.41400173520342448</v>
      </c>
      <c r="L1819" s="1">
        <f>'[2]Electricity and CHPs_CAP'!H$66</f>
        <v>0.76131624084614746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0.14194159424067751</v>
      </c>
      <c r="K1820" s="1">
        <f>'[2]Electricity and CHPs_CAP'!G$67</f>
        <v>0.15440950462776371</v>
      </c>
      <c r="L1820" s="1">
        <f>'[2]Electricity and CHPs_CAP'!H$67</f>
        <v>0.19122457072815507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4.9146975893362713E-2</v>
      </c>
      <c r="K1821" s="1">
        <f>'[2]Electricity and CHPs_CAP'!G$68</f>
        <v>4.9853903390149515E-2</v>
      </c>
      <c r="L1821" s="1">
        <f>'[2]Electricity and CHPs_CAP'!H$68</f>
        <v>6.1558118169332161E-2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0.13689781430580919</v>
      </c>
      <c r="K1822" s="1">
        <f>'[2]Electricity and CHPs_CAP'!G$69</f>
        <v>0.1557329252083415</v>
      </c>
      <c r="L1822" s="1">
        <f>'[2]Electricity and CHPs_CAP'!H$69</f>
        <v>0.18930340373710017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8.7569426780335604</v>
      </c>
      <c r="K1823" s="3">
        <f t="shared" si="1889"/>
        <v>8.1608684875629258</v>
      </c>
      <c r="L1823" s="3">
        <f t="shared" ref="L1823" si="1890">SUM(L1824,L1843)</f>
        <v>7.2014058401634564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7.0203414860089559</v>
      </c>
      <c r="K1824" s="1">
        <f t="shared" si="1891"/>
        <v>6.2291203843325427</v>
      </c>
      <c r="L1824" s="1">
        <f t="shared" ref="L1824" si="1892">SUM(L1825,L1828,L1830,L1833,L1835,L1837,L1839,L1841)</f>
        <v>5.1332981516383329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3.9851861254633243</v>
      </c>
      <c r="K1825" s="1">
        <f t="shared" si="1893"/>
        <v>4.4493949690051773</v>
      </c>
      <c r="L1825" s="1">
        <f t="shared" ref="L1825" si="1894">SUM(L1826:L1827)</f>
        <v>4.2154714660287036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2.0980355466846221E-2</v>
      </c>
      <c r="K1826" s="1" cm="1">
        <f t="array" ref="K1826">SUMPRODUCT(([2]OUT_FinalEnergyCons!$B$4:$B$10000="var_cap")*1,(ISNUMBER(SEARCH("RH*-SHELCBR",[2]OUT_FinalEnergyCons!$A$4:$A$10000)))*1,[2]OUT_FinalEnergyCons!I$4:I$10000)</f>
        <v>4.1272629474082929E-3</v>
      </c>
      <c r="L1826" s="1" cm="1">
        <f t="array" ref="L1826">SUMPRODUCT(([2]OUT_FinalEnergyCons!$B$4:$B$10000="var_cap")*1,(ISNUMBER(SEARCH("RH*-SHELCBR",[2]OUT_FinalEnergyCons!$A$4:$A$10000)))*1,[2]OUT_FinalEnergyCons!J$4:J$10000)</f>
        <v>1.8086016928746799E-3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3.9642057699964779</v>
      </c>
      <c r="K1827" s="1" cm="1">
        <f t="array" ref="K1827">SUMPRODUCT(([2]OUT_FinalEnergyCons!$B$4:$B$10000="var_cap")*1,ISNUMBER(SEARCH("RH*-SHELCHP",[2]OUT_FinalEnergyCons!$A$4:$A$10000))*1,[2]OUT_FinalEnergyCons!I$4:I$10000)</f>
        <v>4.445267706057769</v>
      </c>
      <c r="L1827" s="1" cm="1">
        <f t="array" ref="L1827">SUMPRODUCT(([2]OUT_FinalEnergyCons!$B$4:$B$10000="var_cap")*1,ISNUMBER(SEARCH("RH*-SHELCHP",[2]OUT_FinalEnergyCons!$A$4:$A$10000))*1,[2]OUT_FinalEnergyCons!J$4:J$10000)</f>
        <v>4.2136628643358289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0.91125353468913994</v>
      </c>
      <c r="K1828" s="1">
        <f t="shared" si="1899"/>
        <v>0.35333091507422482</v>
      </c>
      <c r="L1828" s="1">
        <f t="shared" si="1899"/>
        <v>3.1316023160932405E-2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0.91125353468913994</v>
      </c>
      <c r="K1829" s="1" cm="1">
        <f t="array" ref="K1829">SUMPRODUCT(([2]OUT_FinalEnergyCons!$B$4:$B$10000="var_cap")*1, (ISNUMBER(SEARCH("RH*-SHLFOBR",[2]OUT_FinalEnergyCons!$A$4:$A$10000)))*1,[2]OUT_FinalEnergyCons!I$4:I$10000)</f>
        <v>0.35333091507422482</v>
      </c>
      <c r="L1829" s="1" cm="1">
        <f t="array" ref="L1829">SUMPRODUCT(([2]OUT_FinalEnergyCons!$B$4:$B$10000="var_cap")*1, (ISNUMBER(SEARCH("RH*-SHLFOBR",[2]OUT_FinalEnergyCons!$A$4:$A$10000)))*1,[2]OUT_FinalEnergyCons!J$4:J$10000)</f>
        <v>3.1316023160932405E-2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1.6072970129007773</v>
      </c>
      <c r="K1830" s="1">
        <f t="shared" si="1902"/>
        <v>1.0690603277289086</v>
      </c>
      <c r="L1830" s="1">
        <f t="shared" ref="L1830" si="1903">SUM(L1831:L1832)</f>
        <v>0.70593825903947771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1.0688624340767465</v>
      </c>
      <c r="K1831" s="1" cm="1">
        <f t="array" ref="K1831">SUMPRODUCT(([2]OUT_FinalEnergyCons!$B$4:$B$10000="var_cap")*1, (ISNUMBER(SEARCH("RH*-SHNGABR",[2]OUT_FinalEnergyCons!$A$4:$A$10000)))*1,[2]OUT_FinalEnergyCons!I$4:I$10000)</f>
        <v>0.4630882841025164</v>
      </c>
      <c r="L1831" s="1" cm="1">
        <f t="array" ref="L1831">SUMPRODUCT(([2]OUT_FinalEnergyCons!$B$4:$B$10000="var_cap")*1, (ISNUMBER(SEARCH("RH*-SHNGABR",[2]OUT_FinalEnergyCons!$A$4:$A$10000)))*1,[2]OUT_FinalEnergyCons!J$4:J$10000)</f>
        <v>0.1465317751196811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0.53843457882403079</v>
      </c>
      <c r="K1832" s="1" cm="1">
        <f t="array" ref="K1832">SUMPRODUCT(([2]OUT_FinalEnergyCons!$B$4:$B$10000="var_cap")*1,ISNUMBER(SEARCH("RH*-SHngahp",[2]OUT_FinalEnergyCons!$A$4:$A$10000))*1,[2]OUT_FinalEnergyCons!I$4:I$10000)</f>
        <v>0.60597204362639223</v>
      </c>
      <c r="L1832" s="1" cm="1">
        <f t="array" ref="L1832">SUMPRODUCT(([2]OUT_FinalEnergyCons!$B$4:$B$10000="var_cap")*1,ISNUMBER(SEARCH("RH*-SHngahp",[2]OUT_FinalEnergyCons!$A$4:$A$10000))*1,[2]OUT_FinalEnergyCons!J$4:J$10000)</f>
        <v>0.55940648391979664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0.46764586811711673</v>
      </c>
      <c r="K1835" s="1">
        <f t="shared" si="1909"/>
        <v>0.34392109345728145</v>
      </c>
      <c r="L1835" s="1">
        <f t="shared" si="1909"/>
        <v>0.16980516858730546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0.46764586811711673</v>
      </c>
      <c r="K1836" s="1" cm="1">
        <f t="array" ref="K1836">SUMPRODUCT(([2]OUT_FinalEnergyCons!$B$4:$B$10000="var_cap")*1, (ISNUMBER(SEARCH("RH*-SHWODBR",[2]OUT_FinalEnergyCons!$A$4:$A$10000)))*1,[2]OUT_FinalEnergyCons!I$4:I$10000)</f>
        <v>0.34392109345728145</v>
      </c>
      <c r="L1836" s="1" cm="1">
        <f t="array" ref="L1836">SUMPRODUCT(([2]OUT_FinalEnergyCons!$B$4:$B$10000="var_cap")*1, (ISNUMBER(SEARCH("RH*-SHWODBR",[2]OUT_FinalEnergyCons!$A$4:$A$10000)))*1,[2]OUT_FinalEnergyCons!J$4:J$10000)</f>
        <v>0.16980516858730546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8.9398464717047425E-3</v>
      </c>
      <c r="K1837" s="1">
        <f t="shared" si="1912"/>
        <v>6.373322162089988E-3</v>
      </c>
      <c r="L1837" s="1">
        <f t="shared" si="1912"/>
        <v>4.3134371869773354E-3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8.9398464717047425E-3</v>
      </c>
      <c r="K1838" s="1" cm="1">
        <f t="array" ref="K1838">SUMPRODUCT(([2]OUT_FinalEnergyCons!$B$4:$B$10000="var_cap")*1, (ISNUMBER(SEARCH("RH*-SHPLTBR",[2]OUT_FinalEnergyCons!$A$4:$A$10000)))*1,[2]OUT_FinalEnergyCons!I$4:I$10000)</f>
        <v>6.373322162089988E-3</v>
      </c>
      <c r="L1838" s="1" cm="1">
        <f t="array" ref="L1838">SUMPRODUCT(([2]OUT_FinalEnergyCons!$B$4:$B$10000="var_cap")*1, (ISNUMBER(SEARCH("RH*-SHPLTBR",[2]OUT_FinalEnergyCons!$A$4:$A$10000)))*1,[2]OUT_FinalEnergyCons!J$4:J$10000)</f>
        <v>4.3134371869773354E-3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4.0019098366892561E-2</v>
      </c>
      <c r="K1839" s="1">
        <f t="shared" si="1915"/>
        <v>7.0397569048605427E-3</v>
      </c>
      <c r="L1839" s="1">
        <f t="shared" si="1915"/>
        <v>6.4537976349374384E-3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4.0019098366892561E-2</v>
      </c>
      <c r="K1840" s="1" cm="1">
        <f t="array" ref="K1840">SUMPRODUCT(([2]OUT_FinalEnergyCons!$B$4:$B$10000="var_cap")*1, (ISNUMBER(SEARCH("RH*-SHSOLBR",[2]OUT_FinalEnergyCons!$A$4:$A$10000)))*1,[2]OUT_FinalEnergyCons!I$4:I$10000)</f>
        <v>7.0397569048605427E-3</v>
      </c>
      <c r="L1840" s="1" cm="1">
        <f t="array" ref="L1840">SUMPRODUCT(([2]OUT_FinalEnergyCons!$B$4:$B$10000="var_cap")*1, (ISNUMBER(SEARCH("RH*-SHSOLBR",[2]OUT_FinalEnergyCons!$A$4:$A$10000)))*1,[2]OUT_FinalEnergyCons!J$4:J$10000)</f>
        <v>6.4537976349374384E-3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1.7366011920246054</v>
      </c>
      <c r="K1843" s="1">
        <f t="shared" ref="K1843:L1843" si="1925">SUM(K1844,K1847,K1849,K1852,K1854,K1856,K1858,K1860)</f>
        <v>1.9317481032303832</v>
      </c>
      <c r="L1843" s="1">
        <f t="shared" si="1925"/>
        <v>2.0681076885251231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0.84428997089544355</v>
      </c>
      <c r="K1844" s="1">
        <f t="shared" ref="K1844:L1844" si="1931">SUM(K1845:K1846)</f>
        <v>1.0088743600913448</v>
      </c>
      <c r="L1844" s="1">
        <f t="shared" si="1931"/>
        <v>1.1355630007580604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0.13140760580545971</v>
      </c>
      <c r="K1845" s="1" cm="1">
        <f t="array" ref="K1845">SUMPRODUCT(([2]OUT_FinalEnergyCons!$B$4:$B$10000="var_cap")*1,(ISNUMBER(SEARCH("RH*-WHELCBR",[2]OUT_FinalEnergyCons!$A$4:$A$10000)))*1,[2]OUT_FinalEnergyCons!I$4:I$10000)</f>
        <v>0.11965824110013092</v>
      </c>
      <c r="L1845" s="1" cm="1">
        <f t="array" ref="L1845">SUMPRODUCT(([2]OUT_FinalEnergyCons!$B$4:$B$10000="var_cap")*1,(ISNUMBER(SEARCH("RH*-WHELCBR",[2]OUT_FinalEnergyCons!$A$4:$A$10000)))*1,[2]OUT_FinalEnergyCons!J$4:J$10000)</f>
        <v>0.10957963379297526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0.71288236508998382</v>
      </c>
      <c r="K1846" s="1" cm="1">
        <f t="array" ref="K1846">SUMPRODUCT(([2]OUT_FinalEnergyCons!$B$4:$B$10000="var_cap")*1,ISNUMBER(SEARCH("RH*-WHELCHP",[2]OUT_FinalEnergyCons!$A$4:$A$10000))*1,[2]OUT_FinalEnergyCons!I$4:I$10000)</f>
        <v>0.88921611899121378</v>
      </c>
      <c r="L1846" s="1" cm="1">
        <f t="array" ref="L1846">SUMPRODUCT(([2]OUT_FinalEnergyCons!$B$4:$B$10000="var_cap")*1,ISNUMBER(SEARCH("RH*-WHELCHP",[2]OUT_FinalEnergyCons!$A$4:$A$10000))*1,[2]OUT_FinalEnergyCons!J$4:J$10000)</f>
        <v>1.0259833669650851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0.1002649573713954</v>
      </c>
      <c r="K1847" s="1">
        <f t="shared" ref="K1847:L1847" si="1939">K1848</f>
        <v>5.2944078296140652E-2</v>
      </c>
      <c r="L1847" s="1">
        <f t="shared" si="1939"/>
        <v>3.2652961612451015E-3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0.1002649573713954</v>
      </c>
      <c r="K1848" s="1" cm="1">
        <f t="array" ref="K1848">SUMPRODUCT(([2]OUT_FinalEnergyCons!$B$4:$B$10000="var_cap")*1, (ISNUMBER(SEARCH("RH*-WHLFOBR",[2]OUT_FinalEnergyCons!$A$4:$A$10000)))*1,[2]OUT_FinalEnergyCons!I$4:I$10000)</f>
        <v>5.2944078296140652E-2</v>
      </c>
      <c r="L1848" s="1" cm="1">
        <f t="array" ref="L1848">SUMPRODUCT(([2]OUT_FinalEnergyCons!$B$4:$B$10000="var_cap")*1, (ISNUMBER(SEARCH("RH*-WHLFOBR",[2]OUT_FinalEnergyCons!$A$4:$A$10000)))*1,[2]OUT_FinalEnergyCons!J$4:J$10000)</f>
        <v>3.2652961612451015E-3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0.3274566274043258</v>
      </c>
      <c r="K1849" s="1">
        <f t="shared" ref="K1849:L1849" si="1946">SUM(K1850:K1851)</f>
        <v>0.31226473410933892</v>
      </c>
      <c r="L1849" s="1">
        <f t="shared" si="1946"/>
        <v>0.30488782385644186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0.14793275789105331</v>
      </c>
      <c r="K1850" s="1" cm="1">
        <f t="array" ref="K1850">SUMPRODUCT(([2]OUT_FinalEnergyCons!$B$4:$B$10000="var_cap")*1, (ISNUMBER(SEARCH("RH*-WHNGABR",[2]OUT_FinalEnergyCons!$A$4:$A$10000)))*1,[2]OUT_FinalEnergyCons!I$4:I$10000)</f>
        <v>7.8919957590455073E-2</v>
      </c>
      <c r="L1850" s="1" cm="1">
        <f t="array" ref="L1850">SUMPRODUCT(([2]OUT_FinalEnergyCons!$B$4:$B$10000="var_cap")*1, (ISNUMBER(SEARCH("RH*-WHNGABR",[2]OUT_FinalEnergyCons!$A$4:$A$10000)))*1,[2]OUT_FinalEnergyCons!J$4:J$10000)</f>
        <v>4.0591981501443358E-2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0.17952386951327251</v>
      </c>
      <c r="K1851" s="1" cm="1">
        <f t="array" ref="K1851">SUMPRODUCT(([2]OUT_FinalEnergyCons!$B$4:$B$10000="var_cap")*1,ISNUMBER(SEARCH("RH*-WHngahp",[2]OUT_FinalEnergyCons!$A$4:$A$10000))*1,[2]OUT_FinalEnergyCons!I$4:I$10000)</f>
        <v>0.23334477651888383</v>
      </c>
      <c r="L1851" s="1" cm="1">
        <f t="array" ref="L1851">SUMPRODUCT(([2]OUT_FinalEnergyCons!$B$4:$B$10000="var_cap")*1,ISNUMBER(SEARCH("RH*-WHngahp",[2]OUT_FinalEnergyCons!$A$4:$A$10000))*1,[2]OUT_FinalEnergyCons!J$4:J$10000)</f>
        <v>0.26429584235499853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5.2077261412139191E-2</v>
      </c>
      <c r="K1854" s="1">
        <f t="shared" ref="K1854:L1854" si="1961">K1855</f>
        <v>4.1625524667010722E-2</v>
      </c>
      <c r="L1854" s="1">
        <f t="shared" si="1961"/>
        <v>2.2677522091954918E-2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5.2077261412139191E-2</v>
      </c>
      <c r="K1855" s="1" cm="1">
        <f t="array" ref="K1855">SUMPRODUCT(([2]OUT_FinalEnergyCons!$B$4:$B$10000="var_cap")*1, (ISNUMBER(SEARCH("RH*-WHWODBR",[2]OUT_FinalEnergyCons!$A$4:$A$10000)))*1,[2]OUT_FinalEnergyCons!I$4:I$10000)</f>
        <v>4.1625524667010722E-2</v>
      </c>
      <c r="L1855" s="1" cm="1">
        <f t="array" ref="L1855">SUMPRODUCT(([2]OUT_FinalEnergyCons!$B$4:$B$10000="var_cap")*1, (ISNUMBER(SEARCH("RH*-WHWODBR",[2]OUT_FinalEnergyCons!$A$4:$A$10000)))*1,[2]OUT_FinalEnergyCons!J$4:J$10000)</f>
        <v>2.2677522091954918E-2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2.0722021188674601E-3</v>
      </c>
      <c r="K1856" s="1">
        <f t="shared" ref="K1856:L1856" si="1968">K1857</f>
        <v>1.5754004172426836E-3</v>
      </c>
      <c r="L1856" s="1">
        <f t="shared" si="1968"/>
        <v>9.2236317870115429E-4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2.0722021188674601E-3</v>
      </c>
      <c r="K1857" s="1" cm="1">
        <f t="array" ref="K1857">SUMPRODUCT(([2]OUT_FinalEnergyCons!$B$4:$B$10000="var_cap")*1, (ISNUMBER(SEARCH("RH*-WHPLTBR",[2]OUT_FinalEnergyCons!$A$4:$A$10000)))*1,[2]OUT_FinalEnergyCons!I$4:I$10000)</f>
        <v>1.5754004172426836E-3</v>
      </c>
      <c r="L1857" s="1" cm="1">
        <f t="array" ref="L1857">SUMPRODUCT(([2]OUT_FinalEnergyCons!$B$4:$B$10000="var_cap")*1, (ISNUMBER(SEARCH("RH*-WHPLTBR",[2]OUT_FinalEnergyCons!$A$4:$A$10000)))*1,[2]OUT_FinalEnergyCons!J$4:J$10000)</f>
        <v>9.2236317870115429E-4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0.41044017282243411</v>
      </c>
      <c r="K1858" s="1">
        <f t="shared" ref="K1858:L1858" si="1975">K1859</f>
        <v>0.51446400564930539</v>
      </c>
      <c r="L1858" s="1">
        <f t="shared" si="1975"/>
        <v>0.6007916824787195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0.41044017282243411</v>
      </c>
      <c r="K1859" s="1" cm="1">
        <f t="array" ref="K1859">SUMPRODUCT(([2]OUT_FinalEnergyCons!$B$4:$B$10000="var_cap")*1, (ISNUMBER(SEARCH("RH*-WHSOLBR",[2]OUT_FinalEnergyCons!$A$4:$A$10000)))*1,[2]OUT_FinalEnergyCons!I$4:I$10000)</f>
        <v>0.51446400564930539</v>
      </c>
      <c r="L1859" s="1" cm="1">
        <f t="array" ref="L1859">SUMPRODUCT(([2]OUT_FinalEnergyCons!$B$4:$B$10000="var_cap")*1, (ISNUMBER(SEARCH("RH*-WHSOLBR",[2]OUT_FinalEnergyCons!$A$4:$A$10000)))*1,[2]OUT_FinalEnergyCons!J$4:J$10000)</f>
        <v>0.6007916824787195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3.1909310195410989</v>
      </c>
      <c r="K1862" s="17">
        <f t="shared" si="1984"/>
        <v>2.9110414546616514</v>
      </c>
      <c r="L1862" s="17">
        <f t="shared" ref="L1862" si="1985">SUM(L1863,L1866,L1869,L1873,L1875,L1877,L1879,L1881,L1883)</f>
        <v>2.5645009266196501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1.2475470581901056</v>
      </c>
      <c r="K1863" s="18">
        <f t="shared" si="1986"/>
        <v>1.264483395074997</v>
      </c>
      <c r="L1863" s="18">
        <f t="shared" ref="L1863" si="1987">SUM(L1864:L1865)</f>
        <v>1.285816000350873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0.85858352977571661</v>
      </c>
      <c r="K1864" s="1" cm="1">
        <f t="array" ref="K1864">SUMPRODUCT(([2]OUT_FinalEnergyCons!$B$4:$B$10000="Var_cap")*1,  (ISNUMBER(SEARCH("ITOT-SWHELCBR",[2]OUT_FinalEnergyCons!$A$4:$A$10000)))*1,[2]OUT_FinalEnergyCons!I$4:I$10000)</f>
        <v>0.87246589532349939</v>
      </c>
      <c r="L1864" s="1" cm="1">
        <f t="array" ref="L1864">SUMPRODUCT(([2]OUT_FinalEnergyCons!$B$4:$B$10000="Var_cap")*1,  (ISNUMBER(SEARCH("ITOT-SWHELCBR",[2]OUT_FinalEnergyCons!$A$4:$A$10000)))*1,[2]OUT_FinalEnergyCons!J$4:J$10000)</f>
        <v>0.8892551495520985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0.38896352841438897</v>
      </c>
      <c r="K1865" s="1" cm="1">
        <f t="array" ref="K1865">SUMPRODUCT(([2]OUT_FinalEnergyCons!$B$4:$B$10000="Var_cap")*1,  (ISNUMBER(SEARCH("ITOT-SWHELCHP",[2]OUT_FinalEnergyCons!$A$4:$A$10000)))*1,[2]OUT_FinalEnergyCons!I$4:I$10000)</f>
        <v>0.39201749975149752</v>
      </c>
      <c r="L1865" s="1" cm="1">
        <f t="array" ref="L1865">SUMPRODUCT(([2]OUT_FinalEnergyCons!$B$4:$B$10000="Var_cap")*1,  (ISNUMBER(SEARCH("ITOT-SWHELCHP",[2]OUT_FinalEnergyCons!$A$4:$A$10000)))*1,[2]OUT_FinalEnergyCons!J$4:J$10000)</f>
        <v>0.39656085079877451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0.22560116934256452</v>
      </c>
      <c r="K1866" s="18">
        <f t="shared" si="1989"/>
        <v>0.12547245160409279</v>
      </c>
      <c r="L1866" s="18">
        <f t="shared" ref="L1866" si="1990">SUM(L1867:L1868)</f>
        <v>2.4706849529405796E-2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0.22554133118486869</v>
      </c>
      <c r="K1867" s="1" cm="1">
        <f t="array" ref="K1867">SUMPRODUCT(([2]OUT_FinalEnergyCons!$B$4:$B$10000="Var_cap")*1,  (ISNUMBER(SEARCH("ITOT-SWHLFOBR",[2]OUT_FinalEnergyCons!$A$4:$A$10000)))*1,[2]OUT_FinalEnergyCons!I$4:I$10000)</f>
        <v>0.12547185834827929</v>
      </c>
      <c r="L1867" s="1" cm="1">
        <f t="array" ref="L1867">SUMPRODUCT(([2]OUT_FinalEnergyCons!$B$4:$B$10000="Var_cap")*1,  (ISNUMBER(SEARCH("ITOT-SWHLFOBR",[2]OUT_FinalEnergyCons!$A$4:$A$10000)))*1,[2]OUT_FinalEnergyCons!J$4:J$10000)</f>
        <v>2.4706849529405796E-2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5.9838157695835115E-5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5.9325581351030729E-7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0.61289367007437834</v>
      </c>
      <c r="K1869" s="18">
        <f t="shared" si="1993"/>
        <v>0.23304309908433188</v>
      </c>
      <c r="L1869" s="18">
        <f t="shared" ref="L1869" si="1994">SUM(L1870:L1871)</f>
        <v>0.12787056377469283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0.61255751512799694</v>
      </c>
      <c r="K1870" s="1" cm="1">
        <f t="array" ref="K1870">SUMPRODUCT(([2]OUT_FinalEnergyCons!$B$4:$B$10000="Var_cap")*1,  (ISNUMBER(SEARCH("ITOT-SWHNGA*BR",[2]OUT_FinalEnergyCons!$A$4:$A$10000)))*1,[2]OUT_FinalEnergyCons!I$4:I$10000)</f>
        <v>0.232946368966644</v>
      </c>
      <c r="L1870" s="1" cm="1">
        <f t="array" ref="L1870">SUMPRODUCT(([2]OUT_FinalEnergyCons!$B$4:$B$10000="Var_cap")*1,  (ISNUMBER(SEARCH("ITOT-SWHNGA*BR",[2]OUT_FinalEnergyCons!$A$4:$A$10000)))*1,[2]OUT_FinalEnergyCons!J$4:J$10000)</f>
        <v>0.12595704968153815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3.3615494638138897E-4</v>
      </c>
      <c r="K1871" s="1" cm="1">
        <f t="array" ref="K1871">SUMPRODUCT(([2]OUT_FinalEnergyCons!$B$4:$B$10000="Var_cap")*1,  (ISNUMBER(SEARCH("ITOT-SWHNGAHP",[2]OUT_FinalEnergyCons!$A$4:$A$10000)))*1,[2]OUT_FinalEnergyCons!I$4:I$10000)</f>
        <v>9.6730117687887109E-5</v>
      </c>
      <c r="L1871" s="1" cm="1">
        <f t="array" ref="L1871">SUMPRODUCT(([2]OUT_FinalEnergyCons!$B$4:$B$10000="Var_cap")*1,  (ISNUMBER(SEARCH("ITOT-SWHNGAHP",[2]OUT_FinalEnergyCons!$A$4:$A$10000)))*1,[2]OUT_FinalEnergyCons!J$4:J$10000)</f>
        <v>1.9135140931546789E-3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3.5907314400961864E-2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3.6144305808043044E-2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3.4516314294575315E-2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4.6972627278915602E-5</v>
      </c>
      <c r="K1873" s="1">
        <f t="shared" si="1995"/>
        <v>3.7076938756639815E-7</v>
      </c>
      <c r="L1873" s="1">
        <f t="shared" si="1995"/>
        <v>1.2729129718309502E-5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4.6972627278915602E-5</v>
      </c>
      <c r="K1874" s="1" cm="1">
        <f t="array" ref="K1874">SUMPRODUCT(([2]OUT_FinalEnergyCons!$B$4:$B$10000="Var_cap")*1,  (ISNUMBER(SEARCH("ITOT-SWHCOA*BR",[2]OUT_FinalEnergyCons!$A$4:$A$10000)))*1,[2]OUT_FinalEnergyCons!I$4:I$10000)</f>
        <v>3.7076938756639815E-7</v>
      </c>
      <c r="L1874" s="1" cm="1">
        <f t="array" ref="L1874">SUMPRODUCT(([2]OUT_FinalEnergyCons!$B$4:$B$10000="Var_cap")*1,  (ISNUMBER(SEARCH("ITOT-SWHCOA*BR",[2]OUT_FinalEnergyCons!$A$4:$A$10000)))*1,[2]OUT_FinalEnergyCons!J$4:J$10000)</f>
        <v>1.2729129718309502E-5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0.35445398190404903</v>
      </c>
      <c r="K1875" s="1">
        <f t="shared" si="1996"/>
        <v>0.34795163376605931</v>
      </c>
      <c r="L1875" s="1">
        <f t="shared" si="1996"/>
        <v>0.38108393522272871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0.35445398190404903</v>
      </c>
      <c r="K1876" s="1" cm="1">
        <f t="array" ref="K1876">SUMPRODUCT(([2]OUT_FinalEnergyCons!$B$4:$B$10000="Var_cap")*1,  (ISNUMBER(SEARCH("ITOT-SWHWOD*BR",[2]OUT_FinalEnergyCons!$A$4:$A$10000)))*1,[2]OUT_FinalEnergyCons!I$4:I$10000)</f>
        <v>0.34795163376605931</v>
      </c>
      <c r="L1876" s="1" cm="1">
        <f t="array" ref="L1876">SUMPRODUCT(([2]OUT_FinalEnergyCons!$B$4:$B$10000="Var_cap")*1,  (ISNUMBER(SEARCH("ITOT-SWHWOD*BR",[2]OUT_FinalEnergyCons!$A$4:$A$10000)))*1,[2]OUT_FinalEnergyCons!J$4:J$10000)</f>
        <v>0.38108393522272871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3.1840476638427907E-2</v>
      </c>
      <c r="K1877" s="1">
        <f t="shared" si="1997"/>
        <v>3.7488491892951878E-2</v>
      </c>
      <c r="L1877" s="1">
        <f t="shared" si="1997"/>
        <v>3.5920752100079986E-2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3.1840476638427907E-2</v>
      </c>
      <c r="K1878" s="1" cm="1">
        <f t="array" ref="K1878">SUMPRODUCT(([2]OUT_FinalEnergyCons!$B$4:$B$10000="Var_cap")*1,  (ISNUMBER(SEARCH("ITOT-SWHPLT*BR",[2]OUT_FinalEnergyCons!$A$4:$A$10000)))*1,[2]OUT_FinalEnergyCons!I$4:I$10000)</f>
        <v>3.7488491892951878E-2</v>
      </c>
      <c r="L1878" s="1" cm="1">
        <f t="array" ref="L1878">SUMPRODUCT(([2]OUT_FinalEnergyCons!$B$4:$B$10000="Var_cap")*1,  (ISNUMBER(SEARCH("ITOT-SWHPLT*BR",[2]OUT_FinalEnergyCons!$A$4:$A$10000)))*1,[2]OUT_FinalEnergyCons!J$4:J$10000)</f>
        <v>3.5920752100079986E-2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0.3365217570778396</v>
      </c>
      <c r="K1879" s="1">
        <f t="shared" si="1998"/>
        <v>0.34156024447346467</v>
      </c>
      <c r="L1879" s="1">
        <f t="shared" si="1998"/>
        <v>0.17701071590144615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0.3365217570778396</v>
      </c>
      <c r="K1880" s="1" cm="1">
        <f t="array" ref="K1880">SUMPRODUCT(([2]OUT_FinalEnergyCons!$B$4:$B$10000="Var_cap")*1,  (ISNUMBER(SEARCH("ITOT-SWHWST*BR",[2]OUT_FinalEnergyCons!$A$4:$A$10000)))*1,[2]OUT_FinalEnergyCons!I$4:I$10000)</f>
        <v>0.34156024447346467</v>
      </c>
      <c r="L1880" s="1" cm="1">
        <f t="array" ref="L1880">SUMPRODUCT(([2]OUT_FinalEnergyCons!$B$4:$B$10000="Var_cap")*1,  (ISNUMBER(SEARCH("ITOT-SWHWST*BR",[2]OUT_FinalEnergyCons!$A$4:$A$10000)))*1,[2]OUT_FinalEnergyCons!J$4:J$10000)</f>
        <v>0.17701071590144615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0.15815042275834057</v>
      </c>
      <c r="K1881" s="1">
        <f t="shared" si="1999"/>
        <v>0.15814961705216399</v>
      </c>
      <c r="L1881" s="1">
        <f t="shared" si="1999"/>
        <v>0.15814931654651301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0.15815042275834057</v>
      </c>
      <c r="K1882" s="1" cm="1">
        <f t="array" ref="K1882">SUMPRODUCT(([2]OUT_FinalEnergyCons!$B$4:$B$10000="Var_cap")*1, (ISNUMBER(SEARCH("ITOT-SWHSOLBR",[2]OUT_FinalEnergyCons!$A$4:$A$10000)))*1,[2]OUT_FinalEnergyCons!I$4:I$10000)</f>
        <v>0.15814961705216399</v>
      </c>
      <c r="L1882" s="1" cm="1">
        <f t="array" ref="L1882">SUMPRODUCT(([2]OUT_FinalEnergyCons!$B$4:$B$10000="Var_cap")*1, (ISNUMBER(SEARCH("ITOT-SWHSOLBR",[2]OUT_FinalEnergyCons!$A$4:$A$10000)))*1,[2]OUT_FinalEnergyCons!J$4:J$10000)</f>
        <v>0.15814931654651301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0.223875510928115</v>
      </c>
      <c r="K1883" s="1">
        <f t="shared" si="2000"/>
        <v>0.4028921509442025</v>
      </c>
      <c r="L1883" s="1">
        <f t="shared" si="2000"/>
        <v>0.37393006406419249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0.223875510928115</v>
      </c>
      <c r="K1884" s="1" cm="1">
        <f t="array" ref="K1884">SUMPRODUCT(([2]OUT_FinalEnergyCons!$B$4:$B$10000="Var_cap")*1, (ISNUMBER(SEARCH("ITOT-SWHH2BR",[2]OUT_FinalEnergyCons!$A$4:$A$10000)))*1,[2]OUT_FinalEnergyCons!I$4:I$10000)</f>
        <v>0.4028921509442025</v>
      </c>
      <c r="L1884" s="1" cm="1">
        <f t="array" ref="L1884">SUMPRODUCT(([2]OUT_FinalEnergyCons!$B$4:$B$10000="Var_cap")*1, (ISNUMBER(SEARCH("ITOT-SWHH2BR",[2]OUT_FinalEnergyCons!$A$4:$A$10000)))*1,[2]OUT_FinalEnergyCons!J$4:J$10000)</f>
        <v>0.37393006406419249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4.5733975117553216</v>
      </c>
      <c r="K1885" s="17">
        <f t="shared" si="2001"/>
        <v>4.5987160557096765</v>
      </c>
      <c r="L1885" s="17">
        <f t="shared" ref="L1885" si="2002">SUM(L1886,L1889,L1891,L1895,L1897,L1899,L1901)</f>
        <v>4.0092752815835677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1.2473896113932119</v>
      </c>
      <c r="K1886" s="1">
        <f t="shared" si="2003"/>
        <v>1.6055272042770945</v>
      </c>
      <c r="L1886" s="1">
        <f t="shared" ref="L1886" si="2004">SUM(L1887:L1888)</f>
        <v>1.671189852025752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2.3998821364825194E-2</v>
      </c>
      <c r="K1887" s="1" cm="1">
        <f t="array" ref="K1887">SUMPRODUCT(([2]OUT_FinalEnergyCons!$B$4:$B$10000="Var_cap")*1, (ISNUMBER(SEARCH("SCOM-SHELCBR",[2]OUT_FinalEnergyCons!$A$4:$A$10000)))*1,[2]OUT_FinalEnergyCons!I$4:I$10000)</f>
        <v>2.6593733917943514E-2</v>
      </c>
      <c r="L1887" s="1" cm="1">
        <f t="array" ref="L1887">SUMPRODUCT(([2]OUT_FinalEnergyCons!$B$4:$B$10000="Var_cap")*1, (ISNUMBER(SEARCH("SCOM-SHELCBR",[2]OUT_FinalEnergyCons!$A$4:$A$10000)))*1,[2]OUT_FinalEnergyCons!J$4:J$10000)</f>
        <v>1.5432387186253164E-2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1.2233907900283867</v>
      </c>
      <c r="K1888" s="1" cm="1">
        <f t="array" ref="K1888">SUMPRODUCT(([2]OUT_FinalEnergyCons!$B$4:$B$10000="Var_cap")*1, (ISNUMBER(SEARCH("SCOM-SHELCHP",[2]OUT_FinalEnergyCons!$A$4:$A$10000)))*1,[2]OUT_FinalEnergyCons!I$4:I$10000)</f>
        <v>1.5789334703591509</v>
      </c>
      <c r="L1888" s="1" cm="1">
        <f t="array" ref="L1888">SUMPRODUCT(([2]OUT_FinalEnergyCons!$B$4:$B$10000="Var_cap")*1, (ISNUMBER(SEARCH("SCOM-SHELCHP",[2]OUT_FinalEnergyCons!$A$4:$A$10000)))*1,[2]OUT_FinalEnergyCons!J$4:J$10000)</f>
        <v>1.6557574648394988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0.71466776875143756</v>
      </c>
      <c r="K1889" s="1">
        <f t="shared" si="2007"/>
        <v>0.30359398185100533</v>
      </c>
      <c r="L1889" s="1">
        <f t="shared" si="2007"/>
        <v>2.5471137810415004E-2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0.71466776875143756</v>
      </c>
      <c r="K1890" s="1" cm="1">
        <f t="array" ref="K1890">SUMPRODUCT(([2]OUT_FinalEnergyCons!$B$4:$B$10000="Var_cap")*1,(ISNUMBER(SEARCH("SCOM-SHLFOBR",[2]OUT_FinalEnergyCons!$A$4:$A$10000)))*1,[2]OUT_FinalEnergyCons!I$4:I$10000)</f>
        <v>0.30359398185100533</v>
      </c>
      <c r="L1890" s="1" cm="1">
        <f t="array" ref="L1890">SUMPRODUCT(([2]OUT_FinalEnergyCons!$B$4:$B$10000="Var_cap")*1,(ISNUMBER(SEARCH("SCOM-SHLFOBR",[2]OUT_FinalEnergyCons!$A$4:$A$10000)))*1,[2]OUT_FinalEnergyCons!J$4:J$10000)</f>
        <v>2.5471137810415004E-2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1.2616538320634316</v>
      </c>
      <c r="K1891" s="1">
        <f t="shared" si="2011"/>
        <v>0.81044231476842887</v>
      </c>
      <c r="L1891" s="1">
        <f t="shared" ref="L1891" si="2012">SUM(L1892:L1894)</f>
        <v>0.58822102410415877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0.88168006637437302</v>
      </c>
      <c r="K1892" s="1" cm="1">
        <f t="array" ref="K1892">SUMPRODUCT(([2]OUT_FinalEnergyCons!$B$4:$B$10000="Var_cap")*1, (ISNUMBER(SEARCH("SCOM-SHNGABR",[2]OUT_FinalEnergyCons!$A$4:$A$10000)))*1,[2]OUT_FinalEnergyCons!I$4:I$10000)</f>
        <v>0.37474777237973234</v>
      </c>
      <c r="L1892" s="1" cm="1">
        <f t="array" ref="L1892">SUMPRODUCT(([2]OUT_FinalEnergyCons!$B$4:$B$10000="Var_cap")*1, (ISNUMBER(SEARCH("SCOM-SHNGABR",[2]OUT_FinalEnergyCons!$A$4:$A$10000)))*1,[2]OUT_FinalEnergyCons!J$4:J$10000)</f>
        <v>0.15851618650725677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0.35262549094122803</v>
      </c>
      <c r="K1893" s="1" cm="1">
        <f t="array" ref="K1893">SUMPRODUCT(([2]OUT_FinalEnergyCons!$B$4:$B$10000="Var_cap")*1, (ISNUMBER(SEARCH("SCOM-SHngahp",[2]OUT_FinalEnergyCons!$A$4:$A$10000)))*1,[2]OUT_FinalEnergyCons!I$4:I$10000)</f>
        <v>0.43560569634625923</v>
      </c>
      <c r="L1893" s="1" cm="1">
        <f t="array" ref="L1893">SUMPRODUCT(([2]OUT_FinalEnergyCons!$B$4:$B$10000="Var_cap")*1, (ISNUMBER(SEARCH("SCOM-SHngahp",[2]OUT_FinalEnergyCons!$A$4:$A$10000)))*1,[2]OUT_FinalEnergyCons!J$4:J$10000)</f>
        <v>0.42963111631634082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2.7348274747830546E-2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8.8846042437357579E-5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7.3721280561122628E-5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0.35359727010125647</v>
      </c>
      <c r="K1895" s="1">
        <f t="shared" si="2017"/>
        <v>0.2509567391973867</v>
      </c>
      <c r="L1895" s="1">
        <f t="shared" si="2017"/>
        <v>0.12048322509672922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0.35359727010125647</v>
      </c>
      <c r="K1896" s="1" cm="1">
        <f t="array" ref="K1896">SUMPRODUCT(([2]OUT_FinalEnergyCons!$B$4:$B$10000="Var_cap")*1, (ISNUMBER(SEARCH("SCOM-SHWODBR",[2]OUT_FinalEnergyCons!$A$4:$A$10000)))*1,[2]OUT_FinalEnergyCons!I$4:I$10000)</f>
        <v>0.2509567391973867</v>
      </c>
      <c r="L1896" s="1" cm="1">
        <f t="array" ref="L1896">SUMPRODUCT(([2]OUT_FinalEnergyCons!$B$4:$B$10000="Var_cap")*1, (ISNUMBER(SEARCH("SCOM-SHWODBR",[2]OUT_FinalEnergyCons!$A$4:$A$10000)))*1,[2]OUT_FinalEnergyCons!J$4:J$10000)</f>
        <v>0.12048322509672922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1.40353997094581E-2</v>
      </c>
      <c r="K1897" s="1">
        <f t="shared" si="2020"/>
        <v>7.9599372384085605E-3</v>
      </c>
      <c r="L1897" s="1">
        <f t="shared" si="2020"/>
        <v>5.2921762669207954E-3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1.40353997094581E-2</v>
      </c>
      <c r="K1898" s="1" cm="1">
        <f t="array" ref="K1898">SUMPRODUCT(([2]OUT_FinalEnergyCons!$B$4:$B$10000="Var_cap")*1,(ISNUMBER(SEARCH("SCOM-SHPLTBR",[2]OUT_FinalEnergyCons!$A$4:$A$10000)))*1,[2]OUT_FinalEnergyCons!I$4:I$10000)</f>
        <v>7.9599372384085605E-3</v>
      </c>
      <c r="L1898" s="1" cm="1">
        <f t="array" ref="L1898">SUMPRODUCT(([2]OUT_FinalEnergyCons!$B$4:$B$10000="Var_cap")*1,(ISNUMBER(SEARCH("SCOM-SHPLTBR",[2]OUT_FinalEnergyCons!$A$4:$A$10000)))*1,[2]OUT_FinalEnergyCons!J$4:J$10000)</f>
        <v>5.2921762669207954E-3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0.12648496176723595</v>
      </c>
      <c r="K1899" s="1">
        <f t="shared" si="2023"/>
        <v>0.14921777312329038</v>
      </c>
      <c r="L1899" s="1">
        <f t="shared" si="2023"/>
        <v>0.17431897181462433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0.12648496176723595</v>
      </c>
      <c r="K1900" s="1" cm="1">
        <f t="array" ref="K1900">SUMPRODUCT(([2]OUT_FinalEnergyCons!$B$4:$B$10000="Var_cap")*1, (ISNUMBER(SEARCH("SCOM-SHSOLBR",[2]OUT_FinalEnergyCons!$A$4:$A$10000)))*1,[2]OUT_FinalEnergyCons!I$4:I$10000)</f>
        <v>0.14921777312329038</v>
      </c>
      <c r="L1900" s="1" cm="1">
        <f t="array" ref="L1900">SUMPRODUCT(([2]OUT_FinalEnergyCons!$B$4:$B$10000="Var_cap")*1, (ISNUMBER(SEARCH("SCOM-SHSOLBR",[2]OUT_FinalEnergyCons!$A$4:$A$10000)))*1,[2]OUT_FinalEnergyCons!J$4:J$10000)</f>
        <v>0.17431897181462433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0.85556866796928932</v>
      </c>
      <c r="K1901" s="1">
        <f t="shared" si="2026"/>
        <v>1.4710181052540618</v>
      </c>
      <c r="L1901" s="1">
        <f t="shared" si="2026"/>
        <v>1.424298894464967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0.85556866796928932</v>
      </c>
      <c r="K1902" s="1" cm="1">
        <f t="array" ref="K1902">SUMPRODUCT(([2]OUT_FinalEnergyCons!$B$4:$B$10000="Var_cap")*1, (ISNUMBER(SEARCH("SCOM-SHH2BR",[2]OUT_FinalEnergyCons!$A$4:$A$10000)))*1,[2]OUT_FinalEnergyCons!I$4:I$10000)</f>
        <v>1.4710181052540618</v>
      </c>
      <c r="L1902" s="1" cm="1">
        <f t="array" ref="L1902">SUMPRODUCT(([2]OUT_FinalEnergyCons!$B$4:$B$10000="Var_cap")*1, (ISNUMBER(SEARCH("SCOM-SHH2BR",[2]OUT_FinalEnergyCons!$A$4:$A$10000)))*1,[2]OUT_FinalEnergyCons!J$4:J$10000)</f>
        <v>1.424298894464967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5.37675974253865</v>
      </c>
      <c r="K1903" s="3">
        <f t="shared" si="2028"/>
        <v>5.5405226595465233</v>
      </c>
      <c r="L1903" s="3">
        <f t="shared" ref="L1903" si="2029">SUM(L1904:L1953)</f>
        <v>5.7506709882204596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1.1679297026778214E-3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3.7194760440551855E-4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0.37174270065295656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0.60137259264453269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1.3346957342837253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1.9023702412344128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1.0682405439445075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1.2174805722812454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1.1734677292915283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1.1970608751734417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1.5538594831788124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2.3030807863336142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2.3234168033853554E-4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1.4523433378541979E-4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9.7694473173607507E-2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8.4174358254351503E-2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3.2577236942640489E-2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3.4019934271023971E-3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2.3221617636850936E-3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2.6037083907106393E-4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2.30680852238323E-4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1.4378041348037237E-4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0.31174058163010226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0.27125375025874809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0.1516009869236481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6.0794822228762771E-2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6.7641550515733283E-4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2.6749161959478544E-4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3.1370689331639499E-6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1.11580195878006E-6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8.9627826287262099E-7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1.983816115116498E-7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9.0209784655595699E-7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8.8325578913075595E-7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-4.5872544801357236E-7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7.8026916019154624E-7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8.62454939019909E-7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-8.3623116896597005E-9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8.6741486073373102E-7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9.4051882302165601E-7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0.12090216903361525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0.20703027803880283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0.30593068032238269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0.11991661109598586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3.6099357024139626E-2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7.317534723666484E-5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2.2115030538691805E-3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1.0837045809149386E-4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0.12862360167776574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7.1560867034052053E-2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1.0896172299008149E-2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2.4640509836488931E-4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6.082423531741963E-2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5.1174904584216823E-3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0.79125621365192633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0.40047847586516178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1.06133643311604E-4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3.7959826381655102E-5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6.3143849671986796E-5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2.2314116651176301E-5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6.4744295656690105E-5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2.30449250043013E-5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1.15850238044311E-4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4.4301589586830903E-5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0.10097028803074858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8.0506998335499583E-2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0.33980551585784707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0.12806682473771683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7.7634374106606559E-4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7.1513763744579804E-5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1.6912866506055893E-3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7.2825236869486016E-5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2.4765917514219524E-4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8.3004370672442441E-5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1.8732297087521879E-3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4.5845186772680613E-5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5.6979947329930027E-3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3.3544944738078217E-5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3.409022795413157E-3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2.1270802866404728E-5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9.1227097967206707E-5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3.2764028775184899E-5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5.7688079695629098E-5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2.0842765875550101E-5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6.1423732549141096E-5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2.2931328206264102E-5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3.0610565116446301E-5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9.8906333655382103E-6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6.9174339489300912E-6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3.5623835054317447E-6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9.3621613767453905E-7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6.900888086486327E-6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4.8260177189079466E-6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1.3020951912622601E-6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1.0767006348092251E-5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6.4997026867965417E-6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1.7790439927583299E-6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9.3743361967438201E-6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7.0171468531584084E-6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1.93084481140185E-6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6.8149717331660611</v>
      </c>
      <c r="K1954" s="3">
        <f t="shared" si="2033"/>
        <v>7.0606993594598073</v>
      </c>
      <c r="L1954" s="3">
        <f t="shared" ref="L1954" si="2034">SUM(L1955:L1977)</f>
        <v>7.8516353330358246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2.6176722564529205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2.658943889006681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1.7825285690395827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0.77882053417418007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0.81034042813065299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0.86900292600949791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2.4582385305789201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2.4754306278901397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3.7591480443384597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5.2222853289362106E-4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6.1219317059261797E-4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2.6412650772553002E-4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5.7601977317050001E-5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1.0625273456120601E-5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6.8187466189060203E-6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4.6350946843575404E-3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3.1234941770498396E-2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1.3944431252481699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2.5005207582380821E-3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3.8808546499097597E-3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1.94374626762226E-3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0.95238936351840509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1.0800895549238498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4.4250124990501301E-2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7.9707192450898196E-5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1.06217093844268E-4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9.867698311019131E-6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1.8272868091036287E-5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2.2483372849110803E-5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1.8094514556461001E-5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3.4796514941097992E-5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2.7544177333518E-5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1.9889674778371002E-5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2.8259133470649511E-6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2.9287443923756831</v>
      </c>
      <c r="K1978" s="3">
        <f t="shared" ref="K1978:L1978" si="2041">SUM(K1979:K2001)</f>
        <v>2.9281004132015531</v>
      </c>
      <c r="L1978" s="3">
        <f t="shared" si="2041"/>
        <v>2.9934723438971451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1.39815908197952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1.05562253730119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0.96943548874037755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0.99566513282717006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1.183756373496357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1.2087890380776884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7.0981204635608289E-3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0.16168892381293301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0.25444852039403199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4.7005445859380797E-4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6.3891850119845018E-4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2.6529582243214601E-4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3.0632304195010002E-5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7.9417657809167979E-6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4.54992956250387E-6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5.872173909230001E-7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2.0531455174040899E-6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1.2142564530787657E-2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0.353663518657158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0.54556306034109192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0.25462329343319251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6.6761041849905306E-2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8.9130651029827625E-3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0.26043138397464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0.10579947657229899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6.00730267803416E-3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1.1299998838955001E-4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1.6168124473090102E-4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4.3969665426348103E-5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3.4580689229956945E-6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3.1959629094389388E-6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2.2172441961729738E-6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1.6699222139119994E-6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440.86886378812233</v>
      </c>
      <c r="K2002" s="3">
        <f t="shared" si="2044"/>
        <v>462.77129984093688</v>
      </c>
      <c r="L2002" s="3">
        <f t="shared" ref="L2002" si="2045">SUM(L2003:L2011)</f>
        <v>501.05290448152545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256.52772491188176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386.11021292650054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487.6695228146292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3.6168142703604095E-4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3.5514485130889317E-4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3.44405203367257E-4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30.748934502308309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4.3466706926717302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0.18969618747496442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7.9245142731884627E-2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2.4458709114494159E-2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153.39880468009622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72.231869902908272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13.355786255341854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3.341824934047978E-3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2.9460312730886355E-3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2.7922972365938326E-3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47.045723139238056</v>
      </c>
      <c r="K2012" s="3">
        <f t="shared" ref="K2012:L2012" si="2052">SUM(K2013:K2021)</f>
        <v>48.794990925396718</v>
      </c>
      <c r="L2012" s="3">
        <f t="shared" si="2052"/>
        <v>52.723117807757383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8.9339193574986403E-3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1.178355644421923E-2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46.312440730624701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2.064745101788231E-4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6.5987445408176597E-4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6.8049628679054904E-4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3.6150878324456002E-3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4.2891124233651497E-3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7.8144502634171795E-4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47.031605599311405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48.776882379655099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6.4078369256443706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1.36205822652786E-3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1.3760024199557153E-3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1.3782101751826301E-3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0.1287174339441301</v>
      </c>
      <c r="K2022" s="3">
        <f t="shared" ref="K2022:L2022" si="2060">SUM(K2023,K2027,K2030)</f>
        <v>0.45727208954076065</v>
      </c>
      <c r="L2022" s="3">
        <f t="shared" si="2060"/>
        <v>0.83808876312362834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0.12871674381251488</v>
      </c>
      <c r="K2023" s="1" cm="1">
        <f t="array" ref="K2023">SUMPRODUCT(ISNUMBER(SEARCH("SUP_ELCH2*",[2]OUT_SyntheticFuels!$C$4:$C$1000))*1,("Var_cap"=[2]OUT_SyntheticFuels!$B$4:$B$1000)*1,[2]OUT_SyntheticFuels!J$4:J$1000)</f>
        <v>0.45727140950640416</v>
      </c>
      <c r="L2023" s="1" cm="1">
        <f t="array" ref="L2023">SUMPRODUCT(ISNUMBER(SEARCH("SUP_ELCH2*",[2]OUT_SyntheticFuels!$C$4:$C$1000))*1,("Var_cap"=[2]OUT_SyntheticFuels!$B$4:$B$1000)*1,[2]OUT_SyntheticFuels!K$4:K$1000)</f>
        <v>0.83808826582988416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0.12871674381251488</v>
      </c>
      <c r="K2024" s="1">
        <f t="shared" ref="K2024:L2024" si="2068">K2023-K2025-K2026</f>
        <v>0.45727140950640416</v>
      </c>
      <c r="L2024" s="1">
        <f t="shared" si="2068"/>
        <v>0.83808826582988416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6.901316152288289E-7</v>
      </c>
      <c r="K2027" s="1">
        <f t="shared" ref="K2027:L2027" si="2074">SUM(K2028:K2029)</f>
        <v>6.8003435648684305E-7</v>
      </c>
      <c r="L2027" s="1">
        <f t="shared" si="2074"/>
        <v>4.9729374421183908E-7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6.901316152288289E-7</v>
      </c>
      <c r="K2028" s="1" cm="1">
        <f t="array" ref="K2028">SUMPRODUCT(ISNUMBER(SEARCH("SUP_NGAH2",[2]OUT_SyntheticFuels!$C$4:$C$1000))*1,("Var_cap"=[2]OUT_SyntheticFuels!$B$4:$B$1000)*1,[2]OUT_SyntheticFuels!J$4:J$1000)-K2029</f>
        <v>6.8003435648684305E-7</v>
      </c>
      <c r="L2028" s="1" cm="1">
        <f t="array" ref="L2028">SUMPRODUCT(ISNUMBER(SEARCH("SUP_NGAH2",[2]OUT_SyntheticFuels!$C$4:$C$1000))*1,("Var_cap"=[2]OUT_SyntheticFuels!$B$4:$B$1000)*1,[2]OUT_SyntheticFuels!K$4:K$1000)-L2029</f>
        <v>4.9729374421183908E-7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-9.3604104859507098E-8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0.16240558632016555</v>
      </c>
      <c r="K2038" s="7" cm="1">
        <f t="array" ref="K2038">SUMPRODUCT(("SUP_MNRBIO"=[2]OUT_SyntheticFuels!$C$4:$C$1000)*1,("Var_cap"=[2]OUT_SyntheticFuels!$B$4:$B$1000)*1,[2]OUT_SyntheticFuels!J$4:J$1000)</f>
        <v>0.20144111586958308</v>
      </c>
      <c r="L2038" s="7" cm="1">
        <f t="array" ref="L2038">SUMPRODUCT(("SUP_MNRBIO"=[2]OUT_SyntheticFuels!$C$4:$C$1000)*1,("Var_cap"=[2]OUT_SyntheticFuels!$B$4:$B$1000)*1,[2]OUT_SyntheticFuels!K$4:K$1000)</f>
        <v>0.34880151849337288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0.29244764421172253</v>
      </c>
      <c r="K2039" s="7" cm="1">
        <f t="array" ref="K2039">SUMPRODUCT(("SUP_WSTBIO"=[2]OUT_SyntheticFuels!$C$4:$C$1000)*1,("Var_cap"=[2]OUT_SyntheticFuels!$B$4:$B$1000)*1,[2]OUT_SyntheticFuels!J$4:J$1000)</f>
        <v>0.31763723068997085</v>
      </c>
      <c r="L2039" s="7" cm="1">
        <f t="array" ref="L2039">SUMPRODUCT(("SUP_WSTBIO"=[2]OUT_SyntheticFuels!$C$4:$C$1000)*1,("Var_cap"=[2]OUT_SyntheticFuels!$B$4:$B$1000)*1,[2]OUT_SyntheticFuels!K$4:K$1000)</f>
        <v>0.37190772692808644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3.7326471820119098E-3</v>
      </c>
      <c r="L2041" s="7" cm="1">
        <f t="array" ref="L2041">SUMPRODUCT(("SUP_WSTHTGBIO"=[2]OUT_SyntheticFuels!$C$4:$C$1000)*1,("Var_cap"=[2]OUT_SyntheticFuels!$B$4:$B$1000)*1,[2]OUT_SyntheticFuels!K$4:K$1000)</f>
        <v>4.3727392060460826E-3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0.14376576899279606</v>
      </c>
      <c r="K2045" s="7" cm="1">
        <f t="array" ref="K2045">SUMPRODUCT(("SUP_BIONGA"=[2]OUT_SyntheticFuels!$C$4:$C$1000)*1,("Var_cap"=[2]OUT_SyntheticFuels!$B$4:$B$1000)*1,[2]OUT_SyntheticFuels!J$4:J$1000)</f>
        <v>0.10604768743636875</v>
      </c>
      <c r="L2045" s="7" cm="1">
        <f t="array" ref="L2045">SUMPRODUCT(("SUP_BIONGA"=[2]OUT_SyntheticFuels!$C$4:$C$1000)*1,("Var_cap"=[2]OUT_SyntheticFuels!$B$4:$B$1000)*1,[2]OUT_SyntheticFuels!K$4:K$1000)</f>
        <v>0.27041175546077711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5.4934917595083593E-2</v>
      </c>
      <c r="K2046" s="7" cm="1">
        <f t="array" ref="K2046">SUMPRODUCT(("CT_CWODPLT"=[2]OUT_SyntheticFuels!$C$4:$C$1000)*1,("Var_cap"=[2]OUT_SyntheticFuels!$B$4:$B$1000)*1,[2]OUT_SyntheticFuels!J$4:J$1000)</f>
        <v>4.6142446784841307E-2</v>
      </c>
      <c r="L2046" s="7" cm="1">
        <f t="array" ref="L2046">SUMPRODUCT(("CT_CWODPLT"=[2]OUT_SyntheticFuels!$C$4:$C$1000)*1,("Var_cap"=[2]OUT_SyntheticFuels!$B$4:$B$1000)*1,[2]OUT_SyntheticFuels!K$4:K$1000)</f>
        <v>3.567261377585345E-2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1.7735499344223718E-6</v>
      </c>
      <c r="K2047" s="7" cm="1">
        <f t="array" ref="K2047">SUMPRODUCT(("SUP_H2NGA"=[2]OUT_SyntheticFuels!$C$4:$C$1000)*1,("Var_cap"=[2]OUT_SyntheticFuels!$B$4:$B$1000)*1,[2]OUT_SyntheticFuels!J$4:J$1000)</f>
        <v>1.982923210808325E-6</v>
      </c>
      <c r="L2047" s="7" cm="1">
        <f t="array" ref="L2047">SUMPRODUCT(("SUP_H2NGA"=[2]OUT_SyntheticFuels!$C$4:$C$1000)*1,("Var_cap"=[2]OUT_SyntheticFuels!$B$4:$B$1000)*1,[2]OUT_SyntheticFuels!K$4:K$1000)</f>
        <v>1.4397850021205298E-6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1.9427461477525361E-6</v>
      </c>
      <c r="K2048" s="7" cm="1">
        <f t="array" ref="K2048">SUMPRODUCT(("SUP_H2DSL"=[2]OUT_SyntheticFuels!$C$4:$C$1000)*1,("Var_cap"=[2]OUT_SyntheticFuels!$B$4:$B$1000)*1,[2]OUT_SyntheticFuels!J$4:J$1000)</f>
        <v>1.9168514640462797E-6</v>
      </c>
      <c r="L2048" s="7" cm="1">
        <f t="array" ref="L2048">SUMPRODUCT(("SUP_H2DSL"=[2]OUT_SyntheticFuels!$C$4:$C$1000)*1,("Var_cap"=[2]OUT_SyntheticFuels!$B$4:$B$1000)*1,[2]OUT_SyntheticFuels!K$4:K$1000)</f>
        <v>1.3794511494005202E-6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1.9696608201179448E-6</v>
      </c>
      <c r="K2049" s="7" cm="1">
        <f t="array" ref="K2049">SUMPRODUCT(("SUP_H2GSL"=[2]OUT_SyntheticFuels!$C$4:$C$1000)*1,("Var_cap"=[2]OUT_SyntheticFuels!$B$4:$B$1000)*1,[2]OUT_SyntheticFuels!J$4:J$1000)</f>
        <v>2.0953601098088698E-6</v>
      </c>
      <c r="L2049" s="7" cm="1">
        <f t="array" ref="L2049">SUMPRODUCT(("SUP_H2GSL"=[2]OUT_SyntheticFuels!$C$4:$C$1000)*1,("Var_cap"=[2]OUT_SyntheticFuels!$B$4:$B$1000)*1,[2]OUT_SyntheticFuels!K$4:K$1000)</f>
        <v>1.4550669973252501E-6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7.9616268912163468</v>
      </c>
      <c r="K2050" s="3">
        <f t="shared" si="2083"/>
        <v>6.4585712276651011</v>
      </c>
      <c r="L2050" s="3">
        <f t="shared" ref="L2050" si="2084">SUM(L2051,L2053,L2057,L2061,L2077,L2084,L2092,L2094,L2102,L2106,L2100)</f>
        <v>20.32164069850527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1.9542745172856231E-5</v>
      </c>
      <c r="K2053" s="1">
        <f t="shared" si="2089"/>
        <v>6.3710447340874735E-2</v>
      </c>
      <c r="L2053" s="1">
        <f t="shared" ref="L2053" si="2090">SUM(L2054:L2056)</f>
        <v>1.9063192171397638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1.9140013639297479E-5</v>
      </c>
      <c r="K2054" s="1">
        <f>'[2]Electricity and CHPs_NCAP'!G$15</f>
        <v>1.145426362853106E-6</v>
      </c>
      <c r="L2054" s="1">
        <f>'[2]Electricity and CHPs_NCAP'!H$15</f>
        <v>1.5378859088813923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3.5567500204293519E-7</v>
      </c>
      <c r="K2055" s="1">
        <f>'[2]Electricity and CHPs_NCAP'!G$16</f>
        <v>6.3709217279548425E-2</v>
      </c>
      <c r="L2055" s="1">
        <f>'[2]Electricity and CHPs_NCAP'!H$16</f>
        <v>0.36843299908310106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4.7056531515818999E-8</v>
      </c>
      <c r="K2056" s="1">
        <f>'[2]Electricity and CHPs_NCAP'!G$17</f>
        <v>8.4634963452618899E-8</v>
      </c>
      <c r="L2056" s="1">
        <f>'[2]Electricity and CHPs_NCAP'!H$17</f>
        <v>3.0917527048721199E-7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1.0596651223813761E-2</v>
      </c>
      <c r="K2057" s="1">
        <f t="shared" si="2091"/>
        <v>1.7475219355550425E-5</v>
      </c>
      <c r="L2057" s="1">
        <f t="shared" ref="L2057" si="2092">SUM(L2058:L2060)</f>
        <v>1.0743607795007196E-2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1.0592316057808999E-3</v>
      </c>
      <c r="K2058" s="1">
        <f>'[2]Electricity and CHPs_NCAP'!G$18</f>
        <v>2.4554474595670002E-6</v>
      </c>
      <c r="L2058" s="1">
        <f>'[2]Electricity and CHPs_NCAP'!H$18</f>
        <v>3.1022485036861899E-6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6.0540614661927703E-6</v>
      </c>
      <c r="K2059" s="1">
        <f>'[2]Electricity and CHPs_NCAP'!G$28</f>
        <v>1.4600161201767899E-5</v>
      </c>
      <c r="L2059" s="1">
        <f>'[2]Electricity and CHPs_NCAP'!H$28</f>
        <v>4.6900355956509699E-5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9.5313655565666695E-3</v>
      </c>
      <c r="K2060" s="1">
        <f>'[2]Electricity and CHPs_NCAP'!G$41</f>
        <v>4.1961069421552299E-7</v>
      </c>
      <c r="L2060" s="1">
        <f>'[2]Electricity and CHPs_NCAP'!H$41</f>
        <v>1.0693605190547E-2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4.5770807460679568E-2</v>
      </c>
      <c r="K2061" s="1">
        <f t="shared" si="2093"/>
        <v>8.5767056654082144E-2</v>
      </c>
      <c r="L2061" s="1">
        <f t="shared" ref="L2061" si="2094">SUM(L2062:L2076)</f>
        <v>0.39772074819882813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1.3991478854028601E-4</v>
      </c>
      <c r="L2062" s="1">
        <f>'[2]Electricity and CHPs_NCAP'!H$21</f>
        <v>0.24699795178950201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2.9876179212294198E-6</v>
      </c>
      <c r="K2063" s="1">
        <f>'[2]Electricity and CHPs_NCAP'!G$22</f>
        <v>3.9003346096637598E-6</v>
      </c>
      <c r="L2063" s="1">
        <f>'[2]Electricity and CHPs_NCAP'!H$22</f>
        <v>8.1640564278742406E-3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8.7309528675305899E-7</v>
      </c>
      <c r="L2064" s="1">
        <f>'[2]Electricity and CHPs_NCAP'!H$23</f>
        <v>1.0207288805603501E-2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3.7552235030840501E-6</v>
      </c>
      <c r="K2065" s="1">
        <f>'[2]Electricity and CHPs_NCAP'!G$24</f>
        <v>8.8124573828323504E-7</v>
      </c>
      <c r="L2065" s="1">
        <f>'[2]Electricity and CHPs_NCAP'!H$24</f>
        <v>1.2256314486703199E-2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2.05032445080949E-5</v>
      </c>
      <c r="L2066" s="1">
        <f>'[2]Electricity and CHPs_NCAP'!H$29</f>
        <v>4.2567845424791098E-2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7.1063058389063795E-4</v>
      </c>
      <c r="K2067" s="1">
        <f>'[2]Electricity and CHPs_NCAP'!G$39</f>
        <v>4.3320699287029299E-7</v>
      </c>
      <c r="L2067" s="1">
        <f>'[2]Electricity and CHPs_NCAP'!H$39</f>
        <v>9.4157173701900587E-5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2.3552131227249601E-4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1.05154688963239E-4</v>
      </c>
      <c r="K2069" s="1">
        <f>'[2]Electricity and CHPs_NCAP'!G$47</f>
        <v>1.5489784837019201E-7</v>
      </c>
      <c r="L2069" s="1">
        <f>'[2]Electricity and CHPs_NCAP'!H$47</f>
        <v>1.28345461773396E-3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5.6347231611349993E-5</v>
      </c>
      <c r="K2070" s="1">
        <f>'[2]Electricity and CHPs_NCAP'!G$48</f>
        <v>7.7241370675707907E-7</v>
      </c>
      <c r="L2070" s="1">
        <f>'[2]Electricity and CHPs_NCAP'!H$48</f>
        <v>1.1840358733304569E-4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5.1737762572839499E-5</v>
      </c>
      <c r="K2071" s="1">
        <f>'[2]Electricity and CHPs_NCAP'!G$49</f>
        <v>1.7449644642365832E-6</v>
      </c>
      <c r="L2071" s="1">
        <f>'[2]Electricity and CHPs_NCAP'!H$49</f>
        <v>2.2773511520234902E-5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6.9369226667479698E-7</v>
      </c>
      <c r="K2072" s="1">
        <f>'[2]Electricity and CHPs_NCAP'!G$51</f>
        <v>4.0024736019343803E-7</v>
      </c>
      <c r="L2072" s="1">
        <f>'[2]Electricity and CHPs_NCAP'!H$51</f>
        <v>1.2254978742926428E-5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6.8982721007877605E-4</v>
      </c>
      <c r="K2073" s="1">
        <f>'[2]Electricity and CHPs_NCAP'!G$52</f>
        <v>5.44245571989454E-2</v>
      </c>
      <c r="L2073" s="1">
        <f>'[2]Electricity and CHPs_NCAP'!H$52</f>
        <v>3.2025483749034495E-2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4.4080151533678801E-2</v>
      </c>
      <c r="K2074" s="1">
        <f>'[2]Electricity and CHPs_NCAP'!G$54</f>
        <v>3.1153065646497599E-2</v>
      </c>
      <c r="L2074" s="1">
        <f>'[2]Electricity and CHPs_NCAP'!H$54</f>
        <v>4.3489151635940297E-2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2.7391591478782302E-7</v>
      </c>
      <c r="K2075" s="1">
        <f>'[2]Electricity and CHPs_NCAP'!G$55</f>
        <v>3.54790066620824E-7</v>
      </c>
      <c r="L2075" s="1">
        <f>'[2]Electricity and CHPs_NCAP'!H$55</f>
        <v>3.6208655170048398E-5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6.9248000278145696E-5</v>
      </c>
      <c r="K2076" s="1">
        <f>'[2]Electricity and CHPs_NCAP'!G$58</f>
        <v>1.95005795170202E-5</v>
      </c>
      <c r="L2076" s="1">
        <f>'[2]Electricity and CHPs_NCAP'!H$58</f>
        <v>2.09882042904607E-4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9.5105380114701238E-2</v>
      </c>
      <c r="K2077" s="1">
        <f t="shared" si="2095"/>
        <v>5.8980807849267937E-2</v>
      </c>
      <c r="L2077" s="1">
        <f t="shared" ref="L2077" si="2096">SUM(L2078:L2083)</f>
        <v>0.42449622070363507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8.9445109061604799E-2</v>
      </c>
      <c r="K2078" s="1">
        <f>'[2]Electricity and CHPs_NCAP'!G$19</f>
        <v>3.9373328484422099E-2</v>
      </c>
      <c r="L2078" s="1">
        <f>'[2]Electricity and CHPs_NCAP'!H$19</f>
        <v>3.0158614031496598E-8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0.32087870610527602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5.6597810484862602E-3</v>
      </c>
      <c r="K2080" s="1">
        <f>'[2]Electricity and CHPs_NCAP'!G$26</f>
        <v>1.9607138459573899E-2</v>
      </c>
      <c r="L2080" s="1">
        <f>'[2]Electricity and CHPs_NCAP'!H$26</f>
        <v>3.0397634540040097E-8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7.4477686753667893E-2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4.9000461017245005E-7</v>
      </c>
      <c r="K2082" s="1">
        <f>'[2]Electricity and CHPs_NCAP'!G$44</f>
        <v>3.4090527193406399E-7</v>
      </c>
      <c r="L2082" s="1">
        <f>'[2]Electricity and CHPs_NCAP'!H$44</f>
        <v>4.15220690473859E-8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2.9139725766373501E-2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4.0820116038703919E-2</v>
      </c>
      <c r="K2084" s="1">
        <f t="shared" si="2098"/>
        <v>0.14615160101562841</v>
      </c>
      <c r="L2084" s="1">
        <f t="shared" ref="L2084" si="2099">SUM(L2085:L2091)</f>
        <v>0.17736177051786209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9.7471720187080601E-5</v>
      </c>
      <c r="K2085" s="1">
        <f>'[2]Electricity and CHPs_NCAP'!G$25</f>
        <v>5.8380085475416702E-5</v>
      </c>
      <c r="L2085" s="1">
        <f>'[2]Electricity and CHPs_NCAP'!H$25</f>
        <v>1.7039434788365999E-6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5.1402460599742002E-7</v>
      </c>
      <c r="L2086" s="1">
        <f>'[2]Electricity and CHPs_NCAP'!H$31</f>
        <v>4.2550809081889997E-2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3.9917300453719003E-2</v>
      </c>
      <c r="K2087" s="1">
        <f>'[2]Electricity and CHPs_NCAP'!G$42</f>
        <v>0.120838631901556</v>
      </c>
      <c r="L2087" s="1">
        <f>'[2]Electricity and CHPs_NCAP'!H$42</f>
        <v>3.6444714204031101E-2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8.5485715543316895E-2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1.4027891384024799E-4</v>
      </c>
      <c r="K2089" s="1">
        <f>'[2]Electricity and CHPs_NCAP'!G$50</f>
        <v>4.8804665726579883E-5</v>
      </c>
      <c r="L2089" s="1">
        <f>'[2]Electricity and CHPs_NCAP'!H$50</f>
        <v>5.3498348447437897E-5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5.9767382159770302E-4</v>
      </c>
      <c r="K2090" s="1">
        <f>'[2]Electricity and CHPs_NCAP'!G$53</f>
        <v>2.52026033760097E-2</v>
      </c>
      <c r="L2090" s="1">
        <f>'[2]Electricity and CHPs_NCAP'!H$53</f>
        <v>1.2807558721459548E-2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6.7391129359881198E-5</v>
      </c>
      <c r="K2091" s="1">
        <f>'[2]Electricity and CHPs_NCAP'!G$56</f>
        <v>2.6669622547099899E-6</v>
      </c>
      <c r="L2091" s="1">
        <f>'[2]Electricity and CHPs_NCAP'!H$56</f>
        <v>1.77706752382525E-5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0.33856084594678498</v>
      </c>
      <c r="K2092" s="1">
        <f t="shared" si="2100"/>
        <v>2.08068683483128E-6</v>
      </c>
      <c r="L2092" s="1">
        <f t="shared" si="2100"/>
        <v>0.92963398206148595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0.33856084594678498</v>
      </c>
      <c r="K2093" s="1">
        <f>'[2]Electricity and CHPs_NCAP'!G$33</f>
        <v>2.08068683483128E-6</v>
      </c>
      <c r="L2093" s="1">
        <f>'[2]Electricity and CHPs_NCAP'!H$33</f>
        <v>0.92963398206148595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6.9903540777408208</v>
      </c>
      <c r="K2094" s="1">
        <f t="shared" si="2101"/>
        <v>5.6805645247961492</v>
      </c>
      <c r="L2094" s="1">
        <f t="shared" ref="L2094" si="2102">SUM(L2095:L2099)</f>
        <v>14.693489874772602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0.19423703140506135</v>
      </c>
      <c r="K2095" s="1">
        <f>'[2]Electricity and CHPs_NCAP'!G$34</f>
        <v>0.17053980950440817</v>
      </c>
      <c r="L2095" s="1">
        <f>'[2]Electricity and CHPs_NCAP'!H$34</f>
        <v>0.13387756474988591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5.71503844215861</v>
      </c>
      <c r="K2096" s="1">
        <f>'[2]Electricity and CHPs_NCAP'!G$35</f>
        <v>3.7926714441670502</v>
      </c>
      <c r="L2096" s="1">
        <f>'[2]Electricity and CHPs_NCAP'!H$35</f>
        <v>10.1985588128458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0.29989097826140787</v>
      </c>
      <c r="K2097" s="1">
        <f>'[2]Electricity and CHPs_NCAP'!G$36</f>
        <v>0.66483164073498291</v>
      </c>
      <c r="L2097" s="1">
        <f>'[2]Electricity and CHPs_NCAP'!H$36</f>
        <v>0.68646749545252195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0.1446465940664613</v>
      </c>
      <c r="K2098" s="1">
        <f>'[2]Electricity and CHPs_NCAP'!G$37</f>
        <v>0.28405508999490148</v>
      </c>
      <c r="L2098" s="1">
        <f>'[2]Electricity and CHPs_NCAP'!H$37</f>
        <v>0.94479955179046604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0.63654103184928101</v>
      </c>
      <c r="K2099" s="1">
        <f>'[2]Electricity and CHPs_NCAP'!G$38</f>
        <v>0.768466540394806</v>
      </c>
      <c r="L2099" s="1">
        <f>'[2]Electricity and CHPs_NCAP'!H$38</f>
        <v>2.7297864499339299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3.1905193628006253E-4</v>
      </c>
      <c r="K2102" s="1">
        <f t="shared" si="2105"/>
        <v>1.6396324505498105E-2</v>
      </c>
      <c r="L2102" s="1">
        <f t="shared" ref="L2102" si="2106">SUM(L2103:L2105)</f>
        <v>2.3159239278478592E-2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1.6395525335396802E-2</v>
      </c>
      <c r="L2103" s="1">
        <f>'[2]Electricity and CHPs_NCAP'!H$30</f>
        <v>2.7477930451012698E-6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3.18747888113329E-4</v>
      </c>
      <c r="K2104" s="1">
        <f>'[2]Electricity and CHPs_NCAP'!G$46</f>
        <v>5.0128920098084496E-7</v>
      </c>
      <c r="L2104" s="1">
        <f>'[2]Electricity and CHPs_NCAP'!H$46</f>
        <v>2.2107524428213302E-2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3.0404816673354201E-7</v>
      </c>
      <c r="K2105" s="1">
        <f>'[2]Electricity and CHPs_NCAP'!G$57</f>
        <v>2.97880900319765E-7</v>
      </c>
      <c r="L2105" s="1">
        <f>'[2]Electricity and CHPs_NCAP'!H$57</f>
        <v>1.04896705722019E-3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0.44008041800938974</v>
      </c>
      <c r="K2106" s="1">
        <f t="shared" si="2107"/>
        <v>0.40698090959741012</v>
      </c>
      <c r="L2106" s="1">
        <f t="shared" ref="L2106" si="2108">SUM(L2107:L2113)</f>
        <v>1.7587160380376072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5.2024121618952799E-7</v>
      </c>
      <c r="K2107" s="1">
        <f>'[2]Electricity and CHPs_NCAP'!G$63</f>
        <v>8.7680737328679601E-7</v>
      </c>
      <c r="L2107" s="1">
        <f>'[2]Electricity and CHPs_NCAP'!H$63</f>
        <v>6.8779476255609996E-7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1.29712571893484E-2</v>
      </c>
      <c r="K2108" s="1">
        <f>'[2]Electricity and CHPs_NCAP'!G$64</f>
        <v>3.01994204213588E-2</v>
      </c>
      <c r="L2108" s="1">
        <f>'[2]Electricity and CHPs_NCAP'!H$64</f>
        <v>0.76441093057332199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1.2322339759768401E-2</v>
      </c>
      <c r="K2109" s="1">
        <f>'[2]Electricity and CHPs_NCAP'!G$65</f>
        <v>1.8258999061312699E-2</v>
      </c>
      <c r="L2109" s="1">
        <f>'[2]Electricity and CHPs_NCAP'!H$65</f>
        <v>4.3491087176657402E-2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0.23708414928162</v>
      </c>
      <c r="K2110" s="1">
        <f>'[2]Electricity and CHPs_NCAP'!G$66</f>
        <v>0.176725505815956</v>
      </c>
      <c r="L2110" s="1">
        <f>'[2]Electricity and CHPs_NCAP'!H$66</f>
        <v>0.63108218578698105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7.60647865268088E-2</v>
      </c>
      <c r="K2111" s="1">
        <f>'[2]Electricity and CHPs_NCAP'!G$67</f>
        <v>7.8206071181673609E-2</v>
      </c>
      <c r="L2111" s="1">
        <f>'[2]Electricity and CHPs_NCAP'!H$67</f>
        <v>0.13865589510104359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2.8919284696416799E-2</v>
      </c>
      <c r="K2112" s="1">
        <f>'[2]Electricity and CHPs_NCAP'!G$68</f>
        <v>2.0730793424300599E-2</v>
      </c>
      <c r="L2112" s="1">
        <f>'[2]Electricity and CHPs_NCAP'!H$68</f>
        <v>4.6087098233446797E-2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7.2718080314211106E-2</v>
      </c>
      <c r="K2113" s="1">
        <f>'[2]Electricity and CHPs_NCAP'!G$69</f>
        <v>8.28592428854351E-2</v>
      </c>
      <c r="L2113" s="1">
        <f>'[2]Electricity and CHPs_NCAP'!H$69</f>
        <v>0.134988153371394</v>
      </c>
      <c r="N2113" s="1"/>
    </row>
    <row r="2114" spans="2:14" x14ac:dyDescent="0.35">
      <c r="B2114" s="5" t="str">
        <f>SPS3_FIN_Mid!B1902</f>
        <v>SPS1</v>
      </c>
      <c r="C2114" s="5" t="str">
        <f>SPS3_FIN_Mid!C1902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3.1209159770292754</v>
      </c>
      <c r="K2114" s="3">
        <f t="shared" si="2109"/>
        <v>2.1025983905192498</v>
      </c>
      <c r="L2114" s="3">
        <f t="shared" ref="L2114" si="2110">SUM(L2115:L2164)</f>
        <v>4.8782141102127143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1.47185350297386E-4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9.7635775378803098E-5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0.43546659443820401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0.610254415785486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0.84867973670934405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1.5476292141665899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0.79851266800308296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0.41272635978635103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0.89682881570232298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0.99999241446311604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0.68810242979937497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1.99828691371567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1.16925351508176E-4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2.0127716562170201E-5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9.8771628422638993E-2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7.4937162814381397E-6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3.2386177198540702E-4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1.4316504403041001E-5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2.0067442074194801E-4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1.4704148712427699E-5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1.1695003510235001E-4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1.9506387610229699E-5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0.31838736371066501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7.11884425227213E-6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2.5092981462425401E-4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1.3238915987888E-5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1.96975542825869E-4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1.3844989475554201E-5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7.5843416371215201E-7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4.2799401193327398E-7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5.7472485845800103E-7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5.8322293798749596E-7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4.0920369658429301E-7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6.2184893690873504E-7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3.9701929833231197E-7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3.6831718075913601E-7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6.7616693429840197E-7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5.5014614743183798E-7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4.0780147748896602E-7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6.9944919761744401E-7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6.5543790988669996E-3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0.15105758964699301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1.60836058096097E-4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2.4946932208790701E-4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1.8658703865472298E-5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1.23842233199868E-5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2.62382080133649E-5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2.0216163764517E-5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7.5481389331364501E-2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1.8483663748046001E-4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4.2675095873928202E-5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0.11804188283813601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9.2769330071348702E-2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1.32649104045259E-3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1.6717248089839E-4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1.82879377271375E-4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1.8710875823424901E-5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1.1938829369544801E-5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2.6318383012156399E-5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1.9295305889977499E-5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6.03431502331155E-5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3.1625054633920702E-5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1.8702524324509501E-5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1.47695590495368E-5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3.7503203446573802E-6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5.2159687170111296E-6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7.12654333929188E-6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7.7346312322313402E-6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SPS3_FIN_Mid!B1953</f>
        <v>SPS1</v>
      </c>
      <c r="C2165" s="5" t="str">
        <f>SPS3_FIN_Mid!C1953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4.8580411616048025</v>
      </c>
      <c r="K2165" s="3">
        <f t="shared" si="2117"/>
        <v>2.2623546527687872</v>
      </c>
      <c r="L2165" s="3">
        <f t="shared" ref="L2165" si="2118">SUM(L2166:L2188)</f>
        <v>6.4665644949998473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2.6053611997289003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0.114990511619467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1.2786468813013401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0.70070498987562002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0.10778101484960399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0.69198975415364394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0.59397096740183108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1.8814596604883098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3.11470813572882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4.4873765711734599E-4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4.4596689588464198E-4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1.8586438532133199E-4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3.8855773010499096E-5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3.79167658278888E-3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2.7336823317986102E-2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1.3800681675901501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1.7601785327230998E-3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2.0386927696943399E-3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6.1243972859011207E-4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0.95186714263863903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0.128222412285208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3.3122447400465402E-4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7.3189244112786009E-5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5.6229842101180596E-5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1.12440641446552E-5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1.1239308704455599E-5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1.04847363020175E-5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1.29801059141967E-5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1.21013918275216E-5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1.1542901674573001E-5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1.4486506452301113</v>
      </c>
      <c r="K2189" s="3">
        <f t="shared" si="2121"/>
        <v>1.4459829666435811</v>
      </c>
      <c r="L2189" s="3">
        <f t="shared" ref="L2189" si="2122">SUM(L2190:L2212)</f>
        <v>2.0586191750535656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1.03735093226256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1.7301815735790201E-2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0.77874995356745891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0.27199821711364597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0.90667549954188498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0.70635798738943301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5.22141947025091E-3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0.156467504342682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0.200855075731601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3.98125081175364E-4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4.46087381974885E-4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1.87012556088276E-4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2.5927203366705201E-5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1.1699592409048301E-5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8.7508168896803795E-3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0.34452594594983199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0.37124831863795199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3.5478353157217798E-2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3.9899794930883595E-3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8.3106986528118593E-4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8.9320108592632202E-2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1.6479367979666298E-2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3.6276901208004501E-4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9.5045867172845801E-5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9.6766218662486407E-5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2.69882936710915E-5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242.07101672247526</v>
      </c>
      <c r="K2213" s="3">
        <f t="shared" si="2125"/>
        <v>191.2183311773062</v>
      </c>
      <c r="L2213" s="3">
        <f t="shared" ref="L2213" si="2126">SUM(L2214:L2222)</f>
        <v>362.68151148408481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181.91715394158999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191.14494740728898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359.88493717540399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1.6962693241454399E-4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1.4565273058894098E-4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2.4159198942420702E-4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2.50688336132735E-2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3.6633268157390299E-3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4.9906709512750502E-2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1.6325304060531901E-2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7.5216958259453001E-3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60.076618954130602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5.21708056223847E-2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2.7868666157261899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2.0986566962560601E-3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1.0786807879743399E-3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1.9444051391995399E-3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40.253369675248209</v>
      </c>
      <c r="K2223" s="3">
        <f t="shared" si="2127"/>
        <v>21.30251183136366</v>
      </c>
      <c r="L2223" s="3">
        <f t="shared" ref="L2223" si="2128">SUM(L2224:L2232)</f>
        <v>48.984769056207213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7.2574218232640897E-3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6.8382468867847603E-3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46.311240696003701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2.16921634134725E-4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5.11719947699591E-4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5.9069525098923994E-4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2.92738536163549E-3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2.2897482982813999E-3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3.7962021995237299E-4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40.241865309902501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21.292239297980199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2.6712908869692402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1.10263652667664E-3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6.3281825069387196E-4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1.26715776332778E-3</v>
      </c>
      <c r="N2232" s="1"/>
    </row>
    <row r="2233" spans="2:14" x14ac:dyDescent="0.35">
      <c r="B2233" s="5" t="str">
        <f>SPS3_FIN_Mid!B1822</f>
        <v>SPS1</v>
      </c>
      <c r="C2233" s="5" t="str">
        <f>SPS3_FIN_Mid!C1822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2.7902394072997994</v>
      </c>
      <c r="K2233" s="3">
        <f t="shared" si="2129"/>
        <v>3.9090411027751251</v>
      </c>
      <c r="L2233" s="3">
        <f t="shared" ref="L2233" si="2130">SUM(L2234,L2253)</f>
        <v>3.4780165743783158</v>
      </c>
      <c r="N2233" s="1"/>
    </row>
    <row r="2234" spans="2:14" x14ac:dyDescent="0.35">
      <c r="B2234" s="5" t="str">
        <f>SPS3_FIN_Mid!B1822</f>
        <v>SPS1</v>
      </c>
      <c r="C2234" s="5" t="str">
        <f>SPS3_FIN_Mid!C1822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2.0677488346315611</v>
      </c>
      <c r="K2234" s="1">
        <f t="shared" si="2131"/>
        <v>2.9922553372292109</v>
      </c>
      <c r="L2234" s="1">
        <f t="shared" ref="L2234" si="2132">SUM(L2235,L2238,L2240,L2243,L2245,L2247,L2249,L2251)</f>
        <v>2.3514353078362968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1.3162588083719202</v>
      </c>
      <c r="K2235" s="1">
        <f t="shared" si="2133"/>
        <v>2.1607106300100418</v>
      </c>
      <c r="L2235" s="1">
        <f t="shared" ref="L2235" si="2134">SUM(L2236:L2237)</f>
        <v>2.0907748963555206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3.6744872851676696E-3</v>
      </c>
      <c r="K2236" s="1" cm="1">
        <f t="array" ref="K2236">SUMPRODUCT(([2]OUT_FinalEnergyCons!$B$4:$B$10000="var_ncap")*1,(ISNUMBER(SEARCH("RH*-SHELCBR",[2]OUT_FinalEnergyCons!$A$4:$A$10000)))*1,[2]OUT_FinalEnergyCons!I$4:I$10000)</f>
        <v>4.9485866520570404E-4</v>
      </c>
      <c r="L2236" s="1" cm="1">
        <f t="array" ref="L2236">SUMPRODUCT(([2]OUT_FinalEnergyCons!$B$4:$B$10000="var_ncap")*1,(ISNUMBER(SEARCH("RH*-SHELCBR",[2]OUT_FinalEnergyCons!$A$4:$A$10000)))*1,[2]OUT_FinalEnergyCons!J$4:J$10000)</f>
        <v>6.8603543284876376E-5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1.3125843210867525</v>
      </c>
      <c r="K2237" s="1" cm="1">
        <f t="array" ref="K2237">SUMPRODUCT(([2]OUT_FinalEnergyCons!$B$4:$B$10000="var_ncap")*1,ISNUMBER(SEARCH("RH*-SHELCHP",[2]OUT_FinalEnergyCons!$A$4:$A$10000))*1,[2]OUT_FinalEnergyCons!I$4:I$10000)</f>
        <v>2.160215771344836</v>
      </c>
      <c r="L2237" s="1" cm="1">
        <f t="array" ref="L2237">SUMPRODUCT(([2]OUT_FinalEnergyCons!$B$4:$B$10000="var_ncap")*1,ISNUMBER(SEARCH("RH*-SHELCHP",[2]OUT_FinalEnergyCons!$A$4:$A$10000))*1,[2]OUT_FinalEnergyCons!J$4:J$10000)</f>
        <v>2.0907062928122357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0.16758867180278539</v>
      </c>
      <c r="K2238" s="1">
        <f t="shared" si="2138"/>
        <v>0.1761786194672319</v>
      </c>
      <c r="L2238" s="1">
        <f t="shared" si="2138"/>
        <v>2.2255283832146278E-7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0.16758867180278539</v>
      </c>
      <c r="K2239" s="1" cm="1">
        <f t="array" ref="K2239">SUMPRODUCT(([2]OUT_FinalEnergyCons!$B$4:$B$10000="var_ncap")*1, (ISNUMBER(SEARCH("RH*-SHLFOBR",[2]OUT_FinalEnergyCons!$A$4:$A$10000)))*1,[2]OUT_FinalEnergyCons!I$4:I$10000)</f>
        <v>0.1761786194672319</v>
      </c>
      <c r="L2239" s="1" cm="1">
        <f t="array" ref="L2239">SUMPRODUCT(([2]OUT_FinalEnergyCons!$B$4:$B$10000="var_ncap")*1, (ISNUMBER(SEARCH("RH*-SHLFOBR",[2]OUT_FinalEnergyCons!$A$4:$A$10000)))*1,[2]OUT_FinalEnergyCons!J$4:J$10000)</f>
        <v>2.2255283832146278E-7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0.32130860750270196</v>
      </c>
      <c r="K2240" s="1">
        <f t="shared" si="2139"/>
        <v>0.56063187665177738</v>
      </c>
      <c r="L2240" s="1">
        <f t="shared" ref="L2240" si="2140">SUM(L2241:L2242)</f>
        <v>0.25927917533362999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0.26116191414234058</v>
      </c>
      <c r="K2241" s="1" cm="1">
        <f t="array" ref="K2241">SUMPRODUCT(([2]OUT_FinalEnergyCons!$B$4:$B$10000="var_ncap")*1, (ISNUMBER(SEARCH("RH*-SHNGABR",[2]OUT_FinalEnergyCons!$A$4:$A$10000)))*1,[2]OUT_FinalEnergyCons!I$4:I$10000)</f>
        <v>0.18213302594077882</v>
      </c>
      <c r="L2241" s="1" cm="1">
        <f t="array" ref="L2241">SUMPRODUCT(([2]OUT_FinalEnergyCons!$B$4:$B$10000="var_ncap")*1, (ISNUMBER(SEARCH("RH*-SHNGABR",[2]OUT_FinalEnergyCons!$A$4:$A$10000)))*1,[2]OUT_FinalEnergyCons!J$4:J$10000)</f>
        <v>3.1596061276097791E-6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6.0146693360361408E-2</v>
      </c>
      <c r="K2242" s="1" cm="1">
        <f t="array" ref="K2242">SUMPRODUCT(([2]OUT_FinalEnergyCons!$B$4:$B$10000="var_ncap")*1,ISNUMBER(SEARCH("RH*-SHngahp",[2]OUT_FinalEnergyCons!$A$4:$A$10000))*1,[2]OUT_FinalEnergyCons!I$4:I$10000)</f>
        <v>0.37849885071099854</v>
      </c>
      <c r="L2242" s="1" cm="1">
        <f t="array" ref="L2242">SUMPRODUCT(([2]OUT_FinalEnergyCons!$B$4:$B$10000="var_ncap")*1,ISNUMBER(SEARCH("RH*-SHngahp",[2]OUT_FinalEnergyCons!$A$4:$A$10000))*1,[2]OUT_FinalEnergyCons!J$4:J$10000)</f>
        <v>0.25927601572750236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0.26211002278864032</v>
      </c>
      <c r="K2245" s="1">
        <f t="shared" si="2142"/>
        <v>8.1810980436923697E-2</v>
      </c>
      <c r="L2245" s="1">
        <f t="shared" si="2142"/>
        <v>3.74951455077534E-7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0.26211002278864032</v>
      </c>
      <c r="K2246" s="1" cm="1">
        <f t="array" ref="K2246">SUMPRODUCT(([2]OUT_FinalEnergyCons!$B$4:$B$10000="var_ncap")*1, (ISNUMBER(SEARCH("RH*-SHWODBR",[2]OUT_FinalEnergyCons!$A$4:$A$10000)))*1,[2]OUT_FinalEnergyCons!I$4:I$10000)</f>
        <v>8.1810980436923697E-2</v>
      </c>
      <c r="L2246" s="1" cm="1">
        <f t="array" ref="L2246">SUMPRODUCT(([2]OUT_FinalEnergyCons!$B$4:$B$10000="var_ncap")*1, (ISNUMBER(SEARCH("RH*-SHWODBR",[2]OUT_FinalEnergyCons!$A$4:$A$10000)))*1,[2]OUT_FinalEnergyCons!J$4:J$10000)</f>
        <v>3.74951455077534E-7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3.8879331275022433E-4</v>
      </c>
      <c r="K2247" s="1">
        <f t="shared" si="2143"/>
        <v>5.9859116074027054E-3</v>
      </c>
      <c r="L2247" s="1">
        <f t="shared" si="2143"/>
        <v>3.35110310644244E-7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3.8879331275022433E-4</v>
      </c>
      <c r="K2248" s="1" cm="1">
        <f t="array" ref="K2248">SUMPRODUCT(([2]OUT_FinalEnergyCons!$B$4:$B$10000="var_ncap")*1, (ISNUMBER(SEARCH("RH*-SHPLTBR",[2]OUT_FinalEnergyCons!$A$4:$A$10000)))*1,[2]OUT_FinalEnergyCons!I$4:I$10000)</f>
        <v>5.9859116074027054E-3</v>
      </c>
      <c r="L2248" s="1" cm="1">
        <f t="array" ref="L2248">SUMPRODUCT(([2]OUT_FinalEnergyCons!$B$4:$B$10000="var_ncap")*1, (ISNUMBER(SEARCH("RH*-SHPLTBR",[2]OUT_FinalEnergyCons!$A$4:$A$10000)))*1,[2]OUT_FinalEnergyCons!J$4:J$10000)</f>
        <v>3.35110310644244E-7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9.3930852763106416E-5</v>
      </c>
      <c r="K2249" s="1">
        <f t="shared" si="2144"/>
        <v>6.9373190558335174E-3</v>
      </c>
      <c r="L2249" s="1">
        <f t="shared" si="2144"/>
        <v>1.3803035325418175E-3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9.3930852763106416E-5</v>
      </c>
      <c r="K2250" s="1" cm="1">
        <f t="array" ref="K2250">SUMPRODUCT(([2]OUT_FinalEnergyCons!$B$4:$B$10000="var_ncap")*1, (ISNUMBER(SEARCH("RH*-SHSOLBR",[2]OUT_FinalEnergyCons!$A$4:$A$10000)))*1,[2]OUT_FinalEnergyCons!I$4:I$10000)</f>
        <v>6.9373190558335174E-3</v>
      </c>
      <c r="L2250" s="1" cm="1">
        <f t="array" ref="L2250">SUMPRODUCT(([2]OUT_FinalEnergyCons!$B$4:$B$10000="var_ncap")*1, (ISNUMBER(SEARCH("RH*-SHSOLBR",[2]OUT_FinalEnergyCons!$A$4:$A$10000)))*1,[2]OUT_FinalEnergyCons!J$4:J$10000)</f>
        <v>1.3803035325418175E-3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0.72249057266823824</v>
      </c>
      <c r="K2253" s="1">
        <f t="shared" si="2146"/>
        <v>0.91678576554591407</v>
      </c>
      <c r="L2253" s="1">
        <f t="shared" ref="L2253" si="2147">SUM(L2254,L2257,L2259,L2262,L2264,L2266,L2268,L2270)</f>
        <v>1.1265812665420192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0.33124821428109302</v>
      </c>
      <c r="K2254" s="1">
        <f t="shared" si="2148"/>
        <v>0.47923646584638024</v>
      </c>
      <c r="L2254" s="1">
        <f t="shared" ref="L2254" si="2149">SUM(L2255:L2256)</f>
        <v>0.6476497238969221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5.8985745966942997E-2</v>
      </c>
      <c r="K2255" s="1" cm="1">
        <f t="array" ref="K2255">SUMPRODUCT(([2]OUT_FinalEnergyCons!$B$4:$B$10000="var_ncap")*1,(ISNUMBER(SEARCH("RH*-WHELCBR",[2]OUT_FinalEnergyCons!$A$4:$A$10000)))*1,[2]OUT_FinalEnergyCons!I$4:I$10000)</f>
        <v>6.0673124122399197E-2</v>
      </c>
      <c r="L2255" s="1" cm="1">
        <f t="array" ref="L2255">SUMPRODUCT(([2]OUT_FinalEnergyCons!$B$4:$B$10000="var_ncap")*1,(ISNUMBER(SEARCH("RH*-WHELCBR",[2]OUT_FinalEnergyCons!$A$4:$A$10000)))*1,[2]OUT_FinalEnergyCons!J$4:J$10000)</f>
        <v>4.0597200141998101E-2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0.27226246831415002</v>
      </c>
      <c r="K2256" s="1" cm="1">
        <f t="array" ref="K2256">SUMPRODUCT(([2]OUT_FinalEnergyCons!$B$4:$B$10000="var_ncap")*1,ISNUMBER(SEARCH("RH*-WHELCHP",[2]OUT_FinalEnergyCons!$A$4:$A$10000))*1,[2]OUT_FinalEnergyCons!I$4:I$10000)</f>
        <v>0.41856334172398102</v>
      </c>
      <c r="L2256" s="1" cm="1">
        <f t="array" ref="L2256">SUMPRODUCT(([2]OUT_FinalEnergyCons!$B$4:$B$10000="var_ncap")*1,ISNUMBER(SEARCH("RH*-WHELCHP",[2]OUT_FinalEnergyCons!$A$4:$A$10000))*1,[2]OUT_FinalEnergyCons!J$4:J$10000)</f>
        <v>0.60705252375492402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2.7951012515663499E-2</v>
      </c>
      <c r="K2257" s="1">
        <f t="shared" si="2150"/>
        <v>2.4993256537444001E-2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2.7951012515663499E-2</v>
      </c>
      <c r="K2258" s="1" cm="1">
        <f t="array" ref="K2258">SUMPRODUCT(([2]OUT_FinalEnergyCons!$B$4:$B$10000="var_ncap")*1, (ISNUMBER(SEARCH("RH*-WHLFOBR",[2]OUT_FinalEnergyCons!$A$4:$A$10000)))*1,[2]OUT_FinalEnergyCons!I$4:I$10000)</f>
        <v>2.4993256537444001E-2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8.9729176809781597E-2</v>
      </c>
      <c r="K2259" s="1">
        <f t="shared" si="2151"/>
        <v>0.16264881425338501</v>
      </c>
      <c r="L2259" s="1">
        <f t="shared" ref="L2259" si="2152">SUM(L2260:L2261)</f>
        <v>0.15161822665233654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4.6107137717033002E-2</v>
      </c>
      <c r="K2260" s="1" cm="1">
        <f t="array" ref="K2260">SUMPRODUCT(([2]OUT_FinalEnergyCons!$B$4:$B$10000="var_ncap")*1, (ISNUMBER(SEARCH("RH*-WHNGABR",[2]OUT_FinalEnergyCons!$A$4:$A$10000)))*1,[2]OUT_FinalEnergyCons!I$4:I$10000)</f>
        <v>3.2813082683988998E-2</v>
      </c>
      <c r="L2260" s="1" cm="1">
        <f t="array" ref="L2260">SUMPRODUCT(([2]OUT_FinalEnergyCons!$B$4:$B$10000="var_ncap")*1, (ISNUMBER(SEARCH("RH*-WHNGABR",[2]OUT_FinalEnergyCons!$A$4:$A$10000)))*1,[2]OUT_FinalEnergyCons!J$4:J$10000)</f>
        <v>2.52808172522447E-7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4.3622039092748602E-2</v>
      </c>
      <c r="K2261" s="1" cm="1">
        <f t="array" ref="K2261">SUMPRODUCT(([2]OUT_FinalEnergyCons!$B$4:$B$10000="var_ncap")*1,ISNUMBER(SEARCH("RH*-WHngahp",[2]OUT_FinalEnergyCons!$A$4:$A$10000))*1,[2]OUT_FinalEnergyCons!I$4:I$10000)</f>
        <v>0.12983573156939601</v>
      </c>
      <c r="L2261" s="1" cm="1">
        <f t="array" ref="L2261">SUMPRODUCT(([2]OUT_FinalEnergyCons!$B$4:$B$10000="var_ncap")*1,ISNUMBER(SEARCH("RH*-WHngahp",[2]OUT_FinalEnergyCons!$A$4:$A$10000))*1,[2]OUT_FinalEnergyCons!J$4:J$10000)</f>
        <v>0.15161797384416401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1.3497209196165601E-2</v>
      </c>
      <c r="K2264" s="1">
        <f t="shared" si="2154"/>
        <v>2.3381624503644699E-2</v>
      </c>
      <c r="L2264" s="1">
        <f t="shared" si="2154"/>
        <v>4.0333451909620402E-7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1.3497209196165601E-2</v>
      </c>
      <c r="K2265" s="1" cm="1">
        <f t="array" ref="K2265">SUMPRODUCT(([2]OUT_FinalEnergyCons!$B$4:$B$10000="var_ncap")*1, (ISNUMBER(SEARCH("RH*-WHWODBR",[2]OUT_FinalEnergyCons!$A$4:$A$10000)))*1,[2]OUT_FinalEnergyCons!I$4:I$10000)</f>
        <v>2.3381624503644699E-2</v>
      </c>
      <c r="L2265" s="1" cm="1">
        <f t="array" ref="L2265">SUMPRODUCT(([2]OUT_FinalEnergyCons!$B$4:$B$10000="var_ncap")*1, (ISNUMBER(SEARCH("RH*-WHWODBR",[2]OUT_FinalEnergyCons!$A$4:$A$10000)))*1,[2]OUT_FinalEnergyCons!J$4:J$10000)</f>
        <v>4.0333451909620402E-7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7.2434497749451104E-4</v>
      </c>
      <c r="K2266" s="1">
        <f t="shared" si="2155"/>
        <v>8.51031618612223E-4</v>
      </c>
      <c r="L2266" s="1">
        <f t="shared" si="2155"/>
        <v>2.0292381449833199E-7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7.2434497749451104E-4</v>
      </c>
      <c r="K2267" s="1" cm="1">
        <f t="array" ref="K2267">SUMPRODUCT(([2]OUT_FinalEnergyCons!$B$4:$B$10000="var_ncap")*1, (ISNUMBER(SEARCH("RH*-WHPLTBR",[2]OUT_FinalEnergyCons!$A$4:$A$10000)))*1,[2]OUT_FinalEnergyCons!I$4:I$10000)</f>
        <v>8.51031618612223E-4</v>
      </c>
      <c r="L2267" s="1" cm="1">
        <f t="array" ref="L2267">SUMPRODUCT(([2]OUT_FinalEnergyCons!$B$4:$B$10000="var_ncap")*1, (ISNUMBER(SEARCH("RH*-WHPLTBR",[2]OUT_FinalEnergyCons!$A$4:$A$10000)))*1,[2]OUT_FinalEnergyCons!J$4:J$10000)</f>
        <v>2.0292381449833199E-7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0.25934061488804</v>
      </c>
      <c r="K2268" s="1">
        <f t="shared" si="2159"/>
        <v>0.22567457278644801</v>
      </c>
      <c r="L2268" s="1">
        <f t="shared" si="2159"/>
        <v>0.327312709734427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0.25934061488804</v>
      </c>
      <c r="K2269" s="1" cm="1">
        <f t="array" ref="K2269">SUMPRODUCT(([2]OUT_FinalEnergyCons!$B$4:$B$10000="var_ncap")*1, (ISNUMBER(SEARCH("RH*-WHSOLBR",[2]OUT_FinalEnergyCons!$A$4:$A$10000)))*1,[2]OUT_FinalEnergyCons!I$4:I$10000)</f>
        <v>0.22567457278644801</v>
      </c>
      <c r="L2269" s="1" cm="1">
        <f t="array" ref="L2269">SUMPRODUCT(([2]OUT_FinalEnergyCons!$B$4:$B$10000="var_ncap")*1, (ISNUMBER(SEARCH("RH*-WHSOLBR",[2]OUT_FinalEnergyCons!$A$4:$A$10000)))*1,[2]OUT_FinalEnergyCons!J$4:J$10000)</f>
        <v>0.327312709734427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2.0083397322695107</v>
      </c>
      <c r="K2272" s="17">
        <f t="shared" si="2161"/>
        <v>0.82199838519324264</v>
      </c>
      <c r="L2272" s="17">
        <f t="shared" ref="L2272" si="2162">SUM(L2273,L2276,L2279,L2283,L2285,L2287,L2289,L2291,L2293)</f>
        <v>1.1487572450678059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0.85515717531870505</v>
      </c>
      <c r="K2273" s="18">
        <f t="shared" si="2163"/>
        <v>0.32699129336992233</v>
      </c>
      <c r="L2273" s="18">
        <f t="shared" ref="L2273" si="2164">SUM(L2274:L2275)</f>
        <v>0.68680135653549201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0.60844793764048399</v>
      </c>
      <c r="K2274" s="1" cm="1">
        <f t="array" ref="K2274">SUMPRODUCT(([2]OUT_FinalEnergyCons!$B$4:$B$10000="var_ncap")*1,  (ISNUMBER(SEARCH("ITOT-SWHELCBR",[2]OUT_FinalEnergyCons!$A$4:$A$10000)))*1,[2]OUT_FinalEnergyCons!I$4:I$10000)</f>
        <v>0.26248078222108101</v>
      </c>
      <c r="L2274" s="1" cm="1">
        <f t="array" ref="L2274">SUMPRODUCT(([2]OUT_FinalEnergyCons!$B$4:$B$10000="var_ncap")*1,  (ISNUMBER(SEARCH("ITOT-SWHELCBR",[2]OUT_FinalEnergyCons!$A$4:$A$10000)))*1,[2]OUT_FinalEnergyCons!J$4:J$10000)</f>
        <v>0.44140914100440998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0.24670923767822101</v>
      </c>
      <c r="K2275" s="1" cm="1">
        <f t="array" ref="K2275">SUMPRODUCT(([2]OUT_FinalEnergyCons!$B$4:$B$10000="var_ncap")*1,  (ISNUMBER(SEARCH("ITOT-SWHELCHP",[2]OUT_FinalEnergyCons!$A$4:$A$10000)))*1,[2]OUT_FinalEnergyCons!I$4:I$10000)</f>
        <v>6.4510511148841307E-2</v>
      </c>
      <c r="L2275" s="1" cm="1">
        <f t="array" ref="L2275">SUMPRODUCT(([2]OUT_FinalEnergyCons!$B$4:$B$10000="var_ncap")*1,  (ISNUMBER(SEARCH("ITOT-SWHELCHP",[2]OUT_FinalEnergyCons!$A$4:$A$10000)))*1,[2]OUT_FinalEnergyCons!J$4:J$10000)</f>
        <v>0.24539221553108201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0.12466678372513774</v>
      </c>
      <c r="K2276" s="18">
        <f t="shared" si="2165"/>
        <v>2.4122603977181109E-3</v>
      </c>
      <c r="L2276" s="18">
        <f t="shared" ref="L2276" si="2166">SUM(L2277:L2278)</f>
        <v>3.1662139732948708E-4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0.124618243424853</v>
      </c>
      <c r="K2277" s="1" cm="1">
        <f t="array" ref="K2277">SUMPRODUCT(([2]OUT_FinalEnergyCons!$B$4:$B$10000="var_ncap")*1,  (ISNUMBER(SEARCH("ITOT-SWHLFOBR",[2]OUT_FinalEnergyCons!$A$4:$A$10000)))*1,[2]OUT_FinalEnergyCons!I$4:I$10000)</f>
        <v>2.4069909172580602E-3</v>
      </c>
      <c r="L2277" s="1" cm="1">
        <f t="array" ref="L2277">SUMPRODUCT(([2]OUT_FinalEnergyCons!$B$4:$B$10000="var_ncap")*1,  (ISNUMBER(SEARCH("ITOT-SWHLFOBR",[2]OUT_FinalEnergyCons!$A$4:$A$10000)))*1,[2]OUT_FinalEnergyCons!J$4:J$10000)</f>
        <v>3.1543002250941898E-4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4.8540300284740798E-5</v>
      </c>
      <c r="K2278" s="1" cm="1">
        <f t="array" ref="K2278">SUMPRODUCT(([2]OUT_FinalEnergyCons!$B$4:$B$10000="var_ncap")*1,  (ISNUMBER(SEARCH("ITOT-SWHHFOBR",[2]OUT_FinalEnergyCons!$A$4:$A$10000)))*1,[2]OUT_FinalEnergyCons!I$4:I$10000)</f>
        <v>5.2694804600506E-6</v>
      </c>
      <c r="L2278" s="1" cm="1">
        <f t="array" ref="L2278">SUMPRODUCT(([2]OUT_FinalEnergyCons!$B$4:$B$10000="var_ncap")*1,  (ISNUMBER(SEARCH("ITOT-SWHHFOBR",[2]OUT_FinalEnergyCons!$A$4:$A$10000)))*1,[2]OUT_FinalEnergyCons!J$4:J$10000)</f>
        <v>1.1913748200681E-6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0.20907779942719162</v>
      </c>
      <c r="K2279" s="18">
        <f t="shared" si="2167"/>
        <v>2.3941214064744067E-2</v>
      </c>
      <c r="L2279" s="18">
        <f t="shared" ref="L2279" si="2168">SUM(L2280:L2281)</f>
        <v>2.2148266035798198E-2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0.20906393381736099</v>
      </c>
      <c r="K2280" s="1" cm="1">
        <f t="array" ref="K2280">SUMPRODUCT(([2]OUT_FinalEnergyCons!$B$4:$B$10000="var_ncap")*1,  (ISNUMBER(SEARCH("ITOT-SWHNGA*BR",[2]OUT_FinalEnergyCons!$A$4:$A$10000)))*1,[2]OUT_FinalEnergyCons!I$4:I$10000)</f>
        <v>2.3912957234208401E-2</v>
      </c>
      <c r="L2280" s="1" cm="1">
        <f t="array" ref="L2280">SUMPRODUCT(([2]OUT_FinalEnergyCons!$B$4:$B$10000="var_ncap")*1,  (ISNUMBER(SEARCH("ITOT-SWHNGA*BR",[2]OUT_FinalEnergyCons!$A$4:$A$10000)))*1,[2]OUT_FinalEnergyCons!J$4:J$10000)</f>
        <v>2.0259905666430399E-2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1.38656098306435E-5</v>
      </c>
      <c r="K2281" s="1" cm="1">
        <f t="array" ref="K2281">SUMPRODUCT(([2]OUT_FinalEnergyCons!$B$4:$B$10000="var_ncap")*1,  (ISNUMBER(SEARCH("ITOT-SWHNGAHP",[2]OUT_FinalEnergyCons!$A$4:$A$10000)))*1,[2]OUT_FinalEnergyCons!I$4:I$10000)</f>
        <v>2.8256830535664699E-5</v>
      </c>
      <c r="L2281" s="1" cm="1">
        <f t="array" ref="L2281">SUMPRODUCT(([2]OUT_FinalEnergyCons!$B$4:$B$10000="var_ncap")*1,  (ISNUMBER(SEARCH("ITOT-SWHNGAHP",[2]OUT_FinalEnergyCons!$A$4:$A$10000)))*1,[2]OUT_FinalEnergyCons!J$4:J$10000)</f>
        <v>1.8883603693678E-3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2.28026879238106E-2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1.3267760630545701E-2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1.53030010318183E-2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3.8910969725275298E-5</v>
      </c>
      <c r="K2283" s="1">
        <f t="shared" si="2169"/>
        <v>1.9504684309512102E-6</v>
      </c>
      <c r="L2283" s="1">
        <f t="shared" si="2169"/>
        <v>1.2424021213795299E-5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3.8910969725275298E-5</v>
      </c>
      <c r="K2284" s="1" cm="1">
        <f t="array" ref="K2284">SUMPRODUCT(([2]OUT_FinalEnergyCons!$B$4:$B$10000="var_ncap")*1,  (ISNUMBER(SEARCH("ITOT-SWHCOA*BR",[2]OUT_FinalEnergyCons!$A$4:$A$10000)))*1,[2]OUT_FinalEnergyCons!I$4:I$10000)</f>
        <v>1.9504684309512102E-6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1.2424021213795299E-5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0.25273156192260199</v>
      </c>
      <c r="K2285" s="1">
        <f t="shared" si="2170"/>
        <v>9.5221094283126403E-2</v>
      </c>
      <c r="L2285" s="1">
        <f t="shared" si="2170"/>
        <v>0.20510142187007199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0.25273156192260199</v>
      </c>
      <c r="K2286" s="1" cm="1">
        <f t="array" ref="K2286">SUMPRODUCT(([2]OUT_FinalEnergyCons!$B$4:$B$10000="var_ncap")*1,  (ISNUMBER(SEARCH("ITOT-SWHWOD*BR",[2]OUT_FinalEnergyCons!$A$4:$A$10000)))*1,[2]OUT_FinalEnergyCons!I$4:I$10000)</f>
        <v>9.5221094283126403E-2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0.20510142187007199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1.9915018517627201E-2</v>
      </c>
      <c r="K2287" s="1">
        <f t="shared" si="2171"/>
        <v>1.7572703013583098E-2</v>
      </c>
      <c r="L2287" s="1">
        <f t="shared" si="2171"/>
        <v>1.47579351708798E-2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1.9915018517627201E-2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1.7572703013583098E-2</v>
      </c>
      <c r="L2288" s="1" cm="1">
        <f t="array" ref="L2288">SUMPRODUCT(([2]OUT_FinalEnergyCons!$B$4:$B$10000="var_ncap")*1,  (ISNUMBER(SEARCH("ITOT-SWHPLT*BR",[2]OUT_FinalEnergyCons!$A$4:$A$10000)))*1,[2]OUT_FinalEnergyCons!J$4:J$10000)</f>
        <v>1.47579351708798E-2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0.24326988045419101</v>
      </c>
      <c r="K2289" s="1">
        <f t="shared" si="2172"/>
        <v>9.8293651898567397E-2</v>
      </c>
      <c r="L2289" s="1">
        <f t="shared" si="2172"/>
        <v>2.8222695952344699E-3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0.24326988045419101</v>
      </c>
      <c r="K2290" s="1" cm="1">
        <f t="array" ref="K2290">SUMPRODUCT(([2]OUT_FinalEnergyCons!$B$4:$B$10000="var_ncap")*1,  (ISNUMBER(SEARCH("ITOT-SWHWST*BR",[2]OUT_FinalEnergyCons!$A$4:$A$10000)))*1,[2]OUT_FinalEnergyCons!I$4:I$10000)</f>
        <v>9.8293651898567397E-2</v>
      </c>
      <c r="L2290" s="1" cm="1">
        <f t="array" ref="L2290">SUMPRODUCT(([2]OUT_FinalEnergyCons!$B$4:$B$10000="var_ncap")*1,  (ISNUMBER(SEARCH("ITOT-SWHWST*BR",[2]OUT_FinalEnergyCons!$A$4:$A$10000)))*1,[2]OUT_FinalEnergyCons!J$4:J$10000)</f>
        <v>2.8222695952344699E-3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7.9607091006215894E-2</v>
      </c>
      <c r="K2291" s="1">
        <f t="shared" si="2173"/>
        <v>7.8542424068909197E-2</v>
      </c>
      <c r="L2291" s="1">
        <f t="shared" si="2173"/>
        <v>6.7475072648606194E-2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7.9607091006215894E-2</v>
      </c>
      <c r="K2292" s="1" cm="1">
        <f t="array" ref="K2292">SUMPRODUCT(([2]OUT_FinalEnergyCons!$B$4:$B$10000="var_ncap")*1, (ISNUMBER(SEARCH("ITOT-SWHSOLBR",[2]OUT_FinalEnergyCons!$A$4:$A$10000)))*1,[2]OUT_FinalEnergyCons!I$4:I$10000)</f>
        <v>7.8542424068909197E-2</v>
      </c>
      <c r="L2292" s="1" cm="1">
        <f t="array" ref="L2292">SUMPRODUCT(([2]OUT_FinalEnergyCons!$B$4:$B$10000="var_ncap")*1, (ISNUMBER(SEARCH("ITOT-SWHSOLBR",[2]OUT_FinalEnergyCons!$A$4:$A$10000)))*1,[2]OUT_FinalEnergyCons!J$4:J$10000)</f>
        <v>6.7475072648606194E-2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0.223875510928115</v>
      </c>
      <c r="K2293" s="1">
        <f t="shared" si="2174"/>
        <v>0.179021793628241</v>
      </c>
      <c r="L2293" s="1">
        <f t="shared" si="2174"/>
        <v>0.14932187779318001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0.223875510928115</v>
      </c>
      <c r="K2294" s="1" cm="1">
        <f t="array" ref="K2294">SUMPRODUCT(([2]OUT_FinalEnergyCons!$B$4:$B$10000="var_ncap")*1, (ISNUMBER(SEARCH("ITOT-SWHH2BR",[2]OUT_FinalEnergyCons!$A$4:$A$10000)))*1,[2]OUT_FinalEnergyCons!I$4:I$10000)</f>
        <v>0.179021793628241</v>
      </c>
      <c r="L2294" s="1" cm="1">
        <f t="array" ref="L2294">SUMPRODUCT(([2]OUT_FinalEnergyCons!$B$4:$B$10000="var_ncap")*1, (ISNUMBER(SEARCH("ITOT-SWHH2BR",[2]OUT_FinalEnergyCons!$A$4:$A$10000)))*1,[2]OUT_FinalEnergyCons!J$4:J$10000)</f>
        <v>0.14932187779318001</v>
      </c>
      <c r="N2294" s="1"/>
    </row>
    <row r="2295" spans="2:14" x14ac:dyDescent="0.35">
      <c r="B2295" s="9" t="str">
        <f>SPS3_FIN_Mid!B1813</f>
        <v>SPS1</v>
      </c>
      <c r="C2295" s="9" t="str">
        <f>SPS3_FIN_Mid!C1813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2.3281081025315302</v>
      </c>
      <c r="K2295" s="17">
        <f t="shared" si="2175"/>
        <v>1.7209495496349103</v>
      </c>
      <c r="L2295" s="17">
        <f t="shared" ref="L2295" si="2176">SUM(L2296,L2299,L2301,L2305,L2307,L2309,L2311)</f>
        <v>1.8785083883270262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0.4629189995271431</v>
      </c>
      <c r="K2296" s="1">
        <f t="shared" si="2179"/>
        <v>0.72593137847308231</v>
      </c>
      <c r="L2296" s="1">
        <f t="shared" ref="L2296" si="2180">SUM(L2297:L2298)</f>
        <v>0.9485471556589451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1.3049011625352099E-2</v>
      </c>
      <c r="K2297" s="1" cm="1">
        <f t="array" ref="K2297">SUMPRODUCT(([2]OUT_FinalEnergyCons!$B$4:$B$10000="var_ncap")*1, (ISNUMBER(SEARCH("SCOM-SHELCBR",[2]OUT_FinalEnergyCons!$A$4:$A$10000)))*1,[2]OUT_FinalEnergyCons!I$4:I$10000)</f>
        <v>1.3545488423486299E-2</v>
      </c>
      <c r="L2297" s="1" cm="1">
        <f t="array" ref="L2297">SUMPRODUCT(([2]OUT_FinalEnergyCons!$B$4:$B$10000="var_ncap")*1, (ISNUMBER(SEARCH("SCOM-SHELCBR",[2]OUT_FinalEnergyCons!$A$4:$A$10000)))*1,[2]OUT_FinalEnergyCons!J$4:J$10000)</f>
        <v>8.4370703286022701E-5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0.449869987901791</v>
      </c>
      <c r="K2298" s="1" cm="1">
        <f t="array" ref="K2298">SUMPRODUCT(([2]OUT_FinalEnergyCons!$B$4:$B$10000="var_ncap")*1, (ISNUMBER(SEARCH("SCOM-SHELCHP",[2]OUT_FinalEnergyCons!$A$4:$A$10000)))*1,[2]OUT_FinalEnergyCons!I$4:I$10000)</f>
        <v>0.71238589004959596</v>
      </c>
      <c r="L2298" s="1" cm="1">
        <f t="array" ref="L2298">SUMPRODUCT(([2]OUT_FinalEnergyCons!$B$4:$B$10000="var_ncap")*1, (ISNUMBER(SEARCH("SCOM-SHELCHP",[2]OUT_FinalEnergyCons!$A$4:$A$10000)))*1,[2]OUT_FinalEnergyCons!J$4:J$10000)</f>
        <v>0.94846278495565906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0.30358874992637003</v>
      </c>
      <c r="K2299" s="1">
        <f t="shared" si="2181"/>
        <v>5.2214463369098701E-6</v>
      </c>
      <c r="L2299" s="1">
        <f t="shared" si="2181"/>
        <v>2.6647326048494002E-7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0.30358874992637003</v>
      </c>
      <c r="K2300" s="1" cm="1">
        <f t="array" ref="K2300">SUMPRODUCT(([2]OUT_FinalEnergyCons!$B$4:$B$10000="var_ncap")*1,(ISNUMBER(SEARCH("SCOM-SHLFOBR",[2]OUT_FinalEnergyCons!$A$4:$A$10000)))*1,[2]OUT_FinalEnergyCons!I$4:I$10000)</f>
        <v>5.2214463369098701E-6</v>
      </c>
      <c r="L2300" s="1" cm="1">
        <f t="array" ref="L2300">SUMPRODUCT(([2]OUT_FinalEnergyCons!$B$4:$B$10000="var_ncap")*1,(ISNUMBER(SEARCH("SCOM-SHLFOBR",[2]OUT_FinalEnergyCons!$A$4:$A$10000)))*1,[2]OUT_FinalEnergyCons!J$4:J$10000)</f>
        <v>2.6647326048494002E-7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0.42113555464264241</v>
      </c>
      <c r="K2301" s="1">
        <f t="shared" si="2183"/>
        <v>0.26909330035229573</v>
      </c>
      <c r="L2301" s="1">
        <f t="shared" ref="L2301" si="2184">SUM(L2302:L2304)</f>
        <v>0.21479851212323592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0.37473980167260101</v>
      </c>
      <c r="K2302" s="1" cm="1">
        <f t="array" ref="K2302">SUMPRODUCT(([2]OUT_FinalEnergyCons!$B$4:$B$10000="var_ncap")*1, (ISNUMBER(SEARCH("SCOM-SHNGABR",[2]OUT_FinalEnergyCons!$A$4:$A$10000)))*1,[2]OUT_FinalEnergyCons!I$4:I$10000)</f>
        <v>8.6904463140688798E-6</v>
      </c>
      <c r="L2302" s="1" cm="1">
        <f t="array" ref="L2302">SUMPRODUCT(([2]OUT_FinalEnergyCons!$B$4:$B$10000="var_ncap")*1, (ISNUMBER(SEARCH("SCOM-SHNGABR",[2]OUT_FinalEnergyCons!$A$4:$A$10000)))*1,[2]OUT_FinalEnergyCons!J$4:J$10000)</f>
        <v>1.2083914452142499E-6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4.6357133639456698E-2</v>
      </c>
      <c r="K2303" s="1" cm="1">
        <f t="array" ref="K2303">SUMPRODUCT(([2]OUT_FinalEnergyCons!$B$4:$B$10000="var_ncap")*1, (ISNUMBER(SEARCH("SCOM-SHngahp",[2]OUT_FinalEnergyCons!$A$4:$A$10000)))*1,[2]OUT_FinalEnergyCons!I$4:I$10000)</f>
        <v>0.26903349902925899</v>
      </c>
      <c r="L2303" s="1" cm="1">
        <f t="array" ref="L2303">SUMPRODUCT(([2]OUT_FinalEnergyCons!$B$4:$B$10000="var_ncap")*1, (ISNUMBER(SEARCH("SCOM-SHngahp",[2]OUT_FinalEnergyCons!$A$4:$A$10000)))*1,[2]OUT_FinalEnergyCons!J$4:J$10000)</f>
        <v>0.21477591313877401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3.8619330584693298E-5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5.1110876722662402E-5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2.13905930167007E-5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0.20362139628732201</v>
      </c>
      <c r="K2305" s="1">
        <f t="shared" si="2185"/>
        <v>4.73350897984103E-2</v>
      </c>
      <c r="L2305" s="1">
        <f t="shared" si="2185"/>
        <v>7.7422839244100697E-7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0.20362139628732201</v>
      </c>
      <c r="K2306" s="1" cm="1">
        <f t="array" ref="K2306">SUMPRODUCT(([2]OUT_FinalEnergyCons!$B$4:$B$10000="var_ncap")*1, (ISNUMBER(SEARCH("SCOM-SHWODBR",[2]OUT_FinalEnergyCons!$A$4:$A$10000)))*1,[2]OUT_FinalEnergyCons!I$4:I$10000)</f>
        <v>4.73350897984103E-2</v>
      </c>
      <c r="L2306" s="1" cm="1">
        <f t="array" ref="L2306">SUMPRODUCT(([2]OUT_FinalEnergyCons!$B$4:$B$10000="var_ncap")*1, (ISNUMBER(SEARCH("SCOM-SHWODBR",[2]OUT_FinalEnergyCons!$A$4:$A$10000)))*1,[2]OUT_FinalEnergyCons!J$4:J$10000)</f>
        <v>7.7422839244100697E-7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1.5963813142698101E-3</v>
      </c>
      <c r="K2307" s="1">
        <f t="shared" si="2186"/>
        <v>6.3634114590200002E-3</v>
      </c>
      <c r="L2307" s="1">
        <f t="shared" si="2186"/>
        <v>2.80140440105529E-7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1.5963813142698101E-3</v>
      </c>
      <c r="K2308" s="1" cm="1">
        <f t="array" ref="K2308">SUMPRODUCT(([2]OUT_FinalEnergyCons!$B$4:$B$10000="var_ncap")*1,(ISNUMBER(SEARCH("SCOM-SHPLTBR",[2]OUT_FinalEnergyCons!$A$4:$A$10000)))*1,[2]OUT_FinalEnergyCons!I$4:I$10000)</f>
        <v>6.3634114590200002E-3</v>
      </c>
      <c r="L2308" s="1" cm="1">
        <f t="array" ref="L2308">SUMPRODUCT(([2]OUT_FinalEnergyCons!$B$4:$B$10000="var_ncap")*1,(ISNUMBER(SEARCH("SCOM-SHPLTBR",[2]OUT_FinalEnergyCons!$A$4:$A$10000)))*1,[2]OUT_FinalEnergyCons!J$4:J$10000)</f>
        <v>2.80140440105529E-7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7.9678480429066695E-2</v>
      </c>
      <c r="K2309" s="1">
        <f t="shared" si="2187"/>
        <v>5.6770892515040999E-2</v>
      </c>
      <c r="L2309" s="1">
        <f t="shared" si="2187"/>
        <v>9.9415186389377894E-2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7.9678480429066695E-2</v>
      </c>
      <c r="K2310" s="1" cm="1">
        <f t="array" ref="K2310">SUMPRODUCT(([2]OUT_FinalEnergyCons!$B$4:$B$10000="var_ncap")*1, (ISNUMBER(SEARCH("SCOM-SHSOLBR",[2]OUT_FinalEnergyCons!$A$4:$A$10000)))*1,[2]OUT_FinalEnergyCons!I$4:I$10000)</f>
        <v>5.6770892515040999E-2</v>
      </c>
      <c r="L2310" s="1" cm="1">
        <f t="array" ref="L2310">SUMPRODUCT(([2]OUT_FinalEnergyCons!$B$4:$B$10000="var_ncap")*1, (ISNUMBER(SEARCH("SCOM-SHSOLBR",[2]OUT_FinalEnergyCons!$A$4:$A$10000)))*1,[2]OUT_FinalEnergyCons!J$4:J$10000)</f>
        <v>9.9415186389377894E-2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0.85556854040471597</v>
      </c>
      <c r="K2311" s="1">
        <f t="shared" si="2188"/>
        <v>0.61545025559072397</v>
      </c>
      <c r="L2311" s="1">
        <f t="shared" si="2188"/>
        <v>0.61574621331337398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0.85556854040471597</v>
      </c>
      <c r="K2312" s="1" cm="1">
        <f t="array" ref="K2312">SUMPRODUCT(([2]OUT_FinalEnergyCons!$B$4:$B$10000="var_ncap")*1, (ISNUMBER(SEARCH("SCOM-SHH2BR",[2]OUT_FinalEnergyCons!$A$4:$A$10000)))*1,[2]OUT_FinalEnergyCons!I$4:I$10000)</f>
        <v>0.61545025559072397</v>
      </c>
      <c r="L2312" s="1" cm="1">
        <f t="array" ref="L2312">SUMPRODUCT(([2]OUT_FinalEnergyCons!$B$4:$B$10000="var_ncap")*1, (ISNUMBER(SEARCH("SCOM-SHH2BR",[2]OUT_FinalEnergyCons!$A$4:$A$10000)))*1,[2]OUT_FinalEnergyCons!J$4:J$10000)</f>
        <v>0.61574621331337398</v>
      </c>
      <c r="N2312" s="1"/>
    </row>
    <row r="2313" spans="2:14" x14ac:dyDescent="0.35">
      <c r="B2313" s="5" t="str">
        <f>SPS3_FIN_Mid!B2021</f>
        <v>SPS1</v>
      </c>
      <c r="C2313" s="5" t="str">
        <f>SPS3_FIN_Mid!C2021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0.12840605166024427</v>
      </c>
      <c r="K2313" s="3">
        <f t="shared" si="2189"/>
        <v>0.32875316860754872</v>
      </c>
      <c r="L2313" s="3">
        <f t="shared" ref="L2313" si="2190">SUM(L2314,L2318,L2321)</f>
        <v>0.40701326912957858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0.12840550151025701</v>
      </c>
      <c r="K2314" s="1" cm="1">
        <f t="array" ref="K2314">SUMPRODUCT(ISNUMBER(SEARCH("SUP_ELCH2*",[2]OUT_SyntheticFuels!$C$4:$C$1000))*1,("var_ncap"=[2]OUT_SyntheticFuels!$B$4:$B$1000)*1,[2]OUT_SyntheticFuels!J$4:J$1000)</f>
        <v>0.32875278178395001</v>
      </c>
      <c r="L2314" s="1" cm="1">
        <f t="array" ref="L2314">SUMPRODUCT(ISNUMBER(SEARCH("SUP_ELCH2*",[2]OUT_SyntheticFuels!$C$4:$C$1000))*1,("var_ncap"=[2]OUT_SyntheticFuels!$B$4:$B$1000)*1,[2]OUT_SyntheticFuels!K$4:K$1000)</f>
        <v>0.40701297187937402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0.12840550151025701</v>
      </c>
      <c r="K2315" s="1">
        <f t="shared" si="2193"/>
        <v>0.32875278178395001</v>
      </c>
      <c r="L2315" s="1">
        <f t="shared" ref="L2315" si="2194">L2314-L2316-L2317</f>
        <v>0.40701297187937402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5.5014998725159398E-7</v>
      </c>
      <c r="K2318" s="1">
        <f t="shared" si="2195"/>
        <v>3.86823598734001E-7</v>
      </c>
      <c r="L2318" s="1">
        <f t="shared" ref="L2318" si="2196">SUM(L2319:L2320)</f>
        <v>2.9725020453654602E-7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5.5014998725159398E-7</v>
      </c>
      <c r="K2319" s="1" cm="1">
        <f t="array" ref="K2319">SUMPRODUCT(ISNUMBER(SEARCH("SUP_NGAH2",[2]OUT_SyntheticFuels!$C$4:$C$1000))*1,("var_ncap"=[2]OUT_SyntheticFuels!$B$4:$B$1000)*1,[2]OUT_SyntheticFuels!J$4:J$1000)-K2320</f>
        <v>3.86823598734001E-7</v>
      </c>
      <c r="L2319" s="1" cm="1">
        <f t="array" ref="L2319">SUMPRODUCT(ISNUMBER(SEARCH("SUP_NGAH2",[2]OUT_SyntheticFuels!$C$4:$C$1000))*1,("var_ncap"=[2]OUT_SyntheticFuels!$B$4:$B$1000)*1,[2]OUT_SyntheticFuels!K$4:K$1000)-L2320</f>
        <v>2.9725020453654602E-7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7.5316337114524003E-6</v>
      </c>
      <c r="K2329" s="7" cm="1">
        <f t="array" ref="K2329">SUMPRODUCT(("SUP_MNRBIO"=[2]OUT_SyntheticFuels!$C$4:$C$1000)*1,("var_ncap"=[2]OUT_SyntheticFuels!$B$4:$B$1000)*1,[2]OUT_SyntheticFuels!J$4:J$1000)</f>
        <v>0.12568076680320001</v>
      </c>
      <c r="L2329" s="7" cm="1">
        <f t="array" ref="L2329">SUMPRODUCT(("SUP_MNRBIO"=[2]OUT_SyntheticFuels!$C$4:$C$1000)*1,("var_ncap"=[2]OUT_SyntheticFuels!$B$4:$B$1000)*1,[2]OUT_SyntheticFuels!K$4:K$1000)</f>
        <v>0.22311559640690601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0.16909017020349801</v>
      </c>
      <c r="K2330" s="7" cm="1">
        <f t="array" ref="K2330">SUMPRODUCT(("SUP_WSTBIO"=[2]OUT_SyntheticFuels!$C$4:$C$1000)*1,("var_ncap"=[2]OUT_SyntheticFuels!$B$4:$B$1000)*1,[2]OUT_SyntheticFuels!J$4:J$1000)</f>
        <v>5.6599780598515101E-2</v>
      </c>
      <c r="L2330" s="7" cm="1">
        <f t="array" ref="L2330">SUMPRODUCT(("SUP_WSTBIO"=[2]OUT_SyntheticFuels!$C$4:$C$1000)*1,("var_ncap"=[2]OUT_SyntheticFuels!$B$4:$B$1000)*1,[2]OUT_SyntheticFuels!K$4:K$1000)</f>
        <v>0.160131248591944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3.7326471820119098E-3</v>
      </c>
      <c r="L2332" s="7" cm="1">
        <f t="array" ref="L2332">SUMPRODUCT(("SUP_WSTHTGBIO"=[2]OUT_SyntheticFuels!$C$4:$C$1000)*1,("var_ncap"=[2]OUT_SyntheticFuels!$B$4:$B$1000)*1,[2]OUT_SyntheticFuels!K$4:K$1000)</f>
        <v>6.4013820665955595E-4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1.8679119138865202E-2</v>
      </c>
      <c r="K2336" s="7" cm="1">
        <f t="array" ref="K2336">SUMPRODUCT(("SUP_BIONGA"=[2]OUT_SyntheticFuels!$C$4:$C$1000)*1,("var_ncap"=[2]OUT_SyntheticFuels!$B$4:$B$1000)*1,[2]OUT_SyntheticFuels!J$4:J$1000)</f>
        <v>2.4921641619558399E-2</v>
      </c>
      <c r="L2336" s="7" cm="1">
        <f t="array" ref="L2336">SUMPRODUCT(("SUP_BIONGA"=[2]OUT_SyntheticFuels!$C$4:$C$1000)*1,("var_ncap"=[2]OUT_SyntheticFuels!$B$4:$B$1000)*1,[2]OUT_SyntheticFuels!K$4:K$1000)</f>
        <v>0.22934421192468599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4.2044301565609404E-6</v>
      </c>
      <c r="K2337" s="7" cm="1">
        <f t="array" ref="K2337">SUMPRODUCT(("CT_CWODPLT"=[2]OUT_SyntheticFuels!$C$4:$C$1000)*1,("var_ncap"=[2]OUT_SyntheticFuels!$B$4:$B$1000)*1,[2]OUT_SyntheticFuels!J$4:J$1000)</f>
        <v>1.7748876935565101E-2</v>
      </c>
      <c r="L2337" s="7" cm="1">
        <f t="array" ref="L2337">SUMPRODUCT(("CT_CWODPLT"=[2]OUT_SyntheticFuels!$C$4:$C$1000)*1,("var_ncap"=[2]OUT_SyntheticFuels!$B$4:$B$1000)*1,[2]OUT_SyntheticFuels!K$4:K$1000)</f>
        <v>1.7921382226825201E-2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1.1769867915025499E-6</v>
      </c>
      <c r="K2338" s="7" cm="1">
        <f t="array" ref="K2338">SUMPRODUCT(("SUP_H2NGA"=[2]OUT_SyntheticFuels!$C$4:$C$1000)*1,("var_ncap"=[2]OUT_SyntheticFuels!$B$4:$B$1000)*1,[2]OUT_SyntheticFuels!J$4:J$1000)</f>
        <v>7.2199499151055003E-7</v>
      </c>
      <c r="L2338" s="7" cm="1">
        <f t="array" ref="L2338">SUMPRODUCT(("SUP_H2NGA"=[2]OUT_SyntheticFuels!$C$4:$C$1000)*1,("var_ncap"=[2]OUT_SyntheticFuels!$B$4:$B$1000)*1,[2]OUT_SyntheticFuels!K$4:K$1000)</f>
        <v>4.7788618015156295E-7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1.59529388909509E-6</v>
      </c>
      <c r="K2339" s="7" cm="1">
        <f t="array" ref="K2339">SUMPRODUCT(("SUP_H2DSL"=[2]OUT_SyntheticFuels!$C$4:$C$1000)*1,("var_ncap"=[2]OUT_SyntheticFuels!$B$4:$B$1000)*1,[2]OUT_SyntheticFuels!J$4:J$1000)</f>
        <v>9.0436248803258796E-7</v>
      </c>
      <c r="L2339" s="7" cm="1">
        <f t="array" ref="L2339">SUMPRODUCT(("SUP_H2DSL"=[2]OUT_SyntheticFuels!$C$4:$C$1000)*1,("var_ncap"=[2]OUT_SyntheticFuels!$B$4:$B$1000)*1,[2]OUT_SyntheticFuels!K$4:K$1000)</f>
        <v>6.9957814984646404E-7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1.5051666571494499E-6</v>
      </c>
      <c r="K2340" s="7" cm="1">
        <f t="array" ref="K2340">SUMPRODUCT(("SUP_H2GSL"=[2]OUT_SyntheticFuels!$C$4:$C$1000)*1,("var_ncap"=[2]OUT_SyntheticFuels!$B$4:$B$1000)*1,[2]OUT_SyntheticFuels!J$4:J$1000)</f>
        <v>8.9725507268176501E-7</v>
      </c>
      <c r="L2340" s="7" cm="1">
        <f t="array" ref="L2340">SUMPRODUCT(("SUP_H2GSL"=[2]OUT_SyntheticFuels!$C$4:$C$1000)*1,("var_ncap"=[2]OUT_SyntheticFuels!$B$4:$B$1000)*1,[2]OUT_SyntheticFuels!K$4:K$1000)</f>
        <v>6.6825001931711398E-7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539.50100020215814</v>
      </c>
      <c r="H3" s="3">
        <f t="shared" si="0"/>
        <v>497.37293084798796</v>
      </c>
    </row>
    <row r="4" spans="2:8" x14ac:dyDescent="0.35">
      <c r="B4" s="25" t="s">
        <v>1727</v>
      </c>
      <c r="C4" s="1">
        <f>SPS3_FIN_Mid!F763</f>
        <v>142.21760158700843</v>
      </c>
      <c r="D4" s="1">
        <f>SPS3_FIN_Mid!G763</f>
        <v>139.06071934956051</v>
      </c>
      <c r="E4" s="1">
        <f>SPS3_FIN_Mid!H763</f>
        <v>144.60837035759988</v>
      </c>
      <c r="F4" s="1">
        <f>SPS3_FIN_Mid!I763</f>
        <v>134.30391156555439</v>
      </c>
      <c r="G4" s="1">
        <f>SPS3_FIN_Mid!J763</f>
        <v>129.89554556838755</v>
      </c>
      <c r="H4" s="1">
        <f>SPS3_FIN_Mid!K763</f>
        <v>120.89733883615548</v>
      </c>
    </row>
    <row r="5" spans="2:8" x14ac:dyDescent="0.35">
      <c r="B5" s="25" t="s">
        <v>1728</v>
      </c>
      <c r="C5" s="1">
        <f>SPS3_FIN_Mid!F882</f>
        <v>140.10115563936907</v>
      </c>
      <c r="D5" s="1">
        <f>SPS3_FIN_Mid!G882</f>
        <v>137.10230581612601</v>
      </c>
      <c r="E5" s="1">
        <f>SPS3_FIN_Mid!H882</f>
        <v>132.14774722520764</v>
      </c>
      <c r="F5" s="1">
        <f>SPS3_FIN_Mid!I882</f>
        <v>118.3132511459926</v>
      </c>
      <c r="G5" s="1">
        <f>SPS3_FIN_Mid!J882</f>
        <v>109.66959358000753</v>
      </c>
      <c r="H5" s="1">
        <f>SPS3_FIN_Mid!K882</f>
        <v>100.16870963298145</v>
      </c>
    </row>
    <row r="6" spans="2:8" x14ac:dyDescent="0.35">
      <c r="B6" s="25" t="s">
        <v>1729</v>
      </c>
      <c r="C6" s="1">
        <f>SPS3_FIN_Mid!F972</f>
        <v>219.87423080493457</v>
      </c>
      <c r="D6" s="1">
        <f>SPS3_FIN_Mid!G972</f>
        <v>216.46301812830364</v>
      </c>
      <c r="E6" s="1">
        <f>SPS3_FIN_Mid!H972</f>
        <v>219.07144003015637</v>
      </c>
      <c r="F6" s="1">
        <f>SPS3_FIN_Mid!I972</f>
        <v>196.14900403904147</v>
      </c>
      <c r="G6" s="1">
        <f>SPS3_FIN_Mid!J972</f>
        <v>183.20920391491421</v>
      </c>
      <c r="H6" s="1">
        <f>SPS3_FIN_Mid!K972</f>
        <v>170.30782304479493</v>
      </c>
    </row>
    <row r="7" spans="2:8" x14ac:dyDescent="0.35">
      <c r="B7" s="25" t="s">
        <v>1730</v>
      </c>
      <c r="C7" s="1">
        <f>SPS3_FIN_Mid!F1136+SPS3_FIN_Mid!F1315+SPS3_FIN_Mid!F1399+SPS3_FIN_Mid!F1483+SPS3_FIN_Mid!F1490+SPS3_FIN_Mid!F1497+SPS3_FIN_Mid!F1546+SPS3_FIN_Mid!F1593+SPS3_FIN_Mid!F1640</f>
        <v>215.32125029837306</v>
      </c>
      <c r="D7" s="1">
        <f>SPS3_FIN_Mid!G1136+SPS3_FIN_Mid!G1315+SPS3_FIN_Mid!G1399+SPS3_FIN_Mid!G1483+SPS3_FIN_Mid!G1490+SPS3_FIN_Mid!G1497+SPS3_FIN_Mid!G1546+SPS3_FIN_Mid!G1593+SPS3_FIN_Mid!G1640</f>
        <v>206.92511278252408</v>
      </c>
      <c r="E7" s="1">
        <f>SPS3_FIN_Mid!H1136+SPS3_FIN_Mid!H1315+SPS3_FIN_Mid!H1399+SPS3_FIN_Mid!H1483+SPS3_FIN_Mid!H1490+SPS3_FIN_Mid!H1497+SPS3_FIN_Mid!H1546+SPS3_FIN_Mid!H1593+SPS3_FIN_Mid!H1640</f>
        <v>189.04288620712029</v>
      </c>
      <c r="F7" s="1">
        <f>SPS3_FIN_Mid!I1136+SPS3_FIN_Mid!I1315+SPS3_FIN_Mid!I1399+SPS3_FIN_Mid!I1483+SPS3_FIN_Mid!I1490+SPS3_FIN_Mid!I1497+SPS3_FIN_Mid!I1546+SPS3_FIN_Mid!I1593+SPS3_FIN_Mid!I1640</f>
        <v>159.03166590110453</v>
      </c>
      <c r="G7" s="1">
        <f>SPS3_FIN_Mid!J1136+SPS3_FIN_Mid!J1315+SPS3_FIN_Mid!J1399+SPS3_FIN_Mid!J1483+SPS3_FIN_Mid!J1490+SPS3_FIN_Mid!J1497+SPS3_FIN_Mid!J1546+SPS3_FIN_Mid!J1593+SPS3_FIN_Mid!J1640</f>
        <v>116.72665713884882</v>
      </c>
      <c r="H7" s="1">
        <f>SPS3_FIN_Mid!K1136+SPS3_FIN_Mid!K1315+SPS3_FIN_Mid!K1399+SPS3_FIN_Mid!K1483+SPS3_FIN_Mid!K1490+SPS3_FIN_Mid!K1497+SPS3_FIN_Mid!K1546+SPS3_FIN_Mid!K1593+SPS3_FIN_Mid!K1640</f>
        <v>105.9990593340561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518.01765838721678</v>
      </c>
      <c r="H8" s="3">
        <f t="shared" si="1"/>
        <v>481.93872580541552</v>
      </c>
    </row>
    <row r="9" spans="2:8" x14ac:dyDescent="0.35">
      <c r="B9" s="25" t="s">
        <v>1732</v>
      </c>
      <c r="C9" s="1">
        <f>SPS3_FIN_Mid!F291+SPS3_FIN_Mid!F409</f>
        <v>493.35034555354048</v>
      </c>
      <c r="D9" s="1">
        <f>SPS3_FIN_Mid!G291+SPS3_FIN_Mid!G409</f>
        <v>479.71939018565234</v>
      </c>
      <c r="E9" s="1">
        <f>SPS3_FIN_Mid!H291+SPS3_FIN_Mid!H409</f>
        <v>484.03300339055238</v>
      </c>
      <c r="F9" s="1">
        <f>SPS3_FIN_Mid!I291+SPS3_FIN_Mid!I409</f>
        <v>504.95288850558825</v>
      </c>
      <c r="G9" s="1">
        <f>SPS3_FIN_Mid!J291+SPS3_FIN_Mid!J409</f>
        <v>486.00544130097933</v>
      </c>
      <c r="H9" s="1">
        <f>SPS3_FIN_Mid!K291+SPS3_FIN_Mid!K409</f>
        <v>440.69794485646088</v>
      </c>
    </row>
    <row r="10" spans="2:8" x14ac:dyDescent="0.35">
      <c r="B10" s="25" t="s">
        <v>1733</v>
      </c>
      <c r="C10" s="1">
        <f>SPS3_FIN_Mid!F590+SPS3_FIN_Mid!F604+SPS3_FIN_Mid!F644</f>
        <v>16.194736936115465</v>
      </c>
      <c r="D10" s="1">
        <f>SPS3_FIN_Mid!G590+SPS3_FIN_Mid!G604+SPS3_FIN_Mid!G644</f>
        <v>25.311941448724667</v>
      </c>
      <c r="E10" s="1">
        <f>SPS3_FIN_Mid!H590+SPS3_FIN_Mid!H604+SPS3_FIN_Mid!H644</f>
        <v>26.544943759351252</v>
      </c>
      <c r="F10" s="1">
        <f>SPS3_FIN_Mid!I590+SPS3_FIN_Mid!I604+SPS3_FIN_Mid!I644</f>
        <v>24.231868340281498</v>
      </c>
      <c r="G10" s="1">
        <f>SPS3_FIN_Mid!J590+SPS3_FIN_Mid!J604+SPS3_FIN_Mid!J644</f>
        <v>25.850965226422396</v>
      </c>
      <c r="H10" s="1">
        <f>SPS3_FIN_Mid!K590+SPS3_FIN_Mid!K604+SPS3_FIN_Mid!K644</f>
        <v>30.156775398037244</v>
      </c>
    </row>
    <row r="11" spans="2:8" x14ac:dyDescent="0.35">
      <c r="B11" s="25" t="s">
        <v>1731</v>
      </c>
      <c r="C11" s="1">
        <f>SPS3_FIN_Mid!F679</f>
        <v>6.5201059750009645E-3</v>
      </c>
      <c r="D11" s="1">
        <f>SPS3_FIN_Mid!G679</f>
        <v>9.3546252815172488E-3</v>
      </c>
      <c r="E11" s="1">
        <f>SPS3_FIN_Mid!H679</f>
        <v>9.3914283377240088E-3</v>
      </c>
      <c r="F11" s="1">
        <f>SPS3_FIN_Mid!I679</f>
        <v>1.3224233673157285E-2</v>
      </c>
      <c r="G11" s="1">
        <f>SPS3_FIN_Mid!J679</f>
        <v>6.1612518598151143</v>
      </c>
      <c r="H11" s="1">
        <f>SPS3_FIN_Mid!K679</f>
        <v>11.084005550917356</v>
      </c>
    </row>
    <row r="12" spans="2:8" x14ac:dyDescent="0.35">
      <c r="B12" s="25" t="s">
        <v>1734</v>
      </c>
      <c r="C12" s="1">
        <f>SPS3_FIN_Mid!F1707</f>
        <v>0</v>
      </c>
      <c r="D12" s="1">
        <f>SPS3_FIN_Mid!G1707</f>
        <v>0</v>
      </c>
      <c r="E12" s="1">
        <f>SPS3_FIN_Mid!H1707</f>
        <v>0</v>
      </c>
      <c r="F12" s="1">
        <f>SPS3_FIN_Mid!I1707</f>
        <v>0</v>
      </c>
      <c r="G12" s="1">
        <f>SPS3_FIN_Mid!J1707</f>
        <v>0</v>
      </c>
      <c r="H12" s="1">
        <f>SPS3_FIN_Mid!K1707</f>
        <v>0</v>
      </c>
    </row>
    <row r="13" spans="2:8" x14ac:dyDescent="0.35">
      <c r="B13" s="2" t="s">
        <v>1736</v>
      </c>
      <c r="C13" s="3">
        <f>SPS3_FIN_Mid!F2+SPS3_FIN_Mid!F20-SPS3_FIN_Mid!F57</f>
        <v>963.90607471923227</v>
      </c>
      <c r="D13" s="3">
        <f>SPS3_FIN_Mid!G2+SPS3_FIN_Mid!G20-SPS3_FIN_Mid!G57</f>
        <v>961.7925757747754</v>
      </c>
      <c r="E13" s="3">
        <f>SPS3_FIN_Mid!H2+SPS3_FIN_Mid!H20-SPS3_FIN_Mid!H57</f>
        <v>908.27532365117929</v>
      </c>
      <c r="F13" s="3">
        <f>SPS3_FIN_Mid!I2+SPS3_FIN_Mid!I20-SPS3_FIN_Mid!I57</f>
        <v>858.90533272457424</v>
      </c>
      <c r="G13" s="3">
        <f>SPS3_FIN_Mid!J2+SPS3_FIN_Mid!J20-SPS3_FIN_Mid!J57</f>
        <v>753.92653798434992</v>
      </c>
      <c r="H13" s="3">
        <f>SPS3_FIN_Mid!K2+SPS3_FIN_Mid!K20-SPS3_FIN_Mid!K57</f>
        <v>681.6684949112024</v>
      </c>
    </row>
    <row r="14" spans="2:8" x14ac:dyDescent="0.35">
      <c r="B14" s="25" t="s">
        <v>1737</v>
      </c>
      <c r="C14" s="1">
        <f>SPS3_FIN_Mid!F2</f>
        <v>300.18621340525118</v>
      </c>
      <c r="D14" s="1">
        <f>SPS3_FIN_Mid!G2</f>
        <v>295.40136239813279</v>
      </c>
      <c r="E14" s="1">
        <f>SPS3_FIN_Mid!H2</f>
        <v>332.78994579956441</v>
      </c>
      <c r="F14" s="1">
        <f>SPS3_FIN_Mid!I2</f>
        <v>403.54133984502317</v>
      </c>
      <c r="G14" s="1">
        <f>SPS3_FIN_Mid!J2</f>
        <v>406.8695289600023</v>
      </c>
      <c r="H14" s="1">
        <f>SPS3_FIN_Mid!K2</f>
        <v>439.19164971014345</v>
      </c>
    </row>
    <row r="15" spans="2:8" x14ac:dyDescent="0.35">
      <c r="B15" s="25" t="s">
        <v>19</v>
      </c>
      <c r="C15" s="1">
        <f>SPS3_FIN_Mid!F20</f>
        <v>780.8898825531777</v>
      </c>
      <c r="D15" s="1">
        <f>SPS3_FIN_Mid!G20</f>
        <v>703.03717422868715</v>
      </c>
      <c r="E15" s="1">
        <f>SPS3_FIN_Mid!H20</f>
        <v>651.20694316298079</v>
      </c>
      <c r="F15" s="1">
        <f>SPS3_FIN_Mid!I20</f>
        <v>506.11044461011778</v>
      </c>
      <c r="G15" s="1">
        <f>SPS3_FIN_Mid!J20</f>
        <v>391.91121393037025</v>
      </c>
      <c r="H15" s="1">
        <f>SPS3_FIN_Mid!K20</f>
        <v>264.94189787482418</v>
      </c>
    </row>
    <row r="16" spans="2:8" x14ac:dyDescent="0.35">
      <c r="B16" s="25" t="s">
        <v>24</v>
      </c>
      <c r="C16" s="1">
        <f>SPS3_FIN_Mid!F57</f>
        <v>117.17002123919661</v>
      </c>
      <c r="D16" s="1">
        <f>SPS3_FIN_Mid!G57</f>
        <v>36.645960852044595</v>
      </c>
      <c r="E16" s="1">
        <f>SPS3_FIN_Mid!H57</f>
        <v>75.721565311365879</v>
      </c>
      <c r="F16" s="1">
        <f>SPS3_FIN_Mid!I57</f>
        <v>50.746451730566761</v>
      </c>
      <c r="G16" s="1">
        <f>SPS3_FIN_Mid!J57</f>
        <v>44.854204906022623</v>
      </c>
      <c r="H16" s="1">
        <f>SPS3_FIN_Mid!K57</f>
        <v>22.465052673765133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AD71DCFB-CB7F-45BB-A085-CEB6336B2340}"/>
</file>

<file path=customXml/itemProps2.xml><?xml version="1.0" encoding="utf-8"?>
<ds:datastoreItem xmlns:ds="http://schemas.openxmlformats.org/officeDocument/2006/customXml" ds:itemID="{49FAA85A-AE4A-45ED-B66C-A9CD0E0F9FBB}"/>
</file>

<file path=customXml/itemProps3.xml><?xml version="1.0" encoding="utf-8"?>
<ds:datastoreItem xmlns:ds="http://schemas.openxmlformats.org/officeDocument/2006/customXml" ds:itemID="{9B3BAA4C-1466-4371-AFE8-8D1D836FF3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SPS3_FIN_Mid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