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23DD7333-62AB-422B-A498-5824636B0987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NUC_Mid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SPS3_NUC_Mid!$A$1:$K$2232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/>
  <c r="H1430" i="1" a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/>
  <c r="G1242" i="1" a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/>
  <c r="H1218" i="1" a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F1104" i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F925" i="1" s="1"/>
  <c r="F924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I783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H283" i="1" s="1"/>
  <c r="G284" i="1" a="1"/>
  <c r="G284" i="1" s="1"/>
  <c r="F284" i="1" a="1"/>
  <c r="F284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G398" i="1" s="1"/>
  <c r="G439" i="1" s="1"/>
  <c r="F170" i="1"/>
  <c r="F398" i="1" s="1"/>
  <c r="F439" i="1" s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I385" i="1" s="1"/>
  <c r="I516" i="1" s="1"/>
  <c r="H157" i="1"/>
  <c r="H385" i="1" s="1"/>
  <c r="H516" i="1" s="1"/>
  <c r="G157" i="1"/>
  <c r="F157" i="1"/>
  <c r="F385" i="1" s="1"/>
  <c r="F516" i="1" s="1"/>
  <c r="I156" i="1"/>
  <c r="I384" i="1" s="1"/>
  <c r="I515" i="1" s="1"/>
  <c r="H156" i="1"/>
  <c r="H384" i="1" s="1"/>
  <c r="H515" i="1" s="1"/>
  <c r="G156" i="1"/>
  <c r="G384" i="1" s="1"/>
  <c r="G515" i="1" s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G141" i="1" s="1" a="1"/>
  <c r="G141" i="1" s="1"/>
  <c r="F134" i="1"/>
  <c r="I133" i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G129" i="1" s="1"/>
  <c r="F97" i="1"/>
  <c r="F129" i="1" s="1"/>
  <c r="I96" i="1"/>
  <c r="H96" i="1"/>
  <c r="G96" i="1"/>
  <c r="G128" i="1" s="1"/>
  <c r="F96" i="1"/>
  <c r="F128" i="1" s="1"/>
  <c r="I95" i="1"/>
  <c r="H95" i="1"/>
  <c r="G95" i="1"/>
  <c r="F95" i="1"/>
  <c r="I94" i="1"/>
  <c r="I126" i="1" s="1"/>
  <c r="H94" i="1"/>
  <c r="G94" i="1"/>
  <c r="G126" i="1" s="1"/>
  <c r="F94" i="1"/>
  <c r="F126" i="1" s="1"/>
  <c r="I93" i="1"/>
  <c r="H93" i="1"/>
  <c r="H125" i="1" s="1"/>
  <c r="G93" i="1"/>
  <c r="G125" i="1" s="1"/>
  <c r="F93" i="1"/>
  <c r="I92" i="1"/>
  <c r="H92" i="1"/>
  <c r="G92" i="1"/>
  <c r="G124" i="1" s="1"/>
  <c r="F92" i="1"/>
  <c r="F124" i="1" s="1"/>
  <c r="I91" i="1"/>
  <c r="I123" i="1" s="1"/>
  <c r="H91" i="1"/>
  <c r="H123" i="1" s="1"/>
  <c r="G91" i="1"/>
  <c r="G123" i="1" s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I121" i="1" s="1"/>
  <c r="H89" i="1"/>
  <c r="G89" i="1"/>
  <c r="G121" i="1" s="1"/>
  <c r="F89" i="1"/>
  <c r="F121" i="1" s="1"/>
  <c r="I88" i="1"/>
  <c r="H88" i="1"/>
  <c r="H120" i="1" s="1"/>
  <c r="G88" i="1"/>
  <c r="F88" i="1"/>
  <c r="I87" i="1"/>
  <c r="H87" i="1"/>
  <c r="G87" i="1"/>
  <c r="G119" i="1" s="1"/>
  <c r="F87" i="1"/>
  <c r="F119" i="1" s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17" i="1" l="1"/>
  <c r="F472" i="1" s="1"/>
  <c r="H241" i="1"/>
  <c r="H316" i="1" s="1"/>
  <c r="H471" i="1" s="1"/>
  <c r="I319" i="1"/>
  <c r="I474" i="1" s="1"/>
  <c r="I324" i="1"/>
  <c r="I479" i="1" s="1"/>
  <c r="I380" i="1"/>
  <c r="I437" i="1" s="1"/>
  <c r="F300" i="1"/>
  <c r="F413" i="1" s="1"/>
  <c r="H300" i="1"/>
  <c r="H413" i="1" s="1"/>
  <c r="I300" i="1"/>
  <c r="I413" i="1" s="1"/>
  <c r="G301" i="1"/>
  <c r="G465" i="1" s="1"/>
  <c r="F386" i="1"/>
  <c r="F517" i="1" s="1"/>
  <c r="I301" i="1"/>
  <c r="I465" i="1" s="1"/>
  <c r="G315" i="1"/>
  <c r="G420" i="1" s="1"/>
  <c r="I364" i="1"/>
  <c r="F399" i="1"/>
  <c r="F519" i="1" s="1"/>
  <c r="I128" i="1"/>
  <c r="I363" i="1"/>
  <c r="I504" i="1" s="1"/>
  <c r="I399" i="1"/>
  <c r="I519" i="1" s="1"/>
  <c r="H383" i="1"/>
  <c r="H514" i="1" s="1"/>
  <c r="H380" i="1"/>
  <c r="H437" i="1" s="1"/>
  <c r="G317" i="1"/>
  <c r="G472" i="1" s="1"/>
  <c r="F323" i="1"/>
  <c r="F478" i="1" s="1"/>
  <c r="I383" i="1"/>
  <c r="I514" i="1" s="1"/>
  <c r="I323" i="1"/>
  <c r="I478" i="1" s="1"/>
  <c r="H324" i="1"/>
  <c r="H479" i="1" s="1"/>
  <c r="H386" i="1"/>
  <c r="H517" i="1" s="1"/>
  <c r="G325" i="1"/>
  <c r="G480" i="1" s="1"/>
  <c r="G386" i="1"/>
  <c r="G517" i="1" s="1"/>
  <c r="I400" i="1"/>
  <c r="I520" i="1" s="1"/>
  <c r="H899" i="1"/>
  <c r="G323" i="1"/>
  <c r="G478" i="1" s="1"/>
  <c r="I314" i="1"/>
  <c r="I419" i="1" s="1"/>
  <c r="H363" i="1"/>
  <c r="H504" i="1" s="1"/>
  <c r="G400" i="1"/>
  <c r="G520" i="1" s="1"/>
  <c r="I321" i="1"/>
  <c r="I476" i="1" s="1"/>
  <c r="H400" i="1"/>
  <c r="H520" i="1" s="1"/>
  <c r="F364" i="1"/>
  <c r="I386" i="1"/>
  <c r="I517" i="1" s="1"/>
  <c r="G300" i="1"/>
  <c r="G413" i="1" s="1"/>
  <c r="H903" i="1"/>
  <c r="I318" i="1"/>
  <c r="I473" i="1" s="1"/>
  <c r="F361" i="1"/>
  <c r="F428" i="1" s="1"/>
  <c r="H317" i="1"/>
  <c r="H472" i="1" s="1"/>
  <c r="H322" i="1"/>
  <c r="H477" i="1" s="1"/>
  <c r="H364" i="1"/>
  <c r="G361" i="1"/>
  <c r="G428" i="1" s="1"/>
  <c r="H902" i="1"/>
  <c r="I899" i="1"/>
  <c r="F301" i="1"/>
  <c r="F465" i="1" s="1"/>
  <c r="H301" i="1"/>
  <c r="H465" i="1" s="1"/>
  <c r="H323" i="1"/>
  <c r="H478" i="1" s="1"/>
  <c r="F318" i="1"/>
  <c r="F473" i="1" s="1"/>
  <c r="G318" i="1"/>
  <c r="G473" i="1" s="1"/>
  <c r="H398" i="1"/>
  <c r="H439" i="1" s="1"/>
  <c r="I382" i="1"/>
  <c r="I513" i="1" s="1"/>
  <c r="G321" i="1"/>
  <c r="G476" i="1" s="1"/>
  <c r="H382" i="1"/>
  <c r="H513" i="1" s="1"/>
  <c r="G320" i="1"/>
  <c r="G475" i="1" s="1"/>
  <c r="F325" i="1"/>
  <c r="F480" i="1" s="1"/>
  <c r="F362" i="1"/>
  <c r="F429" i="1" s="1"/>
  <c r="I398" i="1"/>
  <c r="I439" i="1" s="1"/>
  <c r="H321" i="1"/>
  <c r="H476" i="1" s="1"/>
  <c r="F380" i="1"/>
  <c r="F437" i="1" s="1"/>
  <c r="F322" i="1"/>
  <c r="F477" i="1" s="1"/>
  <c r="H315" i="1"/>
  <c r="H420" i="1" s="1"/>
  <c r="H320" i="1"/>
  <c r="H475" i="1" s="1"/>
  <c r="G380" i="1"/>
  <c r="G437" i="1" s="1"/>
  <c r="G385" i="1"/>
  <c r="G516" i="1" s="1"/>
  <c r="G399" i="1"/>
  <c r="G519" i="1" s="1"/>
  <c r="G322" i="1"/>
  <c r="G477" i="1" s="1"/>
  <c r="I315" i="1"/>
  <c r="I420" i="1" s="1"/>
  <c r="I320" i="1"/>
  <c r="I475" i="1" s="1"/>
  <c r="H399" i="1"/>
  <c r="H519" i="1" s="1"/>
  <c r="I322" i="1"/>
  <c r="I477" i="1" s="1"/>
  <c r="F241" i="1"/>
  <c r="F316" i="1" s="1"/>
  <c r="F471" i="1" s="1"/>
  <c r="F321" i="1"/>
  <c r="F476" i="1" s="1"/>
  <c r="H128" i="1"/>
  <c r="F363" i="1"/>
  <c r="F504" i="1" s="1"/>
  <c r="H925" i="1"/>
  <c r="H924" i="1" s="1"/>
  <c r="G241" i="1"/>
  <c r="G316" i="1" s="1"/>
  <c r="G471" i="1" s="1"/>
  <c r="F400" i="1"/>
  <c r="F520" i="1" s="1"/>
  <c r="I362" i="1"/>
  <c r="I429" i="1" s="1"/>
  <c r="I198" i="1"/>
  <c r="I361" i="1" s="1"/>
  <c r="I428" i="1" s="1"/>
  <c r="G364" i="1"/>
  <c r="G274" i="1"/>
  <c r="G925" i="1"/>
  <c r="G924" i="1" s="1"/>
  <c r="G902" i="1"/>
  <c r="G903" i="1"/>
  <c r="H742" i="1" a="1"/>
  <c r="H742" i="1" s="1"/>
  <c r="H744" i="1" s="1" a="1"/>
  <c r="H744" i="1" s="1"/>
  <c r="H726" i="1" a="1"/>
  <c r="H726" i="1" s="1"/>
  <c r="H728" i="1" s="1" a="1"/>
  <c r="H728" i="1" s="1"/>
  <c r="F283" i="1"/>
  <c r="F382" i="1" s="1"/>
  <c r="F513" i="1" s="1"/>
  <c r="F383" i="1"/>
  <c r="F514" i="1" s="1"/>
  <c r="F786" i="1"/>
  <c r="F787" i="1" s="1"/>
  <c r="F783" i="1"/>
  <c r="G283" i="1"/>
  <c r="G382" i="1" s="1"/>
  <c r="G513" i="1" s="1"/>
  <c r="G383" i="1"/>
  <c r="G514" i="1" s="1"/>
  <c r="G783" i="1"/>
  <c r="G786" i="1"/>
  <c r="G787" i="1" s="1"/>
  <c r="I317" i="1"/>
  <c r="I472" i="1" s="1"/>
  <c r="I241" i="1"/>
  <c r="I316" i="1" s="1"/>
  <c r="I471" i="1" s="1"/>
  <c r="H786" i="1"/>
  <c r="H787" i="1" s="1"/>
  <c r="H783" i="1"/>
  <c r="F726" i="1" a="1"/>
  <c r="F726" i="1" s="1"/>
  <c r="F728" i="1" s="1" a="1"/>
  <c r="F728" i="1" s="1"/>
  <c r="F742" i="1" a="1"/>
  <c r="F742" i="1" s="1"/>
  <c r="F744" i="1" s="1" a="1"/>
  <c r="F744" i="1" s="1"/>
  <c r="G362" i="1"/>
  <c r="G429" i="1" s="1"/>
  <c r="G726" i="1" a="1"/>
  <c r="G726" i="1" s="1"/>
  <c r="G728" i="1" s="1" a="1"/>
  <c r="G728" i="1" s="1"/>
  <c r="G742" i="1" a="1"/>
  <c r="G742" i="1" s="1"/>
  <c r="G744" i="1" s="1" a="1"/>
  <c r="G744" i="1" s="1"/>
  <c r="I742" i="1" a="1"/>
  <c r="I742" i="1" s="1"/>
  <c r="I744" i="1" s="1" a="1"/>
  <c r="I744" i="1" s="1"/>
  <c r="I726" i="1" a="1"/>
  <c r="I726" i="1" s="1"/>
  <c r="I728" i="1" s="1" a="1"/>
  <c r="I728" i="1" s="1"/>
  <c r="G363" i="1"/>
  <c r="G504" i="1" s="1"/>
  <c r="H119" i="1"/>
  <c r="H124" i="1"/>
  <c r="I119" i="1"/>
  <c r="I124" i="1"/>
  <c r="G120" i="1"/>
  <c r="I140" i="1" a="1"/>
  <c r="I140" i="1" s="1"/>
  <c r="H318" i="1"/>
  <c r="H473" i="1" s="1"/>
  <c r="H361" i="1"/>
  <c r="H428" i="1" s="1"/>
  <c r="I120" i="1"/>
  <c r="I125" i="1"/>
  <c r="F120" i="1"/>
  <c r="F125" i="1"/>
  <c r="F141" i="1" a="1"/>
  <c r="F141" i="1" s="1"/>
  <c r="F314" i="1"/>
  <c r="F419" i="1" s="1"/>
  <c r="F319" i="1"/>
  <c r="F474" i="1" s="1"/>
  <c r="F324" i="1"/>
  <c r="F479" i="1" s="1"/>
  <c r="I903" i="1"/>
  <c r="I925" i="1"/>
  <c r="I924" i="1" s="1"/>
  <c r="I902" i="1"/>
  <c r="G314" i="1"/>
  <c r="G419" i="1" s="1"/>
  <c r="G319" i="1"/>
  <c r="G474" i="1" s="1"/>
  <c r="G324" i="1"/>
  <c r="G479" i="1" s="1"/>
  <c r="H121" i="1"/>
  <c r="H126" i="1"/>
  <c r="H314" i="1"/>
  <c r="H419" i="1" s="1"/>
  <c r="H319" i="1"/>
  <c r="H474" i="1" s="1"/>
  <c r="H362" i="1"/>
  <c r="H429" i="1" s="1"/>
  <c r="F315" i="1"/>
  <c r="F420" i="1" s="1"/>
  <c r="F320" i="1"/>
  <c r="F475" i="1" s="1"/>
  <c r="H325" i="1"/>
  <c r="H480" i="1" s="1"/>
  <c r="I325" i="1"/>
  <c r="I480" i="1" s="1"/>
  <c r="F895" i="1"/>
  <c r="G899" i="1"/>
  <c r="I786" i="1"/>
  <c r="I787" i="1" s="1"/>
  <c r="F902" i="1" l="1"/>
  <c r="F903" i="1"/>
  <c r="F899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J1693" i="1" a="1"/>
  <c r="J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2229" i="1" a="1"/>
  <c r="L2229" i="1" s="1"/>
  <c r="L2230" i="1" s="1" a="1"/>
  <c r="L2230" i="1" s="1"/>
  <c r="L2227" i="1" a="1"/>
  <c r="L2227" i="1" s="1"/>
  <c r="L2228" i="1" s="1" a="1"/>
  <c r="L2228" i="1" s="1"/>
  <c r="L2226" i="1" a="1"/>
  <c r="L2226" i="1" s="1"/>
  <c r="J2227" i="1" a="1"/>
  <c r="J2227" i="1" s="1"/>
  <c r="J2228" i="1" s="1" a="1"/>
  <c r="J2228" i="1" s="1"/>
  <c r="L2231" i="1" a="1"/>
  <c r="L2231" i="1" s="1"/>
  <c r="K2232" i="1" a="1"/>
  <c r="K2232" i="1" s="1"/>
  <c r="J2229" i="1" a="1"/>
  <c r="J2229" i="1" s="1"/>
  <c r="J2230" i="1" s="1" a="1"/>
  <c r="J2230" i="1" s="1"/>
  <c r="K2229" i="1" a="1"/>
  <c r="K2229" i="1" s="1"/>
  <c r="K2230" i="1" s="1" a="1"/>
  <c r="K2230" i="1" s="1"/>
  <c r="K2227" i="1" a="1"/>
  <c r="K2227" i="1" s="1"/>
  <c r="K2228" i="1" s="1" a="1"/>
  <c r="K2228" i="1" s="1"/>
  <c r="J2232" i="1" a="1"/>
  <c r="J2232" i="1" s="1"/>
  <c r="L2232" i="1" a="1"/>
  <c r="L2232" i="1" s="1"/>
  <c r="K2231" i="1" a="1"/>
  <c r="K2231" i="1" s="1"/>
  <c r="J2231" i="1" a="1"/>
  <c r="J2231" i="1" s="1"/>
  <c r="J2219" i="1" a="1"/>
  <c r="J2219" i="1" s="1"/>
  <c r="J2220" i="1" s="1" a="1"/>
  <c r="J2220" i="1" s="1"/>
  <c r="J2224" i="1" a="1"/>
  <c r="J2224" i="1" s="1"/>
  <c r="J2225" i="1" s="1" a="1"/>
  <c r="J2225" i="1" s="1"/>
  <c r="K2224" i="1" a="1"/>
  <c r="K2224" i="1" s="1"/>
  <c r="K2225" i="1" s="1" a="1"/>
  <c r="K2225" i="1" s="1"/>
  <c r="J2222" i="1" a="1"/>
  <c r="J2222" i="1" s="1"/>
  <c r="K2217" i="1" a="1"/>
  <c r="K2217" i="1" s="1"/>
  <c r="K2218" i="1" s="1" a="1"/>
  <c r="K2218" i="1" s="1"/>
  <c r="J2217" i="1" a="1"/>
  <c r="J2217" i="1" s="1"/>
  <c r="J2218" i="1" s="1" a="1"/>
  <c r="J2218" i="1" s="1"/>
  <c r="K2226" i="1" a="1"/>
  <c r="K2226" i="1" s="1"/>
  <c r="J2226" i="1" a="1"/>
  <c r="J2226" i="1" s="1"/>
  <c r="L2217" i="1" a="1"/>
  <c r="L2217" i="1" s="1"/>
  <c r="L2218" i="1" s="1" a="1"/>
  <c r="L2218" i="1" s="1"/>
  <c r="L2222" i="1" a="1"/>
  <c r="L2222" i="1" s="1"/>
  <c r="L2224" i="1" a="1"/>
  <c r="L2224" i="1" s="1"/>
  <c r="L2225" i="1" s="1" a="1"/>
  <c r="L2225" i="1" s="1"/>
  <c r="K2219" i="1" a="1"/>
  <c r="K2219" i="1" s="1"/>
  <c r="K2220" i="1" s="1" a="1"/>
  <c r="K2220" i="1" s="1"/>
  <c r="L2219" i="1" a="1"/>
  <c r="L2219" i="1" s="1"/>
  <c r="L2220" i="1" s="1" a="1"/>
  <c r="L2220" i="1" s="1"/>
  <c r="K2222" i="1" a="1"/>
  <c r="K2222" i="1" s="1"/>
  <c r="L2221" i="1" a="1"/>
  <c r="L2221" i="1" s="1"/>
  <c r="K2221" i="1" a="1"/>
  <c r="K2221" i="1" s="1"/>
  <c r="J2221" i="1" a="1"/>
  <c r="J2221" i="1" s="1"/>
  <c r="J2207" i="1" a="1"/>
  <c r="J2207" i="1" s="1"/>
  <c r="L2211" i="1" a="1"/>
  <c r="L2211" i="1" s="1"/>
  <c r="K2210" i="1" a="1"/>
  <c r="K2210" i="1" s="1"/>
  <c r="L2210" i="1" a="1"/>
  <c r="L2210" i="1" s="1"/>
  <c r="K2216" i="1" a="1"/>
  <c r="K2216" i="1" s="1"/>
  <c r="L2209" i="1" a="1"/>
  <c r="L2209" i="1" s="1"/>
  <c r="J2209" i="1" a="1"/>
  <c r="J2209" i="1" s="1"/>
  <c r="L2208" i="1" a="1"/>
  <c r="L2208" i="1" s="1"/>
  <c r="K2207" i="1" a="1"/>
  <c r="K2207" i="1" s="1"/>
  <c r="L2214" i="1" a="1"/>
  <c r="L2214" i="1" s="1"/>
  <c r="L2215" i="1" s="1" a="1"/>
  <c r="L2215" i="1" s="1"/>
  <c r="J2212" i="1" a="1"/>
  <c r="J2212" i="1" s="1"/>
  <c r="L2212" i="1" a="1"/>
  <c r="L2212" i="1" s="1"/>
  <c r="J2208" i="1" a="1"/>
  <c r="J2208" i="1" s="1"/>
  <c r="K2211" i="1" a="1"/>
  <c r="K2211" i="1" s="1"/>
  <c r="L2216" i="1" a="1"/>
  <c r="L2216" i="1" s="1"/>
  <c r="J2216" i="1" a="1"/>
  <c r="J2216" i="1" s="1"/>
  <c r="J2214" i="1" a="1"/>
  <c r="J2214" i="1" s="1"/>
  <c r="J2215" i="1" s="1" a="1"/>
  <c r="J2215" i="1" s="1"/>
  <c r="K2214" i="1" a="1"/>
  <c r="K2214" i="1" s="1"/>
  <c r="K2215" i="1" s="1" a="1"/>
  <c r="K2215" i="1" s="1"/>
  <c r="J2211" i="1" a="1"/>
  <c r="J2211" i="1" s="1"/>
  <c r="K2208" i="1" a="1"/>
  <c r="K2208" i="1" s="1"/>
  <c r="J2210" i="1" a="1"/>
  <c r="J2210" i="1" s="1"/>
  <c r="K2209" i="1" a="1"/>
  <c r="K2209" i="1" s="1"/>
  <c r="K2212" i="1" a="1"/>
  <c r="K2212" i="1" s="1"/>
  <c r="L2207" i="1" a="1"/>
  <c r="L2207" i="1" s="1"/>
  <c r="J2204" i="1" a="1"/>
  <c r="J2204" i="1" s="1"/>
  <c r="L2201" i="1" a="1"/>
  <c r="L2201" i="1" s="1"/>
  <c r="K2201" i="1" a="1"/>
  <c r="K2201" i="1" s="1"/>
  <c r="J2200" i="1" a="1"/>
  <c r="J2200" i="1" s="1"/>
  <c r="L2205" i="1" a="1"/>
  <c r="L2205" i="1" s="1"/>
  <c r="J2205" i="1" a="1"/>
  <c r="J2205" i="1" s="1"/>
  <c r="J2202" i="1" a="1"/>
  <c r="J2202" i="1" s="1"/>
  <c r="K2204" i="1" a="1"/>
  <c r="K2204" i="1" s="1"/>
  <c r="K2203" i="1" a="1"/>
  <c r="K2203" i="1" s="1"/>
  <c r="L2202" i="1" a="1"/>
  <c r="L2202" i="1" s="1"/>
  <c r="K2202" i="1" a="1"/>
  <c r="K2202" i="1" s="1"/>
  <c r="K2200" i="1" a="1"/>
  <c r="K2200" i="1" s="1"/>
  <c r="J2199" i="1" a="1"/>
  <c r="J2199" i="1" s="1"/>
  <c r="L2204" i="1" a="1"/>
  <c r="L2204" i="1" s="1"/>
  <c r="J2201" i="1" a="1"/>
  <c r="J2201" i="1" s="1"/>
  <c r="L2198" i="1" a="1"/>
  <c r="L2198" i="1" s="1"/>
  <c r="L2200" i="1" a="1"/>
  <c r="L2200" i="1" s="1"/>
  <c r="J2198" i="1" a="1"/>
  <c r="J2198" i="1" s="1"/>
  <c r="L2206" i="1" a="1"/>
  <c r="L2206" i="1" s="1"/>
  <c r="K2206" i="1" a="1"/>
  <c r="K2206" i="1" s="1"/>
  <c r="J2206" i="1" a="1"/>
  <c r="J2206" i="1" s="1"/>
  <c r="J2203" i="1" a="1"/>
  <c r="J2203" i="1" s="1"/>
  <c r="K2198" i="1" a="1"/>
  <c r="K2198" i="1" s="1"/>
  <c r="L2203" i="1" a="1"/>
  <c r="L2203" i="1" s="1"/>
  <c r="K2199" i="1" a="1"/>
  <c r="K2199" i="1" s="1"/>
  <c r="L2199" i="1" a="1"/>
  <c r="L2199" i="1" s="1"/>
  <c r="K2205" i="1" a="1"/>
  <c r="K2205" i="1" s="1"/>
  <c r="K2192" i="1" a="1"/>
  <c r="K2192" i="1" s="1"/>
  <c r="J2190" i="1" a="1"/>
  <c r="J2190" i="1" s="1"/>
  <c r="J2192" i="1" a="1"/>
  <c r="J2192" i="1" s="1"/>
  <c r="K2194" i="1" a="1"/>
  <c r="K2194" i="1" s="1"/>
  <c r="L2197" i="1" a="1"/>
  <c r="L2197" i="1" s="1"/>
  <c r="J2197" i="1" a="1"/>
  <c r="J2197" i="1" s="1"/>
  <c r="K2195" i="1" a="1"/>
  <c r="K2195" i="1" s="1"/>
  <c r="L2191" i="1" a="1"/>
  <c r="L2191" i="1" s="1"/>
  <c r="J2196" i="1" a="1"/>
  <c r="J2196" i="1" s="1"/>
  <c r="J2194" i="1" a="1"/>
  <c r="J2194" i="1" s="1"/>
  <c r="L2192" i="1" a="1"/>
  <c r="L2192" i="1" s="1"/>
  <c r="L2194" i="1" a="1"/>
  <c r="L2194" i="1" s="1"/>
  <c r="K2190" i="1" a="1"/>
  <c r="K2190" i="1" s="1"/>
  <c r="K2188" i="1" a="1"/>
  <c r="K2188" i="1" s="1"/>
  <c r="L2196" i="1" a="1"/>
  <c r="L2196" i="1" s="1"/>
  <c r="K2197" i="1" a="1"/>
  <c r="K2197" i="1" s="1"/>
  <c r="K2193" i="1" a="1"/>
  <c r="K2193" i="1" s="1"/>
  <c r="L2195" i="1" a="1"/>
  <c r="L2195" i="1" s="1"/>
  <c r="K2191" i="1" a="1"/>
  <c r="K2191" i="1" s="1"/>
  <c r="J2191" i="1" a="1"/>
  <c r="J2191" i="1" s="1"/>
  <c r="L2190" i="1" a="1"/>
  <c r="L2190" i="1" s="1"/>
  <c r="J2193" i="1" a="1"/>
  <c r="J2193" i="1" s="1"/>
  <c r="J2188" i="1" a="1"/>
  <c r="J2188" i="1" s="1"/>
  <c r="L2188" i="1" a="1"/>
  <c r="L2188" i="1" s="1"/>
  <c r="K2196" i="1" a="1"/>
  <c r="K2196" i="1" s="1"/>
  <c r="J2195" i="1" a="1"/>
  <c r="J2195" i="1" s="1"/>
  <c r="L2193" i="1" a="1"/>
  <c r="L2193" i="1" s="1"/>
  <c r="J2183" i="1" a="1"/>
  <c r="J2183" i="1" s="1"/>
  <c r="L2184" i="1" a="1"/>
  <c r="L2184" i="1" s="1"/>
  <c r="L2182" i="1" a="1"/>
  <c r="L2182" i="1" s="1"/>
  <c r="K2179" i="1" a="1"/>
  <c r="K2179" i="1" s="1"/>
  <c r="L2179" i="1" a="1"/>
  <c r="L2179" i="1" s="1"/>
  <c r="J2181" i="1" a="1"/>
  <c r="J2181" i="1" s="1"/>
  <c r="K2184" i="1" a="1"/>
  <c r="K2184" i="1" s="1"/>
  <c r="L2183" i="1" a="1"/>
  <c r="L2183" i="1" s="1"/>
  <c r="L2180" i="1" a="1"/>
  <c r="L2180" i="1" s="1"/>
  <c r="K2183" i="1" a="1"/>
  <c r="K2183" i="1" s="1"/>
  <c r="L2186" i="1" a="1"/>
  <c r="L2186" i="1" s="1"/>
  <c r="J2180" i="1" a="1"/>
  <c r="J2180" i="1" s="1"/>
  <c r="K2181" i="1" a="1"/>
  <c r="K2181" i="1" s="1"/>
  <c r="L2187" i="1" a="1"/>
  <c r="L2187" i="1" s="1"/>
  <c r="J2187" i="1" a="1"/>
  <c r="J2187" i="1" s="1"/>
  <c r="J2184" i="1" a="1"/>
  <c r="J2184" i="1" s="1"/>
  <c r="K2180" i="1" a="1"/>
  <c r="K2180" i="1" s="1"/>
  <c r="J2179" i="1" a="1"/>
  <c r="J2179" i="1" s="1"/>
  <c r="J2185" i="1" a="1"/>
  <c r="J2185" i="1" s="1"/>
  <c r="K2182" i="1" a="1"/>
  <c r="K2182" i="1" s="1"/>
  <c r="L2181" i="1" a="1"/>
  <c r="L2181" i="1" s="1"/>
  <c r="L2185" i="1" a="1"/>
  <c r="L2185" i="1" s="1"/>
  <c r="K2185" i="1" a="1"/>
  <c r="K2185" i="1" s="1"/>
  <c r="K2187" i="1" a="1"/>
  <c r="K2187" i="1" s="1"/>
  <c r="J2182" i="1" a="1"/>
  <c r="J2182" i="1" s="1"/>
  <c r="K2186" i="1" a="1"/>
  <c r="K2186" i="1" s="1"/>
  <c r="J2186" i="1" a="1"/>
  <c r="J2186" i="1" s="1"/>
  <c r="L2173" i="1" a="1"/>
  <c r="L2173" i="1" s="1"/>
  <c r="J2175" i="1" a="1"/>
  <c r="J2175" i="1" s="1"/>
  <c r="K2171" i="1" a="1"/>
  <c r="K2171" i="1" s="1"/>
  <c r="K2175" i="1" a="1"/>
  <c r="K2175" i="1" s="1"/>
  <c r="J2170" i="1" a="1"/>
  <c r="J2170" i="1" s="1"/>
  <c r="K2172" i="1" a="1"/>
  <c r="K2172" i="1" s="1"/>
  <c r="K2178" i="1" a="1"/>
  <c r="K2178" i="1" s="1"/>
  <c r="J2171" i="1" a="1"/>
  <c r="J2171" i="1" s="1"/>
  <c r="K2170" i="1" a="1"/>
  <c r="K2170" i="1" s="1"/>
  <c r="J2172" i="1" a="1"/>
  <c r="J2172" i="1" s="1"/>
  <c r="L2175" i="1" a="1"/>
  <c r="L2175" i="1" s="1"/>
  <c r="L2174" i="1" a="1"/>
  <c r="L2174" i="1" s="1"/>
  <c r="K2174" i="1" a="1"/>
  <c r="K2174" i="1" s="1"/>
  <c r="K2173" i="1" a="1"/>
  <c r="K2173" i="1" s="1"/>
  <c r="J2173" i="1" a="1"/>
  <c r="J2173" i="1" s="1"/>
  <c r="L2178" i="1" a="1"/>
  <c r="L2178" i="1" s="1"/>
  <c r="J2178" i="1" a="1"/>
  <c r="J2178" i="1" s="1"/>
  <c r="L2177" i="1" a="1"/>
  <c r="L2177" i="1" s="1"/>
  <c r="K2177" i="1" a="1"/>
  <c r="K2177" i="1" s="1"/>
  <c r="J2177" i="1" a="1"/>
  <c r="J2177" i="1" s="1"/>
  <c r="L2176" i="1" a="1"/>
  <c r="L2176" i="1" s="1"/>
  <c r="J2174" i="1" a="1"/>
  <c r="J2174" i="1" s="1"/>
  <c r="K2176" i="1" a="1"/>
  <c r="K2176" i="1" s="1"/>
  <c r="J2176" i="1" a="1"/>
  <c r="J2176" i="1" s="1"/>
  <c r="L2171" i="1" a="1"/>
  <c r="L2171" i="1" s="1"/>
  <c r="L2172" i="1" a="1"/>
  <c r="L2172" i="1" s="1"/>
  <c r="L2170" i="1" a="1"/>
  <c r="L2170" i="1" s="1"/>
  <c r="J2160" i="1" a="1"/>
  <c r="J2160" i="1" s="1"/>
  <c r="J2164" i="1" a="1"/>
  <c r="J2164" i="1" s="1"/>
  <c r="L2169" i="1" a="1"/>
  <c r="L2169" i="1" s="1"/>
  <c r="K2169" i="1" a="1"/>
  <c r="K2169" i="1" s="1"/>
  <c r="L2162" i="1" a="1"/>
  <c r="L2162" i="1" s="1"/>
  <c r="L2160" i="1" a="1"/>
  <c r="L2160" i="1" s="1"/>
  <c r="J2169" i="1" a="1"/>
  <c r="J2169" i="1" s="1"/>
  <c r="K2168" i="1" a="1"/>
  <c r="K2168" i="1" s="1"/>
  <c r="L2161" i="1" a="1"/>
  <c r="L2161" i="1" s="1"/>
  <c r="K2163" i="1" a="1"/>
  <c r="K2163" i="1" s="1"/>
  <c r="J2162" i="1" a="1"/>
  <c r="J2162" i="1" s="1"/>
  <c r="K2164" i="1" a="1"/>
  <c r="K2164" i="1" s="1"/>
  <c r="J2168" i="1" a="1"/>
  <c r="J2168" i="1" s="1"/>
  <c r="J2161" i="1" a="1"/>
  <c r="J2161" i="1" s="1"/>
  <c r="K2167" i="1" a="1"/>
  <c r="K2167" i="1" s="1"/>
  <c r="J2167" i="1" a="1"/>
  <c r="J2167" i="1" s="1"/>
  <c r="L2166" i="1" a="1"/>
  <c r="L2166" i="1" s="1"/>
  <c r="J2166" i="1" a="1"/>
  <c r="J2166" i="1" s="1"/>
  <c r="K2166" i="1" a="1"/>
  <c r="K2166" i="1" s="1"/>
  <c r="L2163" i="1" a="1"/>
  <c r="L2163" i="1" s="1"/>
  <c r="K2161" i="1" a="1"/>
  <c r="K2161" i="1" s="1"/>
  <c r="J2163" i="1" a="1"/>
  <c r="J2163" i="1" s="1"/>
  <c r="L2168" i="1" a="1"/>
  <c r="L2168" i="1" s="1"/>
  <c r="L2167" i="1" a="1"/>
  <c r="L2167" i="1" s="1"/>
  <c r="L2164" i="1" a="1"/>
  <c r="L2164" i="1" s="1"/>
  <c r="K2160" i="1" a="1"/>
  <c r="K2160" i="1" s="1"/>
  <c r="K2162" i="1" a="1"/>
  <c r="K2162" i="1" s="1"/>
  <c r="K2151" i="1" a="1"/>
  <c r="K2151" i="1" s="1"/>
  <c r="J2158" i="1" a="1"/>
  <c r="J2158" i="1" s="1"/>
  <c r="L2155" i="1" a="1"/>
  <c r="L2155" i="1" s="1"/>
  <c r="K2152" i="1" a="1"/>
  <c r="K2152" i="1" s="1"/>
  <c r="J2157" i="1" a="1"/>
  <c r="J2157" i="1" s="1"/>
  <c r="K2153" i="1" a="1"/>
  <c r="K2153" i="1" s="1"/>
  <c r="J2156" i="1" a="1"/>
  <c r="J2156" i="1" s="1"/>
  <c r="J2155" i="1" a="1"/>
  <c r="J2155" i="1" s="1"/>
  <c r="J2154" i="1" a="1"/>
  <c r="J2154" i="1" s="1"/>
  <c r="J2153" i="1" a="1"/>
  <c r="J2153" i="1" s="1"/>
  <c r="K2154" i="1" a="1"/>
  <c r="K2154" i="1" s="1"/>
  <c r="L2153" i="1" a="1"/>
  <c r="L2153" i="1" s="1"/>
  <c r="L2151" i="1" a="1"/>
  <c r="L2151" i="1" s="1"/>
  <c r="L2159" i="1" a="1"/>
  <c r="L2159" i="1" s="1"/>
  <c r="L2157" i="1" a="1"/>
  <c r="L2157" i="1" s="1"/>
  <c r="L2152" i="1" a="1"/>
  <c r="L2152" i="1" s="1"/>
  <c r="L2154" i="1" a="1"/>
  <c r="L2154" i="1" s="1"/>
  <c r="J2152" i="1" a="1"/>
  <c r="J2152" i="1" s="1"/>
  <c r="K2157" i="1" a="1"/>
  <c r="K2157" i="1" s="1"/>
  <c r="K2159" i="1" a="1"/>
  <c r="K2159" i="1" s="1"/>
  <c r="K2158" i="1" a="1"/>
  <c r="K2158" i="1" s="1"/>
  <c r="J2151" i="1" a="1"/>
  <c r="J2151" i="1" s="1"/>
  <c r="L2158" i="1" a="1"/>
  <c r="L2158" i="1" s="1"/>
  <c r="K2156" i="1" a="1"/>
  <c r="K2156" i="1" s="1"/>
  <c r="J2159" i="1" a="1"/>
  <c r="J2159" i="1" s="1"/>
  <c r="L2156" i="1" a="1"/>
  <c r="L2156" i="1" s="1"/>
  <c r="K2155" i="1" a="1"/>
  <c r="K2155" i="1" s="1"/>
  <c r="J2149" i="1" a="1"/>
  <c r="J2149" i="1" s="1"/>
  <c r="L2142" i="1" a="1"/>
  <c r="L2142" i="1" s="1"/>
  <c r="J2144" i="1" a="1"/>
  <c r="J2144" i="1" s="1"/>
  <c r="L2148" i="1" a="1"/>
  <c r="L2148" i="1" s="1"/>
  <c r="K2145" i="1" a="1"/>
  <c r="K2145" i="1" s="1"/>
  <c r="K2149" i="1" a="1"/>
  <c r="K2149" i="1" s="1"/>
  <c r="K2147" i="1" a="1"/>
  <c r="K2147" i="1" s="1"/>
  <c r="K2144" i="1" a="1"/>
  <c r="K2144" i="1" s="1"/>
  <c r="L2143" i="1" a="1"/>
  <c r="L2143" i="1" s="1"/>
  <c r="K2143" i="1" a="1"/>
  <c r="K2143" i="1" s="1"/>
  <c r="L2150" i="1" a="1"/>
  <c r="L2150" i="1" s="1"/>
  <c r="K2150" i="1" a="1"/>
  <c r="K2150" i="1" s="1"/>
  <c r="J2147" i="1" a="1"/>
  <c r="J2147" i="1" s="1"/>
  <c r="J2150" i="1" a="1"/>
  <c r="J2150" i="1" s="1"/>
  <c r="L2146" i="1" a="1"/>
  <c r="L2146" i="1" s="1"/>
  <c r="J2145" i="1" a="1"/>
  <c r="J2145" i="1" s="1"/>
  <c r="L2145" i="1" a="1"/>
  <c r="L2145" i="1" s="1"/>
  <c r="J2143" i="1" a="1"/>
  <c r="J2143" i="1" s="1"/>
  <c r="L2149" i="1" a="1"/>
  <c r="L2149" i="1" s="1"/>
  <c r="J2146" i="1" a="1"/>
  <c r="J2146" i="1" s="1"/>
  <c r="K2148" i="1" a="1"/>
  <c r="K2148" i="1" s="1"/>
  <c r="L2147" i="1" a="1"/>
  <c r="L2147" i="1" s="1"/>
  <c r="K2146" i="1" a="1"/>
  <c r="K2146" i="1" s="1"/>
  <c r="J2148" i="1" a="1"/>
  <c r="J2148" i="1" s="1"/>
  <c r="L2144" i="1" a="1"/>
  <c r="L2144" i="1" s="1"/>
  <c r="K2142" i="1" a="1"/>
  <c r="K2142" i="1" s="1"/>
  <c r="J2139" i="1" a="1"/>
  <c r="J2139" i="1" s="1"/>
  <c r="L2136" i="1" a="1"/>
  <c r="L2136" i="1" s="1"/>
  <c r="L2140" i="1" a="1"/>
  <c r="L2140" i="1" s="1"/>
  <c r="K2139" i="1" a="1"/>
  <c r="K2139" i="1" s="1"/>
  <c r="K2136" i="1" a="1"/>
  <c r="K2136" i="1" s="1"/>
  <c r="J2138" i="1" a="1"/>
  <c r="J2138" i="1" s="1"/>
  <c r="J2137" i="1" a="1"/>
  <c r="J2137" i="1" s="1"/>
  <c r="L2137" i="1" a="1"/>
  <c r="L2137" i="1" s="1"/>
  <c r="J2142" i="1" a="1"/>
  <c r="J2142" i="1" s="1"/>
  <c r="J2140" i="1" a="1"/>
  <c r="J2140" i="1" s="1"/>
  <c r="K2137" i="1" a="1"/>
  <c r="K2137" i="1" s="1"/>
  <c r="K2138" i="1" a="1"/>
  <c r="K2138" i="1" s="1"/>
  <c r="L2141" i="1" a="1"/>
  <c r="L2141" i="1" s="1"/>
  <c r="K2140" i="1" a="1"/>
  <c r="K2140" i="1" s="1"/>
  <c r="L2139" i="1" a="1"/>
  <c r="L2139" i="1" s="1"/>
  <c r="L2138" i="1" a="1"/>
  <c r="L2138" i="1" s="1"/>
  <c r="K2141" i="1" a="1"/>
  <c r="K2141" i="1" s="1"/>
  <c r="J2141" i="1" a="1"/>
  <c r="J2141" i="1" s="1"/>
  <c r="L2122" i="1" a="1"/>
  <c r="L2122" i="1" s="1"/>
  <c r="J2127" i="1" a="1"/>
  <c r="J2127" i="1" s="1"/>
  <c r="K2126" i="1" a="1"/>
  <c r="K2126" i="1" s="1"/>
  <c r="L2121" i="1" a="1"/>
  <c r="L2121" i="1" s="1"/>
  <c r="K2121" i="1" a="1"/>
  <c r="K2121" i="1" s="1"/>
  <c r="K2124" i="1" a="1"/>
  <c r="K2124" i="1" s="1"/>
  <c r="L2123" i="1" a="1"/>
  <c r="L2123" i="1" s="1"/>
  <c r="J2125" i="1" a="1"/>
  <c r="J2125" i="1" s="1"/>
  <c r="K2123" i="1" a="1"/>
  <c r="K2123" i="1" s="1"/>
  <c r="L2120" i="1" a="1"/>
  <c r="L2120" i="1" s="1"/>
  <c r="J2121" i="1" a="1"/>
  <c r="J2121" i="1" s="1"/>
  <c r="L2127" i="1" a="1"/>
  <c r="L2127" i="1" s="1"/>
  <c r="K2127" i="1" a="1"/>
  <c r="K2127" i="1" s="1"/>
  <c r="K2125" i="1" a="1"/>
  <c r="K2125" i="1" s="1"/>
  <c r="J2122" i="1" a="1"/>
  <c r="J2122" i="1" s="1"/>
  <c r="K2122" i="1" a="1"/>
  <c r="K2122" i="1" s="1"/>
  <c r="L2126" i="1" a="1"/>
  <c r="L2126" i="1" s="1"/>
  <c r="L2125" i="1" a="1"/>
  <c r="L2125" i="1" s="1"/>
  <c r="L2124" i="1" a="1"/>
  <c r="L2124" i="1" s="1"/>
  <c r="J2123" i="1" a="1"/>
  <c r="J2123" i="1" s="1"/>
  <c r="J2126" i="1" a="1"/>
  <c r="J2126" i="1" s="1"/>
  <c r="J2124" i="1" a="1"/>
  <c r="J2124" i="1" s="1"/>
  <c r="J2131" i="1" a="1"/>
  <c r="J2131" i="1" s="1"/>
  <c r="L2135" i="1" a="1"/>
  <c r="L2135" i="1" s="1"/>
  <c r="J2134" i="1" a="1"/>
  <c r="J2134" i="1" s="1"/>
  <c r="L2131" i="1" a="1"/>
  <c r="L2131" i="1" s="1"/>
  <c r="L2130" i="1" a="1"/>
  <c r="L2130" i="1" s="1"/>
  <c r="J2129" i="1" a="1"/>
  <c r="J2129" i="1" s="1"/>
  <c r="K2129" i="1" a="1"/>
  <c r="K2129" i="1" s="1"/>
  <c r="K2130" i="1" a="1"/>
  <c r="K2130" i="1" s="1"/>
  <c r="K2135" i="1" a="1"/>
  <c r="K2135" i="1" s="1"/>
  <c r="K2134" i="1" a="1"/>
  <c r="K2134" i="1" s="1"/>
  <c r="L2128" i="1" a="1"/>
  <c r="L2128" i="1" s="1"/>
  <c r="J2135" i="1" a="1"/>
  <c r="J2135" i="1" s="1"/>
  <c r="J2132" i="1" a="1"/>
  <c r="J2132" i="1" s="1"/>
  <c r="K2131" i="1" a="1"/>
  <c r="K2131" i="1" s="1"/>
  <c r="J2128" i="1" a="1"/>
  <c r="J2128" i="1" s="1"/>
  <c r="J2133" i="1" a="1"/>
  <c r="J2133" i="1" s="1"/>
  <c r="K2132" i="1" a="1"/>
  <c r="K2132" i="1" s="1"/>
  <c r="J2130" i="1" a="1"/>
  <c r="J2130" i="1" s="1"/>
  <c r="K2128" i="1" a="1"/>
  <c r="K2128" i="1" s="1"/>
  <c r="L2134" i="1" a="1"/>
  <c r="L2134" i="1" s="1"/>
  <c r="L2132" i="1" a="1"/>
  <c r="L2132" i="1" s="1"/>
  <c r="L2129" i="1" a="1"/>
  <c r="L2129" i="1" s="1"/>
  <c r="K2133" i="1" a="1"/>
  <c r="K2133" i="1" s="1"/>
  <c r="J2136" i="1" a="1"/>
  <c r="J2136" i="1" s="1"/>
  <c r="L2133" i="1" a="1"/>
  <c r="L2133" i="1" s="1"/>
  <c r="J1956" i="1" a="1"/>
  <c r="J1956" i="1" s="1"/>
  <c r="L1953" i="1" a="1"/>
  <c r="L1953" i="1" s="1"/>
  <c r="L1956" i="1" a="1"/>
  <c r="L1956" i="1" s="1"/>
  <c r="L1955" i="1" a="1"/>
  <c r="L1955" i="1" s="1"/>
  <c r="J1951" i="1" a="1"/>
  <c r="J1951" i="1" s="1"/>
  <c r="J1955" i="1" a="1"/>
  <c r="J1955" i="1" s="1"/>
  <c r="K1953" i="1" a="1"/>
  <c r="K1953" i="1" s="1"/>
  <c r="K1950" i="1" a="1"/>
  <c r="K1950" i="1" s="1"/>
  <c r="J1950" i="1" a="1"/>
  <c r="J1950" i="1" s="1"/>
  <c r="L1950" i="1" a="1"/>
  <c r="L1950" i="1" s="1"/>
  <c r="K1955" i="1" a="1"/>
  <c r="K1955" i="1" s="1"/>
  <c r="K1956" i="1" a="1"/>
  <c r="K1956" i="1" s="1"/>
  <c r="J1953" i="1" a="1"/>
  <c r="J1953" i="1" s="1"/>
  <c r="K1958" i="1" a="1"/>
  <c r="K1958" i="1" s="1"/>
  <c r="J1958" i="1" a="1"/>
  <c r="J1958" i="1" s="1"/>
  <c r="L1951" i="1" a="1"/>
  <c r="L1951" i="1" s="1"/>
  <c r="K1952" i="1" a="1"/>
  <c r="K1952" i="1" s="1"/>
  <c r="J1952" i="1" a="1"/>
  <c r="J1952" i="1" s="1"/>
  <c r="K1951" i="1" a="1"/>
  <c r="K1951" i="1" s="1"/>
  <c r="J1957" i="1" a="1"/>
  <c r="J1957" i="1" s="1"/>
  <c r="L1957" i="1" a="1"/>
  <c r="L1957" i="1" s="1"/>
  <c r="K1957" i="1" a="1"/>
  <c r="K1957" i="1" s="1"/>
  <c r="L1952" i="1" a="1"/>
  <c r="L1952" i="1" s="1"/>
  <c r="L1947" i="1" a="1"/>
  <c r="L1947" i="1" s="1"/>
  <c r="L1943" i="1" a="1"/>
  <c r="L1943" i="1" s="1"/>
  <c r="J1942" i="1" a="1"/>
  <c r="J1942" i="1" s="1"/>
  <c r="K1943" i="1" a="1"/>
  <c r="K1943" i="1" s="1"/>
  <c r="L1942" i="1" a="1"/>
  <c r="L1942" i="1" s="1"/>
  <c r="K1948" i="1" a="1"/>
  <c r="K1948" i="1" s="1"/>
  <c r="L1944" i="1" a="1"/>
  <c r="L1944" i="1" s="1"/>
  <c r="K1944" i="1" a="1"/>
  <c r="K1944" i="1" s="1"/>
  <c r="L1949" i="1" a="1"/>
  <c r="L1949" i="1" s="1"/>
  <c r="K1949" i="1" a="1"/>
  <c r="K1949" i="1" s="1"/>
  <c r="J1947" i="1" a="1"/>
  <c r="J1947" i="1" s="1"/>
  <c r="K1942" i="1" a="1"/>
  <c r="K1942" i="1" s="1"/>
  <c r="J1945" i="1" a="1"/>
  <c r="J1945" i="1" s="1"/>
  <c r="K1941" i="1" a="1"/>
  <c r="K1941" i="1" s="1"/>
  <c r="J1949" i="1" a="1"/>
  <c r="J1949" i="1" s="1"/>
  <c r="L1948" i="1" a="1"/>
  <c r="L1948" i="1" s="1"/>
  <c r="J1948" i="1" a="1"/>
  <c r="J1948" i="1" s="1"/>
  <c r="J1943" i="1" a="1"/>
  <c r="J1943" i="1" s="1"/>
  <c r="K1947" i="1" a="1"/>
  <c r="K1947" i="1" s="1"/>
  <c r="J1941" i="1" a="1"/>
  <c r="J1941" i="1" s="1"/>
  <c r="J1946" i="1" a="1"/>
  <c r="J1946" i="1" s="1"/>
  <c r="L1946" i="1" a="1"/>
  <c r="L1946" i="1" s="1"/>
  <c r="K1946" i="1" a="1"/>
  <c r="K1946" i="1" s="1"/>
  <c r="K1945" i="1" a="1"/>
  <c r="K1945" i="1" s="1"/>
  <c r="L1945" i="1" a="1"/>
  <c r="L1945" i="1" s="1"/>
  <c r="J1944" i="1" a="1"/>
  <c r="J1944" i="1" s="1"/>
  <c r="L1941" i="1" a="1"/>
  <c r="L1941" i="1" s="1"/>
  <c r="L1937" i="1" a="1"/>
  <c r="L1937" i="1" s="1"/>
  <c r="K1936" i="1" a="1"/>
  <c r="K1936" i="1" s="1"/>
  <c r="K1933" i="1" a="1"/>
  <c r="K1933" i="1" s="1"/>
  <c r="K1937" i="1" a="1"/>
  <c r="K1937" i="1" s="1"/>
  <c r="K1934" i="1" a="1"/>
  <c r="K1934" i="1" s="1"/>
  <c r="L1935" i="1" a="1"/>
  <c r="L1935" i="1" s="1"/>
  <c r="J1933" i="1" a="1"/>
  <c r="J1933" i="1" s="1"/>
  <c r="K1935" i="1" a="1"/>
  <c r="K1935" i="1" s="1"/>
  <c r="L1934" i="1" a="1"/>
  <c r="L1934" i="1" s="1"/>
  <c r="K1932" i="1" a="1"/>
  <c r="K1932" i="1" s="1"/>
  <c r="J1932" i="1" a="1"/>
  <c r="J1932" i="1" s="1"/>
  <c r="L1940" i="1" a="1"/>
  <c r="L1940" i="1" s="1"/>
  <c r="L1936" i="1" a="1"/>
  <c r="L1936" i="1" s="1"/>
  <c r="J1939" i="1" a="1"/>
  <c r="J1939" i="1" s="1"/>
  <c r="J1937" i="1" a="1"/>
  <c r="J1937" i="1" s="1"/>
  <c r="K1940" i="1" a="1"/>
  <c r="K1940" i="1" s="1"/>
  <c r="J1940" i="1" a="1"/>
  <c r="J1940" i="1" s="1"/>
  <c r="L1932" i="1" a="1"/>
  <c r="L1932" i="1" s="1"/>
  <c r="L1938" i="1" a="1"/>
  <c r="L1938" i="1" s="1"/>
  <c r="K1938" i="1" a="1"/>
  <c r="K1938" i="1" s="1"/>
  <c r="J1938" i="1" a="1"/>
  <c r="J1938" i="1" s="1"/>
  <c r="L1939" i="1" a="1"/>
  <c r="L1939" i="1" s="1"/>
  <c r="K1939" i="1" a="1"/>
  <c r="K1939" i="1" s="1"/>
  <c r="J1936" i="1" a="1"/>
  <c r="J1936" i="1"/>
  <c r="J1934" i="1" a="1"/>
  <c r="J1934" i="1" s="1"/>
  <c r="L1933" i="1" a="1"/>
  <c r="L1933" i="1" s="1"/>
  <c r="J1935" i="1" a="1"/>
  <c r="J1935" i="1" s="1"/>
  <c r="K1924" i="1" a="1"/>
  <c r="K1924" i="1" s="1"/>
  <c r="L1924" i="1" a="1"/>
  <c r="L1924" i="1" s="1"/>
  <c r="L1930" i="1" a="1"/>
  <c r="L1930" i="1" s="1"/>
  <c r="L1926" i="1" a="1"/>
  <c r="L1926" i="1" s="1"/>
  <c r="L1929" i="1" a="1"/>
  <c r="L1929" i="1" s="1"/>
  <c r="K1928" i="1" a="1"/>
  <c r="K1928" i="1" s="1"/>
  <c r="K1930" i="1" a="1"/>
  <c r="K1930" i="1" s="1"/>
  <c r="K1923" i="1" a="1"/>
  <c r="K1923" i="1" s="1"/>
  <c r="K1929" i="1" a="1"/>
  <c r="K1929" i="1" s="1"/>
  <c r="J1928" i="1" a="1"/>
  <c r="J1928" i="1" s="1"/>
  <c r="L1925" i="1" a="1"/>
  <c r="L1925" i="1" s="1"/>
  <c r="J1929" i="1" a="1"/>
  <c r="J1929" i="1" s="1"/>
  <c r="L1931" i="1" a="1"/>
  <c r="L1931" i="1" s="1"/>
  <c r="K1931" i="1" a="1"/>
  <c r="K1931" i="1" s="1"/>
  <c r="J1930" i="1" a="1"/>
  <c r="J1930" i="1" s="1"/>
  <c r="J1925" i="1" a="1"/>
  <c r="J1925" i="1" s="1"/>
  <c r="J1931" i="1" a="1"/>
  <c r="J1931" i="1" s="1"/>
  <c r="K1926" i="1" a="1"/>
  <c r="K1926" i="1" s="1"/>
  <c r="J1924" i="1" a="1"/>
  <c r="J1924" i="1" s="1"/>
  <c r="L1928" i="1" a="1"/>
  <c r="L1928" i="1" s="1"/>
  <c r="L1927" i="1" a="1"/>
  <c r="L1927" i="1" s="1"/>
  <c r="J1927" i="1" a="1"/>
  <c r="J1927" i="1" s="1"/>
  <c r="K1925" i="1" a="1"/>
  <c r="K1925" i="1" s="1"/>
  <c r="K1927" i="1" a="1"/>
  <c r="K1927" i="1" s="1"/>
  <c r="L1922" i="1" a="1"/>
  <c r="L1922" i="1" s="1"/>
  <c r="J1926" i="1" a="1"/>
  <c r="J1926" i="1" s="1"/>
  <c r="J1923" i="1" a="1"/>
  <c r="J1923" i="1" s="1"/>
  <c r="L1923" i="1" a="1"/>
  <c r="L1923" i="1" s="1"/>
  <c r="K1918" i="1" a="1"/>
  <c r="K1918" i="1" s="1"/>
  <c r="J1918" i="1" a="1"/>
  <c r="J1918" i="1" s="1"/>
  <c r="K1915" i="1" a="1"/>
  <c r="K1915" i="1" s="1"/>
  <c r="K1920" i="1" a="1"/>
  <c r="K1920" i="1" s="1"/>
  <c r="L1918" i="1" a="1"/>
  <c r="L1918" i="1" s="1"/>
  <c r="L1913" i="1" a="1"/>
  <c r="L1913" i="1" s="1"/>
  <c r="L1916" i="1" a="1"/>
  <c r="L1916" i="1" s="1"/>
  <c r="K1916" i="1" a="1"/>
  <c r="K1916" i="1" s="1"/>
  <c r="K1922" i="1" a="1"/>
  <c r="K1922" i="1" s="1"/>
  <c r="L1914" i="1" a="1"/>
  <c r="L1914" i="1" s="1"/>
  <c r="J1922" i="1" a="1"/>
  <c r="J1922" i="1" s="1"/>
  <c r="K1921" i="1" a="1"/>
  <c r="K1921" i="1" s="1"/>
  <c r="J1916" i="1" a="1"/>
  <c r="J1916" i="1" s="1"/>
  <c r="J1920" i="1" a="1"/>
  <c r="J1920" i="1" s="1"/>
  <c r="K1917" i="1" a="1"/>
  <c r="K1917" i="1" s="1"/>
  <c r="L1921" i="1" a="1"/>
  <c r="L1921" i="1" s="1"/>
  <c r="J1921" i="1" a="1"/>
  <c r="J1921" i="1" s="1"/>
  <c r="J1915" i="1" a="1"/>
  <c r="J1915" i="1" s="1"/>
  <c r="K1914" i="1" a="1"/>
  <c r="K1914" i="1" s="1"/>
  <c r="L1915" i="1" a="1"/>
  <c r="L1915" i="1" s="1"/>
  <c r="J1914" i="1" a="1"/>
  <c r="J1914" i="1" s="1"/>
  <c r="K1919" i="1" a="1"/>
  <c r="K1919" i="1" s="1"/>
  <c r="J1919" i="1" a="1"/>
  <c r="J1919" i="1" s="1"/>
  <c r="L1919" i="1" a="1"/>
  <c r="L1919" i="1" s="1"/>
  <c r="K1913" i="1" a="1"/>
  <c r="K1913" i="1" s="1"/>
  <c r="J1917" i="1" a="1"/>
  <c r="J1917" i="1" s="1"/>
  <c r="L1920" i="1" a="1"/>
  <c r="L1920" i="1" s="1"/>
  <c r="L1917" i="1" a="1"/>
  <c r="L1917" i="1" s="1"/>
  <c r="K1907" i="1" a="1"/>
  <c r="K1907" i="1" s="1"/>
  <c r="K1906" i="1" a="1"/>
  <c r="K1906" i="1" s="1"/>
  <c r="K1904" i="1" a="1"/>
  <c r="K1904" i="1" s="1"/>
  <c r="L1908" i="1" a="1"/>
  <c r="L1908" i="1" s="1"/>
  <c r="K1908" i="1" a="1"/>
  <c r="K1908" i="1" s="1"/>
  <c r="J1906" i="1" a="1"/>
  <c r="J1906" i="1" s="1"/>
  <c r="J1907" i="1" a="1"/>
  <c r="J1907" i="1" s="1"/>
  <c r="J1913" i="1" a="1"/>
  <c r="J1913" i="1" s="1"/>
  <c r="J1908" i="1" a="1"/>
  <c r="J1908" i="1" s="1"/>
  <c r="L1912" i="1" a="1"/>
  <c r="L1912" i="1" s="1"/>
  <c r="K1912" i="1" a="1"/>
  <c r="K1912" i="1" s="1"/>
  <c r="J1912" i="1" a="1"/>
  <c r="J1912" i="1" s="1"/>
  <c r="L1906" i="1" a="1"/>
  <c r="L1906" i="1" s="1"/>
  <c r="L1909" i="1" a="1"/>
  <c r="L1909" i="1" s="1"/>
  <c r="K1909" i="1" a="1"/>
  <c r="K1909" i="1" s="1"/>
  <c r="J1905" i="1" a="1"/>
  <c r="J1905" i="1" s="1"/>
  <c r="L1904" i="1" a="1"/>
  <c r="L1904" i="1" s="1"/>
  <c r="K1905" i="1" a="1"/>
  <c r="K1905" i="1" s="1"/>
  <c r="K1910" i="1" a="1"/>
  <c r="K1910" i="1" s="1"/>
  <c r="L1905" i="1" a="1"/>
  <c r="L1905" i="1" s="1"/>
  <c r="L1911" i="1" a="1"/>
  <c r="L1911" i="1" s="1"/>
  <c r="K1911" i="1" a="1"/>
  <c r="K1911" i="1" s="1"/>
  <c r="J1911" i="1" a="1"/>
  <c r="J1911" i="1" s="1"/>
  <c r="L1910" i="1" a="1"/>
  <c r="L1910" i="1" s="1"/>
  <c r="J1909" i="1" a="1"/>
  <c r="J1909" i="1" s="1"/>
  <c r="J1910" i="1" a="1"/>
  <c r="J1910" i="1" s="1"/>
  <c r="L1907" i="1" a="1"/>
  <c r="L1907" i="1" s="1"/>
  <c r="J1904" i="1" a="1"/>
  <c r="J1904" i="1" s="1"/>
  <c r="J1669" i="1" a="1"/>
  <c r="J1669" i="1" s="1"/>
  <c r="L1674" i="1" a="1"/>
  <c r="L1674" i="1" s="1"/>
  <c r="J1674" i="1" a="1"/>
  <c r="J1674" i="1" s="1"/>
  <c r="K1668" i="1" a="1"/>
  <c r="K1668" i="1" s="1"/>
  <c r="J1668" i="1" a="1"/>
  <c r="J1668" i="1" s="1"/>
  <c r="J1673" i="1" a="1"/>
  <c r="J1673" i="1" s="1"/>
  <c r="L1669" i="1" a="1"/>
  <c r="L1669" i="1" s="1"/>
  <c r="J1672" i="1" a="1"/>
  <c r="J1672" i="1" s="1"/>
  <c r="K1670" i="1" a="1"/>
  <c r="K1670" i="1" s="1"/>
  <c r="J1670" i="1" a="1"/>
  <c r="J1670" i="1" s="1"/>
  <c r="K1669" i="1" a="1"/>
  <c r="K1669" i="1" s="1"/>
  <c r="L1671" i="1" a="1"/>
  <c r="L1671" i="1" s="1"/>
  <c r="L1673" i="1" a="1"/>
  <c r="L1673" i="1" s="1"/>
  <c r="K1672" i="1" a="1"/>
  <c r="K1672" i="1" s="1"/>
  <c r="K1673" i="1" a="1"/>
  <c r="K1673" i="1" s="1"/>
  <c r="L1668" i="1" a="1"/>
  <c r="L1668" i="1" s="1"/>
  <c r="L1676" i="1" a="1"/>
  <c r="L1676" i="1" s="1"/>
  <c r="K1676" i="1" a="1"/>
  <c r="K1676" i="1" s="1"/>
  <c r="L1675" i="1" a="1"/>
  <c r="L1675" i="1" s="1"/>
  <c r="K1671" i="1" a="1"/>
  <c r="K1671" i="1" s="1"/>
  <c r="J1676" i="1" a="1"/>
  <c r="J1676" i="1" s="1"/>
  <c r="J1675" i="1" a="1"/>
  <c r="J1675" i="1" s="1"/>
  <c r="K1675" i="1" a="1"/>
  <c r="K1675" i="1" s="1"/>
  <c r="L1672" i="1" a="1"/>
  <c r="L1672" i="1" s="1"/>
  <c r="K1674" i="1" a="1"/>
  <c r="K1674" i="1" s="1"/>
  <c r="L1670" i="1" a="1"/>
  <c r="L1670" i="1" s="1"/>
  <c r="J1671" i="1" a="1"/>
  <c r="J1671" i="1" s="1"/>
  <c r="K1661" i="1" a="1"/>
  <c r="K1661" i="1" s="1"/>
  <c r="L1654" i="1" a="1"/>
  <c r="L1654" i="1" s="1"/>
  <c r="J1662" i="1" a="1"/>
  <c r="J1662" i="1" s="1"/>
  <c r="J1661" i="1" a="1"/>
  <c r="J1661" i="1" s="1"/>
  <c r="L1667" i="1" a="1"/>
  <c r="L1667" i="1" s="1"/>
  <c r="K1667" i="1" a="1"/>
  <c r="K1667" i="1" s="1"/>
  <c r="L1661" i="1" a="1"/>
  <c r="L1661" i="1" s="1"/>
  <c r="K1662" i="1" a="1"/>
  <c r="K1662" i="1" s="1"/>
  <c r="L1660" i="1" a="1"/>
  <c r="L1660" i="1" s="1"/>
  <c r="J1654" i="1" a="1"/>
  <c r="J1654" i="1" s="1"/>
  <c r="K1654" i="1" a="1"/>
  <c r="K1654" i="1" s="1"/>
  <c r="J1667" i="1" a="1"/>
  <c r="J1667" i="1" s="1"/>
  <c r="L1662" i="1" a="1"/>
  <c r="L1662" i="1" s="1"/>
  <c r="K1660" i="1" a="1"/>
  <c r="K1660" i="1" s="1"/>
  <c r="J1660" i="1" a="1"/>
  <c r="J1660" i="1" s="1"/>
  <c r="L1642" i="1" a="1"/>
  <c r="L1642" i="1" s="1"/>
  <c r="L1646" i="1" a="1"/>
  <c r="L1646" i="1" s="1"/>
  <c r="J1646" i="1" a="1"/>
  <c r="J1646" i="1" s="1"/>
  <c r="J1643" i="1" a="1"/>
  <c r="J1643" i="1" s="1"/>
  <c r="K1643" i="1" a="1"/>
  <c r="K1643" i="1" s="1"/>
  <c r="L1647" i="1" a="1"/>
  <c r="L1647" i="1" s="1"/>
  <c r="K1647" i="1" a="1"/>
  <c r="K1647" i="1" s="1"/>
  <c r="J1647" i="1" a="1"/>
  <c r="J1647" i="1" s="1"/>
  <c r="K1642" i="1" a="1"/>
  <c r="K1642" i="1" s="1"/>
  <c r="K1646" i="1" a="1"/>
  <c r="K1646" i="1" s="1"/>
  <c r="L1643" i="1" a="1"/>
  <c r="L1643" i="1" s="1"/>
  <c r="J1642" i="1" a="1"/>
  <c r="J1642" i="1" s="1"/>
  <c r="L1625" i="1" a="1"/>
  <c r="L1625" i="1" s="1"/>
  <c r="L1622" i="1" a="1"/>
  <c r="L1622" i="1" s="1"/>
  <c r="J1624" i="1" a="1"/>
  <c r="J1624" i="1" s="1"/>
  <c r="J1623" i="1" a="1"/>
  <c r="J1623" i="1" s="1"/>
  <c r="J1629" i="1" a="1"/>
  <c r="J1629" i="1" s="1"/>
  <c r="J1627" i="1" a="1"/>
  <c r="J1627" i="1" s="1"/>
  <c r="J1625" i="1" a="1"/>
  <c r="J1625" i="1" s="1"/>
  <c r="K1627" i="1" a="1"/>
  <c r="K1627" i="1" s="1"/>
  <c r="L1626" i="1" a="1"/>
  <c r="L1626" i="1" s="1"/>
  <c r="L1629" i="1" a="1"/>
  <c r="L1629" i="1" s="1"/>
  <c r="K1629" i="1" a="1"/>
  <c r="K1629" i="1" s="1"/>
  <c r="K1623" i="1" a="1"/>
  <c r="K1623" i="1" s="1"/>
  <c r="L1628" i="1" a="1"/>
  <c r="L1628" i="1" s="1"/>
  <c r="K1624" i="1" a="1"/>
  <c r="K1624" i="1" s="1"/>
  <c r="K1628" i="1" a="1"/>
  <c r="K1628" i="1" s="1"/>
  <c r="K1625" i="1" a="1"/>
  <c r="K1625" i="1" s="1"/>
  <c r="L1623" i="1" a="1"/>
  <c r="L1623" i="1" s="1"/>
  <c r="L1627" i="1" a="1"/>
  <c r="L1627" i="1" s="1"/>
  <c r="K1626" i="1" a="1"/>
  <c r="K1626" i="1" s="1"/>
  <c r="L1624" i="1" a="1"/>
  <c r="L1624" i="1" s="1"/>
  <c r="J1626" i="1" a="1"/>
  <c r="J1626" i="1" s="1"/>
  <c r="J1628" i="1" a="1"/>
  <c r="J1628" i="1" s="1"/>
  <c r="L1612" i="1" a="1"/>
  <c r="L1612" i="1" s="1"/>
  <c r="K1622" i="1" a="1"/>
  <c r="K1622" i="1" s="1"/>
  <c r="K1611" i="1" a="1"/>
  <c r="K1611" i="1" s="1"/>
  <c r="K1612" i="1" a="1"/>
  <c r="K1612" i="1" s="1"/>
  <c r="K1621" i="1" a="1"/>
  <c r="K1621" i="1" s="1"/>
  <c r="L1613" i="1" a="1"/>
  <c r="L1613" i="1" s="1"/>
  <c r="J1612" i="1" a="1"/>
  <c r="J1612" i="1" s="1"/>
  <c r="J1622" i="1" a="1"/>
  <c r="J1622" i="1" s="1"/>
  <c r="J1619" i="1" a="1"/>
  <c r="J1619" i="1" s="1"/>
  <c r="L1621" i="1" a="1"/>
  <c r="L1621" i="1" s="1"/>
  <c r="K1613" i="1" a="1"/>
  <c r="K1613" i="1" s="1"/>
  <c r="J1621" i="1" a="1"/>
  <c r="J1621" i="1" s="1"/>
  <c r="L1619" i="1" a="1"/>
  <c r="L1619" i="1" s="1"/>
  <c r="L1611" i="1" a="1"/>
  <c r="L1611" i="1" s="1"/>
  <c r="J1611" i="1" a="1"/>
  <c r="J1611" i="1" s="1"/>
  <c r="K1619" i="1" a="1"/>
  <c r="K1619" i="1" s="1"/>
  <c r="J1613" i="1" a="1"/>
  <c r="J1613" i="1" s="1"/>
  <c r="L1595" i="1" a="1"/>
  <c r="L1595" i="1" s="1"/>
  <c r="L1596" i="1" a="1"/>
  <c r="L1596" i="1" s="1"/>
  <c r="L1598" i="1" a="1"/>
  <c r="L1598" i="1" s="1"/>
  <c r="K1598" i="1" a="1"/>
  <c r="K1598" i="1" s="1"/>
  <c r="L1605" i="1" a="1"/>
  <c r="L1605" i="1" s="1"/>
  <c r="J1598" i="1" a="1"/>
  <c r="J1598" i="1" s="1"/>
  <c r="K1604" i="1" a="1"/>
  <c r="K1604" i="1" s="1"/>
  <c r="J1596" i="1" a="1"/>
  <c r="J1596" i="1" s="1"/>
  <c r="K1605" i="1" a="1"/>
  <c r="K1605" i="1" s="1"/>
  <c r="J1604" i="1" a="1"/>
  <c r="J1604" i="1" s="1"/>
  <c r="J1605" i="1" a="1"/>
  <c r="J1605" i="1" s="1"/>
  <c r="K1596" i="1" a="1"/>
  <c r="K1596" i="1" s="1"/>
  <c r="J1595" i="1" a="1"/>
  <c r="J1595" i="1" s="1"/>
  <c r="L1604" i="1" a="1"/>
  <c r="L1604" i="1" s="1"/>
  <c r="K1595" i="1" a="1"/>
  <c r="K1595" i="1" s="1"/>
  <c r="L2117" i="1" a="1"/>
  <c r="L2117" i="1" s="1"/>
  <c r="K2115" i="1" a="1"/>
  <c r="K2115" i="1" s="1"/>
  <c r="J2115" i="1" a="1"/>
  <c r="J2115" i="1" s="1"/>
  <c r="K2117" i="1" a="1"/>
  <c r="K2117" i="1" s="1"/>
  <c r="L2116" i="1" a="1"/>
  <c r="L2116" i="1" s="1"/>
  <c r="J2116" i="1" a="1"/>
  <c r="J2116" i="1" s="1"/>
  <c r="L2118" i="1" a="1"/>
  <c r="L2118" i="1" s="1"/>
  <c r="L2115" i="1" a="1"/>
  <c r="L2115" i="1" s="1"/>
  <c r="J2117" i="1" a="1"/>
  <c r="J2117" i="1" s="1"/>
  <c r="K2120" i="1" a="1"/>
  <c r="K2120" i="1" s="1"/>
  <c r="J2120" i="1" a="1"/>
  <c r="J2120" i="1" s="1"/>
  <c r="L2119" i="1" a="1"/>
  <c r="L2119" i="1" s="1"/>
  <c r="K2119" i="1" a="1"/>
  <c r="K2119" i="1" s="1"/>
  <c r="J2119" i="1" a="1"/>
  <c r="J2119" i="1" s="1"/>
  <c r="K2116" i="1" a="1"/>
  <c r="K2116" i="1" s="1"/>
  <c r="K2118" i="1" a="1"/>
  <c r="K2118" i="1" s="1"/>
  <c r="J2118" i="1" a="1"/>
  <c r="J2118" i="1" s="1"/>
  <c r="J2020" i="1" a="1"/>
  <c r="J2020" i="1" s="1"/>
  <c r="L2016" i="1" a="1"/>
  <c r="L2016" i="1" s="1"/>
  <c r="L2017" i="1" s="1" a="1"/>
  <c r="L2017" i="1" s="1"/>
  <c r="K2016" i="1" a="1"/>
  <c r="K2016" i="1" s="1"/>
  <c r="K2017" i="1" s="1" a="1"/>
  <c r="K2017" i="1" s="1"/>
  <c r="K2020" i="1" a="1"/>
  <c r="K2020" i="1" s="1"/>
  <c r="K2018" i="1" a="1"/>
  <c r="K2018" i="1" s="1"/>
  <c r="K2019" i="1" s="1" a="1"/>
  <c r="K2019" i="1" s="1"/>
  <c r="L2013" i="1" a="1"/>
  <c r="L2013" i="1" s="1"/>
  <c r="L2014" i="1" s="1" a="1"/>
  <c r="L2014" i="1" s="1"/>
  <c r="J2013" i="1" a="1"/>
  <c r="J2013" i="1" s="1"/>
  <c r="J2014" i="1" s="1" a="1"/>
  <c r="J2014" i="1" s="1"/>
  <c r="L2018" i="1" a="1"/>
  <c r="L2018" i="1" s="1"/>
  <c r="L2019" i="1" s="1" a="1"/>
  <c r="L2019" i="1" s="1"/>
  <c r="J2015" i="1" a="1"/>
  <c r="J2015" i="1" s="1"/>
  <c r="L2015" i="1" a="1"/>
  <c r="L2015" i="1" s="1"/>
  <c r="K2013" i="1" a="1"/>
  <c r="K2013" i="1" s="1"/>
  <c r="K2014" i="1" s="1" a="1"/>
  <c r="K2014" i="1" s="1"/>
  <c r="J2018" i="1" a="1"/>
  <c r="J2018" i="1" s="1"/>
  <c r="J2019" i="1" s="1" a="1"/>
  <c r="J2019" i="1" s="1"/>
  <c r="K2015" i="1" a="1"/>
  <c r="K2015" i="1" s="1"/>
  <c r="J2016" i="1" a="1"/>
  <c r="J2016" i="1" s="1"/>
  <c r="J2017" i="1" s="1" a="1"/>
  <c r="J2017" i="1" s="1"/>
  <c r="L2021" i="1" a="1"/>
  <c r="L2021" i="1" s="1"/>
  <c r="K2021" i="1" a="1"/>
  <c r="K2021" i="1" s="1"/>
  <c r="L2020" i="1" a="1"/>
  <c r="L2020" i="1" s="1"/>
  <c r="J2021" i="1" a="1"/>
  <c r="J2021" i="1" s="1"/>
  <c r="J2011" i="1" a="1"/>
  <c r="J2011" i="1" s="1"/>
  <c r="J2008" i="1" a="1"/>
  <c r="J2008" i="1" s="1"/>
  <c r="J2009" i="1" s="1" a="1"/>
  <c r="J2009" i="1" s="1"/>
  <c r="L2011" i="1" a="1"/>
  <c r="L2011" i="1" s="1"/>
  <c r="J2006" i="1" a="1"/>
  <c r="J2006" i="1" s="1"/>
  <c r="J2007" i="1" s="1" a="1"/>
  <c r="J2007" i="1" s="1"/>
  <c r="L2005" i="1" a="1"/>
  <c r="L2005" i="1" s="1"/>
  <c r="J2005" i="1" a="1"/>
  <c r="J2005" i="1" s="1"/>
  <c r="K2006" i="1" a="1"/>
  <c r="K2006" i="1" s="1"/>
  <c r="K2007" i="1" s="1" a="1"/>
  <c r="K2007" i="1" s="1"/>
  <c r="L2008" i="1" a="1"/>
  <c r="L2008" i="1" s="1"/>
  <c r="L2009" i="1" s="1" a="1"/>
  <c r="L2009" i="1" s="1"/>
  <c r="K2011" i="1" a="1"/>
  <c r="K2011" i="1" s="1"/>
  <c r="L2010" i="1" a="1"/>
  <c r="L2010" i="1" s="1"/>
  <c r="K2008" i="1" a="1"/>
  <c r="K2008" i="1" s="1"/>
  <c r="K2009" i="1" s="1" a="1"/>
  <c r="K2009" i="1" s="1"/>
  <c r="K2005" i="1" a="1"/>
  <c r="K2005" i="1" s="1"/>
  <c r="K2010" i="1" a="1"/>
  <c r="K2010" i="1" s="1"/>
  <c r="J2010" i="1" a="1"/>
  <c r="J2010" i="1" s="1"/>
  <c r="L2006" i="1" a="1"/>
  <c r="L2006" i="1" s="1"/>
  <c r="L2007" i="1" s="1" a="1"/>
  <c r="L2007" i="1" s="1"/>
  <c r="L2000" i="1" a="1"/>
  <c r="L2000" i="1" s="1"/>
  <c r="J2000" i="1" a="1"/>
  <c r="J2000" i="1" s="1"/>
  <c r="K1998" i="1" a="1"/>
  <c r="K1998" i="1" s="1"/>
  <c r="K2001" i="1" a="1"/>
  <c r="K2001" i="1" s="1"/>
  <c r="L2001" i="1" a="1"/>
  <c r="L2001" i="1" s="1"/>
  <c r="J1997" i="1" a="1"/>
  <c r="J1997" i="1" s="1"/>
  <c r="J1999" i="1" a="1"/>
  <c r="J1999" i="1" s="1"/>
  <c r="K1996" i="1" a="1"/>
  <c r="K1996" i="1" s="1"/>
  <c r="K1995" i="1" a="1"/>
  <c r="K1995" i="1" s="1"/>
  <c r="L1998" i="1" a="1"/>
  <c r="L1998" i="1" s="1"/>
  <c r="J1998" i="1" a="1"/>
  <c r="J1998" i="1" s="1"/>
  <c r="J1996" i="1" a="1"/>
  <c r="J1996" i="1" s="1"/>
  <c r="L1999" i="1" a="1"/>
  <c r="L1999" i="1" s="1"/>
  <c r="K2000" i="1" a="1"/>
  <c r="K2000" i="1" s="1"/>
  <c r="L1995" i="1" a="1"/>
  <c r="L1995" i="1" s="1"/>
  <c r="L1994" i="1" a="1"/>
  <c r="L1994" i="1" s="1"/>
  <c r="J1995" i="1" a="1"/>
  <c r="J1995" i="1" s="1"/>
  <c r="K1997" i="1" a="1"/>
  <c r="K1997" i="1" s="1"/>
  <c r="L1996" i="1" a="1"/>
  <c r="L1996" i="1" s="1"/>
  <c r="L2003" i="1" a="1"/>
  <c r="L2003" i="1" s="1"/>
  <c r="L2004" i="1" s="1" a="1"/>
  <c r="L2004" i="1" s="1"/>
  <c r="J2001" i="1" a="1"/>
  <c r="J2001" i="1" s="1"/>
  <c r="K2003" i="1" a="1"/>
  <c r="K2003" i="1" s="1"/>
  <c r="K2004" i="1" s="1" a="1"/>
  <c r="K2004" i="1" s="1"/>
  <c r="L1997" i="1" a="1"/>
  <c r="L1997" i="1" s="1"/>
  <c r="J2003" i="1" a="1"/>
  <c r="J2003" i="1" s="1"/>
  <c r="J2004" i="1" s="1" a="1"/>
  <c r="J2004" i="1" s="1"/>
  <c r="K1999" i="1" a="1"/>
  <c r="K1999" i="1" s="1"/>
  <c r="J1986" i="1" a="1"/>
  <c r="J1986" i="1" s="1"/>
  <c r="J1990" i="1" a="1"/>
  <c r="J1990" i="1" s="1"/>
  <c r="L1991" i="1" a="1"/>
  <c r="L1991" i="1" s="1"/>
  <c r="L1989" i="1" a="1"/>
  <c r="L1989" i="1" s="1"/>
  <c r="L1986" i="1" a="1"/>
  <c r="L1986" i="1" s="1"/>
  <c r="J1993" i="1" a="1"/>
  <c r="J1993" i="1" s="1"/>
  <c r="J1992" i="1" a="1"/>
  <c r="J1992" i="1" s="1"/>
  <c r="L1985" i="1" a="1"/>
  <c r="L1985" i="1" s="1"/>
  <c r="L1987" i="1" a="1"/>
  <c r="L1987" i="1" s="1"/>
  <c r="J1987" i="1" a="1"/>
  <c r="J1987" i="1" s="1"/>
  <c r="L1988" i="1" a="1"/>
  <c r="L1988" i="1" s="1"/>
  <c r="L1990" i="1" a="1"/>
  <c r="L1990" i="1" s="1"/>
  <c r="K1987" i="1" a="1"/>
  <c r="K1987" i="1" s="1"/>
  <c r="K1986" i="1" a="1"/>
  <c r="K1986" i="1" s="1"/>
  <c r="J1989" i="1" a="1"/>
  <c r="J1989" i="1" s="1"/>
  <c r="K1994" i="1" a="1"/>
  <c r="K1994" i="1" s="1"/>
  <c r="J1994" i="1" a="1"/>
  <c r="J1994" i="1" s="1"/>
  <c r="K1988" i="1" a="1"/>
  <c r="K1988" i="1" s="1"/>
  <c r="L1993" i="1" a="1"/>
  <c r="L1993" i="1" s="1"/>
  <c r="J1988" i="1" a="1"/>
  <c r="J1988" i="1" s="1"/>
  <c r="K1993" i="1" a="1"/>
  <c r="K1993" i="1" s="1"/>
  <c r="L1992" i="1" a="1"/>
  <c r="L1992" i="1" s="1"/>
  <c r="K1992" i="1" a="1"/>
  <c r="K1992" i="1" s="1"/>
  <c r="K1991" i="1" a="1"/>
  <c r="K1991" i="1" s="1"/>
  <c r="J1991" i="1" a="1"/>
  <c r="J1991" i="1" s="1"/>
  <c r="K1990" i="1" a="1"/>
  <c r="K1990" i="1" s="1"/>
  <c r="K1985" i="1" a="1"/>
  <c r="K1985" i="1" s="1"/>
  <c r="K1989" i="1" a="1"/>
  <c r="K1989" i="1" s="1"/>
  <c r="K1984" i="1" a="1"/>
  <c r="K1984" i="1" s="1"/>
  <c r="L1983" i="1" a="1"/>
  <c r="L1983" i="1" s="1"/>
  <c r="L1981" i="1" a="1"/>
  <c r="L1981" i="1" s="1"/>
  <c r="L1980" i="1" a="1"/>
  <c r="L1980" i="1" s="1"/>
  <c r="J1981" i="1" a="1"/>
  <c r="J1981" i="1" s="1"/>
  <c r="J1980" i="1" a="1"/>
  <c r="J1980" i="1" s="1"/>
  <c r="K1981" i="1" a="1"/>
  <c r="K1981" i="1" s="1"/>
  <c r="K1980" i="1" a="1"/>
  <c r="K1980" i="1" s="1"/>
  <c r="K1979" i="1" a="1"/>
  <c r="K1979" i="1" s="1"/>
  <c r="J1985" i="1" a="1"/>
  <c r="J1985" i="1" s="1"/>
  <c r="L1984" i="1" a="1"/>
  <c r="L1984" i="1" s="1"/>
  <c r="J1984" i="1" a="1"/>
  <c r="J1984" i="1" s="1"/>
  <c r="K1983" i="1" a="1"/>
  <c r="K1983" i="1" s="1"/>
  <c r="J1983" i="1" a="1"/>
  <c r="J1983" i="1" s="1"/>
  <c r="J1982" i="1" a="1"/>
  <c r="J1982" i="1" s="1"/>
  <c r="L1982" i="1" a="1"/>
  <c r="L1982" i="1" s="1"/>
  <c r="L1977" i="1" a="1"/>
  <c r="L1977" i="1" s="1"/>
  <c r="K1982" i="1" a="1"/>
  <c r="K1982" i="1" s="1"/>
  <c r="J1977" i="1" a="1"/>
  <c r="J1977" i="1" s="1"/>
  <c r="J1979" i="1" a="1"/>
  <c r="J1979" i="1" s="1"/>
  <c r="L1979" i="1" a="1"/>
  <c r="L1979" i="1" s="1"/>
  <c r="K1977" i="1" a="1"/>
  <c r="K1977" i="1" s="1"/>
  <c r="K1974" i="1" a="1"/>
  <c r="K1974" i="1" s="1"/>
  <c r="J1972" i="1" a="1"/>
  <c r="J1972" i="1" s="1"/>
  <c r="J1968" i="1" a="1"/>
  <c r="J1968" i="1" s="1"/>
  <c r="L1969" i="1" a="1"/>
  <c r="L1969" i="1" s="1"/>
  <c r="L1971" i="1" a="1"/>
  <c r="L1971" i="1" s="1"/>
  <c r="J1970" i="1" a="1"/>
  <c r="J1970" i="1" s="1"/>
  <c r="L1974" i="1" a="1"/>
  <c r="L1974" i="1" s="1"/>
  <c r="J1974" i="1" a="1"/>
  <c r="J1974" i="1" s="1"/>
  <c r="L1968" i="1" a="1"/>
  <c r="L1968" i="1" s="1"/>
  <c r="J1971" i="1" a="1"/>
  <c r="J1971" i="1" s="1"/>
  <c r="K1968" i="1" a="1"/>
  <c r="K1968" i="1" s="1"/>
  <c r="L1970" i="1" a="1"/>
  <c r="L1970" i="1" s="1"/>
  <c r="K1970" i="1" a="1"/>
  <c r="K1970" i="1" s="1"/>
  <c r="J1969" i="1" a="1"/>
  <c r="J1969" i="1" s="1"/>
  <c r="L1976" i="1" a="1"/>
  <c r="L1976" i="1" s="1"/>
  <c r="K1975" i="1" a="1"/>
  <c r="K1975" i="1" s="1"/>
  <c r="K1976" i="1" a="1"/>
  <c r="K1976" i="1" s="1"/>
  <c r="J1976" i="1" a="1"/>
  <c r="J1976" i="1" s="1"/>
  <c r="L1973" i="1" a="1"/>
  <c r="L1973" i="1" s="1"/>
  <c r="K1973" i="1" a="1"/>
  <c r="K1973" i="1" s="1"/>
  <c r="K1972" i="1" a="1"/>
  <c r="K1972" i="1" s="1"/>
  <c r="J1973" i="1" a="1"/>
  <c r="J1973" i="1" s="1"/>
  <c r="L1975" i="1" a="1"/>
  <c r="L1975" i="1" s="1"/>
  <c r="J1975" i="1" a="1"/>
  <c r="J1975" i="1" s="1"/>
  <c r="K1971" i="1" a="1"/>
  <c r="K1971" i="1" s="1"/>
  <c r="K1969" i="1" a="1"/>
  <c r="K1969" i="1" s="1"/>
  <c r="L1972" i="1" a="1"/>
  <c r="L1972" i="1" s="1"/>
  <c r="K1964" i="1" a="1"/>
  <c r="K1964" i="1" s="1"/>
  <c r="K1965" i="1" a="1"/>
  <c r="K1965" i="1" s="1"/>
  <c r="L1965" i="1" a="1"/>
  <c r="L1965" i="1" s="1"/>
  <c r="L1962" i="1" a="1"/>
  <c r="L1962" i="1" s="1"/>
  <c r="K1961" i="1" a="1"/>
  <c r="K1961" i="1" s="1"/>
  <c r="L1959" i="1" a="1"/>
  <c r="L1959" i="1" s="1"/>
  <c r="L1963" i="1" a="1"/>
  <c r="L1963" i="1" s="1"/>
  <c r="J1959" i="1" a="1"/>
  <c r="J1959" i="1" s="1"/>
  <c r="L1961" i="1" a="1"/>
  <c r="L1961" i="1" s="1"/>
  <c r="K1960" i="1" a="1"/>
  <c r="K1960" i="1" s="1"/>
  <c r="J1964" i="1" a="1"/>
  <c r="J1964" i="1" s="1"/>
  <c r="L1964" i="1" a="1"/>
  <c r="L1964" i="1" s="1"/>
  <c r="J1960" i="1" a="1"/>
  <c r="J1960" i="1" s="1"/>
  <c r="K1959" i="1" a="1"/>
  <c r="K1959" i="1" s="1"/>
  <c r="J1962" i="1" a="1"/>
  <c r="J1962" i="1" s="1"/>
  <c r="L1967" i="1" a="1"/>
  <c r="L1967" i="1" s="1"/>
  <c r="K1967" i="1" a="1"/>
  <c r="K1967" i="1" s="1"/>
  <c r="J1967" i="1" a="1"/>
  <c r="J1967" i="1" s="1"/>
  <c r="L1958" i="1" a="1"/>
  <c r="L1958" i="1" s="1"/>
  <c r="K1962" i="1" a="1"/>
  <c r="K1962" i="1" s="1"/>
  <c r="K1963" i="1" a="1"/>
  <c r="K1963" i="1" s="1"/>
  <c r="J1965" i="1" a="1"/>
  <c r="J1965" i="1" s="1"/>
  <c r="L1966" i="1" a="1"/>
  <c r="L1966" i="1" s="1"/>
  <c r="J1963" i="1" a="1"/>
  <c r="J1963" i="1" s="1"/>
  <c r="K1966" i="1" a="1"/>
  <c r="K1966" i="1" s="1"/>
  <c r="J1966" i="1" a="1"/>
  <c r="J1966" i="1" s="1"/>
  <c r="J1961" i="1" a="1"/>
  <c r="J1961" i="1" s="1"/>
  <c r="L1960" i="1" a="1"/>
  <c r="L1960" i="1" s="1"/>
  <c r="L1165" i="1" a="1"/>
  <c r="L1165" i="1" s="1"/>
  <c r="J1165" i="1" a="1"/>
  <c r="J1165" i="1" s="1"/>
  <c r="L1163" i="1" a="1"/>
  <c r="L1163" i="1" s="1"/>
  <c r="L1162" i="1" a="1"/>
  <c r="L1162" i="1" s="1"/>
  <c r="J1163" i="1" a="1"/>
  <c r="J1163" i="1" s="1"/>
  <c r="K1165" i="1" a="1"/>
  <c r="K1165" i="1" s="1"/>
  <c r="J1166" i="1" a="1"/>
  <c r="J1166" i="1" s="1"/>
  <c r="L1168" i="1" a="1"/>
  <c r="L1168" i="1" s="1"/>
  <c r="K1168" i="1" a="1"/>
  <c r="K1168" i="1" s="1"/>
  <c r="J1162" i="1" a="1"/>
  <c r="J1162" i="1" s="1"/>
  <c r="J1168" i="1" a="1"/>
  <c r="J1168" i="1" s="1"/>
  <c r="K1166" i="1" a="1"/>
  <c r="K1166" i="1" s="1"/>
  <c r="K1163" i="1" a="1"/>
  <c r="K1163" i="1" s="1"/>
  <c r="L1167" i="1" a="1"/>
  <c r="L1167" i="1" s="1"/>
  <c r="K1167" i="1" a="1"/>
  <c r="K1167" i="1" s="1"/>
  <c r="J1167" i="1" a="1"/>
  <c r="J1167" i="1" s="1"/>
  <c r="J1164" i="1" a="1"/>
  <c r="J1164" i="1" s="1"/>
  <c r="K1164" i="1" a="1"/>
  <c r="K1164" i="1" s="1"/>
  <c r="L1166" i="1" a="1"/>
  <c r="L1166" i="1" s="1"/>
  <c r="K1162" i="1" a="1"/>
  <c r="K1162" i="1" s="1"/>
  <c r="L1164" i="1" a="1"/>
  <c r="L1164" i="1" s="1"/>
  <c r="J1147" i="1" a="1"/>
  <c r="J1147" i="1" s="1"/>
  <c r="K1148" i="1" a="1"/>
  <c r="K1148" i="1" s="1"/>
  <c r="J1148" i="1" a="1"/>
  <c r="J1148" i="1" s="1"/>
  <c r="J1150" i="1" a="1"/>
  <c r="J1150" i="1" s="1"/>
  <c r="L1149" i="1" a="1"/>
  <c r="L1149" i="1" s="1"/>
  <c r="L1153" i="1" a="1"/>
  <c r="L1153" i="1" s="1"/>
  <c r="L1147" i="1" a="1"/>
  <c r="L1147" i="1" s="1"/>
  <c r="K1153" i="1" a="1"/>
  <c r="K1153" i="1" s="1"/>
  <c r="L1148" i="1" a="1"/>
  <c r="L1148" i="1" s="1"/>
  <c r="K1149" i="1" a="1"/>
  <c r="K1149" i="1" s="1"/>
  <c r="L1150" i="1" a="1"/>
  <c r="L1150" i="1" s="1"/>
  <c r="J1149" i="1" a="1"/>
  <c r="J1149" i="1" s="1"/>
  <c r="L1156" i="1" a="1"/>
  <c r="L1156" i="1" s="1"/>
  <c r="K1156" i="1" a="1"/>
  <c r="K1156" i="1" s="1"/>
  <c r="L1155" i="1" a="1"/>
  <c r="L1155" i="1" s="1"/>
  <c r="K1154" i="1" a="1"/>
  <c r="K1154" i="1" s="1"/>
  <c r="K1155" i="1" a="1"/>
  <c r="K1155" i="1" s="1"/>
  <c r="J1154" i="1" a="1"/>
  <c r="J1154" i="1" s="1"/>
  <c r="J1156" i="1" a="1"/>
  <c r="J1156" i="1" s="1"/>
  <c r="J1155" i="1" a="1"/>
  <c r="J1155" i="1" s="1"/>
  <c r="L1154" i="1" a="1"/>
  <c r="L1154" i="1" s="1"/>
  <c r="K1150" i="1" a="1"/>
  <c r="K1150" i="1" s="1"/>
  <c r="J1153" i="1" a="1"/>
  <c r="J1153" i="1" s="1"/>
  <c r="K1147" i="1" a="1"/>
  <c r="K1147" i="1" s="1"/>
  <c r="J1142" i="1" a="1"/>
  <c r="J1142" i="1" s="1"/>
  <c r="L1141" i="1" a="1"/>
  <c r="L1141" i="1" s="1"/>
  <c r="K1139" i="1" a="1"/>
  <c r="K1139" i="1" s="1"/>
  <c r="K1141" i="1" a="1"/>
  <c r="K1141" i="1" s="1"/>
  <c r="L1140" i="1" a="1"/>
  <c r="L1140" i="1" s="1"/>
  <c r="L1142" i="1" a="1"/>
  <c r="L1142" i="1" s="1"/>
  <c r="J1145" i="1" a="1"/>
  <c r="J1145" i="1" s="1"/>
  <c r="J1143" i="1" a="1"/>
  <c r="J1143" i="1" s="1"/>
  <c r="L1139" i="1" a="1"/>
  <c r="L1139" i="1" s="1"/>
  <c r="K1144" i="1" a="1"/>
  <c r="K1144" i="1" s="1"/>
  <c r="L1146" i="1" a="1"/>
  <c r="L1146" i="1" s="1"/>
  <c r="L1144" i="1" a="1"/>
  <c r="L1144" i="1" s="1"/>
  <c r="J1138" i="1" a="1"/>
  <c r="J1138" i="1" s="1"/>
  <c r="K1146" i="1" a="1"/>
  <c r="K1146" i="1" s="1"/>
  <c r="J1146" i="1" a="1"/>
  <c r="J1146" i="1" s="1"/>
  <c r="J1139" i="1" a="1"/>
  <c r="J1139" i="1" s="1"/>
  <c r="K1145" i="1" a="1"/>
  <c r="K1145" i="1" s="1"/>
  <c r="K1143" i="1" a="1"/>
  <c r="K1143" i="1" s="1"/>
  <c r="K1142" i="1" a="1"/>
  <c r="K1142" i="1" s="1"/>
  <c r="K1138" i="1" a="1"/>
  <c r="K1138" i="1" s="1"/>
  <c r="K1140" i="1" a="1"/>
  <c r="K1140" i="1" s="1"/>
  <c r="L1145" i="1" a="1"/>
  <c r="L1145" i="1" s="1"/>
  <c r="J1144" i="1" a="1"/>
  <c r="J1144" i="1" s="1"/>
  <c r="L1143" i="1" a="1"/>
  <c r="L1143" i="1" s="1"/>
  <c r="J1141" i="1" a="1"/>
  <c r="J1141" i="1" s="1"/>
  <c r="J1140" i="1" a="1"/>
  <c r="J1140" i="1" s="1"/>
  <c r="L1138" i="1" a="1"/>
  <c r="L1138" i="1" s="1"/>
  <c r="L1485" i="1" a="1"/>
  <c r="L1485" i="1" s="1"/>
  <c r="K1485" i="1" a="1"/>
  <c r="K1485" i="1" s="1"/>
  <c r="J1485" i="1" a="1"/>
  <c r="J1485" i="1" s="1"/>
  <c r="J1457" i="1" a="1"/>
  <c r="J1457" i="1" s="1"/>
  <c r="L1455" i="1" a="1"/>
  <c r="L1455" i="1" s="1"/>
  <c r="L1454" i="1" a="1"/>
  <c r="L1454" i="1" s="1"/>
  <c r="K1454" i="1" a="1"/>
  <c r="K1454" i="1" s="1"/>
  <c r="L1452" i="1" a="1"/>
  <c r="L1452" i="1" s="1"/>
  <c r="J1451" i="1" a="1"/>
  <c r="J1451" i="1" s="1"/>
  <c r="K1450" i="1" a="1"/>
  <c r="K1450" i="1" s="1"/>
  <c r="J1458" i="1" a="1"/>
  <c r="J1458" i="1" s="1"/>
  <c r="J1455" i="1" a="1"/>
  <c r="J1455" i="1" s="1"/>
  <c r="J1454" i="1" a="1"/>
  <c r="J1454" i="1" s="1"/>
  <c r="J1452" i="1" a="1"/>
  <c r="J1452" i="1" s="1"/>
  <c r="L1458" i="1" a="1"/>
  <c r="L1458" i="1" s="1"/>
  <c r="K1458" i="1" a="1"/>
  <c r="K1458" i="1" s="1"/>
  <c r="K1456" i="1" a="1"/>
  <c r="K1456" i="1" s="1"/>
  <c r="K1457" i="1" a="1"/>
  <c r="K1457" i="1" s="1"/>
  <c r="L1453" i="1" a="1"/>
  <c r="L1453" i="1" s="1"/>
  <c r="L1456" i="1" a="1"/>
  <c r="L1456" i="1" s="1"/>
  <c r="K1451" i="1" a="1"/>
  <c r="K1451" i="1" s="1"/>
  <c r="J1453" i="1" a="1"/>
  <c r="J1453" i="1" s="1"/>
  <c r="K1452" i="1" a="1"/>
  <c r="K1452" i="1" s="1"/>
  <c r="L1457" i="1" a="1"/>
  <c r="L1457" i="1" s="1"/>
  <c r="J1456" i="1" a="1"/>
  <c r="J1456" i="1" s="1"/>
  <c r="K1455" i="1" a="1"/>
  <c r="K1455" i="1" s="1"/>
  <c r="K1453" i="1" a="1"/>
  <c r="K1453" i="1" s="1"/>
  <c r="L1451" i="1" a="1"/>
  <c r="L1451" i="1" s="1"/>
  <c r="L1450" i="1" a="1"/>
  <c r="L1450" i="1" s="1"/>
  <c r="J1450" i="1" a="1"/>
  <c r="J1450" i="1" s="1"/>
  <c r="J1447" i="1" a="1"/>
  <c r="J1447" i="1" s="1"/>
  <c r="K1441" i="1" a="1"/>
  <c r="K1441" i="1" s="1"/>
  <c r="J1441" i="1" a="1"/>
  <c r="J1441" i="1" s="1"/>
  <c r="L1447" i="1" a="1"/>
  <c r="L1447" i="1" s="1"/>
  <c r="J1446" i="1" a="1"/>
  <c r="J1446" i="1" s="1"/>
  <c r="K1444" i="1" a="1"/>
  <c r="K1444" i="1" s="1"/>
  <c r="J1442" i="1" a="1"/>
  <c r="J1442" i="1" s="1"/>
  <c r="K1443" i="1" a="1"/>
  <c r="K1443" i="1" s="1"/>
  <c r="K1445" i="1" a="1"/>
  <c r="K1445" i="1" s="1"/>
  <c r="L1441" i="1" a="1"/>
  <c r="L1441" i="1" s="1"/>
  <c r="L1442" i="1" a="1"/>
  <c r="L1442" i="1" s="1"/>
  <c r="J1445" i="1" a="1"/>
  <c r="J1445" i="1" s="1"/>
  <c r="L1449" i="1" a="1"/>
  <c r="L1449" i="1" s="1"/>
  <c r="L1444" i="1" a="1"/>
  <c r="L1444" i="1" s="1"/>
  <c r="J1443" i="1" a="1"/>
  <c r="J1443" i="1" s="1"/>
  <c r="K1449" i="1" a="1"/>
  <c r="K1449" i="1" s="1"/>
  <c r="K1447" i="1" a="1"/>
  <c r="K1447" i="1" s="1"/>
  <c r="L1446" i="1" a="1"/>
  <c r="L1446" i="1" s="1"/>
  <c r="J1449" i="1" a="1"/>
  <c r="J1449" i="1" s="1"/>
  <c r="L1448" i="1" a="1"/>
  <c r="L1448" i="1" s="1"/>
  <c r="K1448" i="1" a="1"/>
  <c r="K1448" i="1" s="1"/>
  <c r="J1444" i="1" a="1"/>
  <c r="J1444" i="1" s="1"/>
  <c r="K1442" i="1" a="1"/>
  <c r="K1442" i="1" s="1"/>
  <c r="J1448" i="1" a="1"/>
  <c r="J1448" i="1" s="1"/>
  <c r="L1443" i="1" a="1"/>
  <c r="L1443" i="1" s="1"/>
  <c r="K1446" i="1" a="1"/>
  <c r="K1446" i="1" s="1"/>
  <c r="L1445" i="1" a="1"/>
  <c r="L1445" i="1" s="1"/>
  <c r="L1439" i="1" a="1"/>
  <c r="L1439" i="1" s="1"/>
  <c r="K1436" i="1" a="1"/>
  <c r="K1436" i="1" s="1"/>
  <c r="L1436" i="1" a="1"/>
  <c r="L1436" i="1" s="1"/>
  <c r="K1438" i="1" a="1"/>
  <c r="K1438" i="1" s="1"/>
  <c r="J1436" i="1" a="1"/>
  <c r="J1436" i="1" s="1"/>
  <c r="J1440" i="1" a="1"/>
  <c r="J1440" i="1" s="1"/>
  <c r="J1438" i="1" a="1"/>
  <c r="J1438" i="1" s="1"/>
  <c r="L1440" i="1" a="1"/>
  <c r="L1440" i="1" s="1"/>
  <c r="K1440" i="1" a="1"/>
  <c r="K1440" i="1" s="1"/>
  <c r="J1439" i="1" a="1"/>
  <c r="J1439" i="1" s="1"/>
  <c r="L1437" i="1" a="1"/>
  <c r="L1437" i="1" s="1"/>
  <c r="L1438" i="1" a="1"/>
  <c r="L1438" i="1" s="1"/>
  <c r="K1439" i="1" a="1"/>
  <c r="K1439" i="1" s="1"/>
  <c r="L1434" i="1" a="1"/>
  <c r="L1434" i="1" s="1"/>
  <c r="J1437" i="1" a="1"/>
  <c r="J1437" i="1" s="1"/>
  <c r="J1434" i="1" a="1"/>
  <c r="J1434" i="1" s="1"/>
  <c r="L1433" i="1" a="1"/>
  <c r="L1433" i="1" s="1"/>
  <c r="K1437" i="1" a="1"/>
  <c r="K1437" i="1" s="1"/>
  <c r="K1434" i="1" a="1"/>
  <c r="K1434" i="1" s="1"/>
  <c r="L1432" i="1" a="1"/>
  <c r="L1432" i="1" s="1"/>
  <c r="K1431" i="1" a="1"/>
  <c r="K1431" i="1" s="1"/>
  <c r="J1431" i="1" a="1"/>
  <c r="J1431" i="1" s="1"/>
  <c r="K1430" i="1" a="1"/>
  <c r="K1430" i="1" s="1"/>
  <c r="K1433" i="1" a="1"/>
  <c r="K1433" i="1" s="1"/>
  <c r="J1433" i="1" a="1"/>
  <c r="J1433" i="1" s="1"/>
  <c r="L1430" i="1" a="1"/>
  <c r="L1430" i="1" s="1"/>
  <c r="K1432" i="1" a="1"/>
  <c r="K1432" i="1" s="1"/>
  <c r="J1432" i="1" a="1"/>
  <c r="J1432" i="1" s="1"/>
  <c r="J1430" i="1" a="1"/>
  <c r="J1430" i="1" s="1"/>
  <c r="L1431" i="1" a="1"/>
  <c r="L1431" i="1" s="1"/>
  <c r="L1424" i="1" a="1"/>
  <c r="L1424" i="1" s="1"/>
  <c r="L1422" i="1" a="1"/>
  <c r="L1422" i="1" s="1"/>
  <c r="K1424" i="1" a="1"/>
  <c r="K1424" i="1" s="1"/>
  <c r="J1424" i="1" a="1"/>
  <c r="J1424" i="1" s="1"/>
  <c r="L1421" i="1" a="1"/>
  <c r="L1421" i="1" s="1"/>
  <c r="J1421" i="1" a="1"/>
  <c r="J1421" i="1" s="1"/>
  <c r="K1422" i="1" a="1"/>
  <c r="K1422" i="1" s="1"/>
  <c r="L1423" i="1" a="1"/>
  <c r="L1423" i="1" s="1"/>
  <c r="J1422" i="1" a="1"/>
  <c r="J1422" i="1" s="1"/>
  <c r="K1423" i="1" a="1"/>
  <c r="K1423" i="1" s="1"/>
  <c r="K1421" i="1" a="1"/>
  <c r="K1421" i="1" s="1"/>
  <c r="J1423" i="1" a="1"/>
  <c r="J1423" i="1" s="1"/>
  <c r="J1417" i="1" a="1"/>
  <c r="J1417" i="1" s="1"/>
  <c r="L1417" i="1" a="1"/>
  <c r="L1417" i="1" s="1"/>
  <c r="K1417" i="1" a="1"/>
  <c r="K1417" i="1" s="1"/>
  <c r="L1420" i="1" a="1"/>
  <c r="L1420" i="1" s="1"/>
  <c r="K1420" i="1" a="1"/>
  <c r="K1420" i="1" s="1"/>
  <c r="J1420" i="1" a="1"/>
  <c r="J1420" i="1" s="1"/>
  <c r="J1419" i="1" a="1"/>
  <c r="J1419" i="1" s="1"/>
  <c r="L1416" i="1" a="1"/>
  <c r="L1416" i="1" s="1"/>
  <c r="K1419" i="1" a="1"/>
  <c r="K1419" i="1" s="1"/>
  <c r="L1418" i="1" a="1"/>
  <c r="L1418" i="1" s="1"/>
  <c r="J1416" i="1" a="1"/>
  <c r="J1416" i="1" s="1"/>
  <c r="K1418" i="1" a="1"/>
  <c r="K1418" i="1" s="1"/>
  <c r="J1418" i="1" a="1"/>
  <c r="J1418" i="1" s="1"/>
  <c r="K1416" i="1" a="1"/>
  <c r="K1416" i="1" s="1"/>
  <c r="L1419" i="1" a="1"/>
  <c r="L1419" i="1" s="1"/>
  <c r="L1410" i="1" a="1"/>
  <c r="L1410" i="1" s="1"/>
  <c r="K1409" i="1" a="1"/>
  <c r="K1409" i="1" s="1"/>
  <c r="K1408" i="1" a="1"/>
  <c r="K1408" i="1" s="1"/>
  <c r="K1405" i="1" a="1"/>
  <c r="K1405" i="1" s="1"/>
  <c r="K1407" i="1" a="1"/>
  <c r="K1407" i="1" s="1"/>
  <c r="J1407" i="1" a="1"/>
  <c r="J1407" i="1" s="1"/>
  <c r="L1404" i="1" a="1"/>
  <c r="L1404" i="1" s="1"/>
  <c r="K1404" i="1" a="1"/>
  <c r="K1404" i="1" s="1"/>
  <c r="L1408" i="1" a="1"/>
  <c r="L1408" i="1" s="1"/>
  <c r="K1410" i="1" a="1"/>
  <c r="K1410" i="1" s="1"/>
  <c r="L1409" i="1" a="1"/>
  <c r="L1409" i="1" s="1"/>
  <c r="L1403" i="1" a="1"/>
  <c r="L1403" i="1" s="1"/>
  <c r="J1404" i="1" a="1"/>
  <c r="J1404" i="1" s="1"/>
  <c r="J1410" i="1" a="1"/>
  <c r="J1410" i="1" s="1"/>
  <c r="L1405" i="1" a="1"/>
  <c r="L1405" i="1" s="1"/>
  <c r="J1408" i="1" a="1"/>
  <c r="J1408" i="1" s="1"/>
  <c r="J1409" i="1" a="1"/>
  <c r="J1409" i="1" s="1"/>
  <c r="L1407" i="1" a="1"/>
  <c r="L1407" i="1" s="1"/>
  <c r="J1405" i="1" a="1"/>
  <c r="J1405" i="1" s="1"/>
  <c r="K1403" i="1" a="1"/>
  <c r="K1403" i="1" s="1"/>
  <c r="L1401" i="1" a="1"/>
  <c r="L1401" i="1" s="1"/>
  <c r="L1402" i="1" a="1"/>
  <c r="L1402" i="1" s="1"/>
  <c r="J1403" i="1" a="1"/>
  <c r="J1403" i="1" s="1"/>
  <c r="J1401" i="1" a="1"/>
  <c r="J1401" i="1" s="1"/>
  <c r="K1402" i="1" a="1"/>
  <c r="K1402" i="1" s="1"/>
  <c r="J1402" i="1" a="1"/>
  <c r="J1402" i="1" s="1"/>
  <c r="K1401" i="1" a="1"/>
  <c r="K1401" i="1" s="1"/>
  <c r="L1368" i="1" a="1"/>
  <c r="L1368" i="1" s="1"/>
  <c r="L1369" i="1" a="1"/>
  <c r="L1369" i="1" s="1"/>
  <c r="J1374" i="1" a="1"/>
  <c r="J1374" i="1" s="1"/>
  <c r="K1372" i="1" a="1"/>
  <c r="K1372" i="1" s="1"/>
  <c r="J1373" i="1" a="1"/>
  <c r="J1373" i="1" s="1"/>
  <c r="K1371" i="1" a="1"/>
  <c r="K1371" i="1" s="1"/>
  <c r="J1371" i="1" a="1"/>
  <c r="J1371" i="1" s="1"/>
  <c r="K1374" i="1" a="1"/>
  <c r="K1374" i="1" s="1"/>
  <c r="L1373" i="1" a="1"/>
  <c r="L1373" i="1" s="1"/>
  <c r="K1369" i="1" a="1"/>
  <c r="K1369" i="1" s="1"/>
  <c r="J1372" i="1" a="1"/>
  <c r="J1372" i="1" s="1"/>
  <c r="L1374" i="1" a="1"/>
  <c r="L1374" i="1" s="1"/>
  <c r="L1372" i="1" a="1"/>
  <c r="L1372" i="1" s="1"/>
  <c r="L1370" i="1" a="1"/>
  <c r="L1370" i="1" s="1"/>
  <c r="K1370" i="1" a="1"/>
  <c r="K1370" i="1" s="1"/>
  <c r="J1370" i="1" a="1"/>
  <c r="J1370" i="1" s="1"/>
  <c r="K1373" i="1" a="1"/>
  <c r="K1373" i="1" s="1"/>
  <c r="L1371" i="1" a="1"/>
  <c r="L1371" i="1" s="1"/>
  <c r="J1369" i="1" a="1"/>
  <c r="J1369" i="1" s="1"/>
  <c r="L1367" i="1" a="1"/>
  <c r="L1367" i="1" s="1"/>
  <c r="L1359" i="1" a="1"/>
  <c r="L1359" i="1" s="1"/>
  <c r="J1364" i="1" a="1"/>
  <c r="J1364" i="1" s="1"/>
  <c r="J1367" i="1" a="1"/>
  <c r="J1367" i="1" s="1"/>
  <c r="L1363" i="1" a="1"/>
  <c r="L1363" i="1" s="1"/>
  <c r="K1365" i="1" a="1"/>
  <c r="K1365" i="1" s="1"/>
  <c r="K1361" i="1" a="1"/>
  <c r="K1361" i="1" s="1"/>
  <c r="L1364" i="1" a="1"/>
  <c r="L1364" i="1" s="1"/>
  <c r="K1363" i="1" a="1"/>
  <c r="K1363" i="1" s="1"/>
  <c r="J1363" i="1" a="1"/>
  <c r="J1363" i="1" s="1"/>
  <c r="J1361" i="1" a="1"/>
  <c r="J1361" i="1" s="1"/>
  <c r="K1364" i="1" a="1"/>
  <c r="K1364" i="1" s="1"/>
  <c r="K1368" i="1" a="1"/>
  <c r="K1368" i="1" s="1"/>
  <c r="J1368" i="1" a="1"/>
  <c r="J1368" i="1" s="1"/>
  <c r="K1366" i="1" a="1"/>
  <c r="K1366" i="1" s="1"/>
  <c r="K1367" i="1" a="1"/>
  <c r="K1367" i="1" s="1"/>
  <c r="J1366" i="1" a="1"/>
  <c r="J1366" i="1" s="1"/>
  <c r="L1362" i="1" a="1"/>
  <c r="L1362" i="1" s="1"/>
  <c r="K1359" i="1" a="1"/>
  <c r="K1359" i="1" s="1"/>
  <c r="L1366" i="1" a="1"/>
  <c r="L1366" i="1" s="1"/>
  <c r="J1360" i="1" a="1"/>
  <c r="J1360" i="1" s="1"/>
  <c r="L1365" i="1" a="1"/>
  <c r="L1365" i="1" s="1"/>
  <c r="K1360" i="1" a="1"/>
  <c r="K1360" i="1" s="1"/>
  <c r="L1361" i="1" a="1"/>
  <c r="L1361" i="1" s="1"/>
  <c r="J1362" i="1" a="1"/>
  <c r="J1362" i="1" s="1"/>
  <c r="J1365" i="1" a="1"/>
  <c r="J1365" i="1" s="1"/>
  <c r="L1360" i="1" a="1"/>
  <c r="L1360" i="1" s="1"/>
  <c r="K1362" i="1" a="1"/>
  <c r="K1362" i="1" s="1"/>
  <c r="L1355" i="1" a="1"/>
  <c r="L1355" i="1" s="1"/>
  <c r="L1354" i="1" a="1"/>
  <c r="L1354" i="1" s="1"/>
  <c r="L1353" i="1" a="1"/>
  <c r="L1353" i="1" s="1"/>
  <c r="K1354" i="1" a="1"/>
  <c r="K1354" i="1" s="1"/>
  <c r="K1350" i="1" a="1"/>
  <c r="K1350" i="1" s="1"/>
  <c r="J1350" i="1" a="1"/>
  <c r="J1350" i="1" s="1"/>
  <c r="K1352" i="1" a="1"/>
  <c r="K1352" i="1" s="1"/>
  <c r="J1356" i="1" a="1"/>
  <c r="J1356" i="1" s="1"/>
  <c r="J1354" i="1" a="1"/>
  <c r="J1354" i="1" s="1"/>
  <c r="J1359" i="1" a="1"/>
  <c r="J1359" i="1" s="1"/>
  <c r="J1353" i="1" a="1"/>
  <c r="J1353" i="1" s="1"/>
  <c r="L1350" i="1" a="1"/>
  <c r="L1350" i="1" s="1"/>
  <c r="L1358" i="1" a="1"/>
  <c r="L1358" i="1" s="1"/>
  <c r="K1358" i="1" a="1"/>
  <c r="K1358" i="1" s="1"/>
  <c r="J1358" i="1" a="1"/>
  <c r="J1358" i="1" s="1"/>
  <c r="K1353" i="1" a="1"/>
  <c r="K1353" i="1" s="1"/>
  <c r="L1357" i="1" a="1"/>
  <c r="L1357" i="1" s="1"/>
  <c r="K1357" i="1" a="1"/>
  <c r="K1357" i="1" s="1"/>
  <c r="J1357" i="1" a="1"/>
  <c r="J1357" i="1" s="1"/>
  <c r="L1356" i="1" a="1"/>
  <c r="L1356" i="1" s="1"/>
  <c r="K1356" i="1" a="1"/>
  <c r="K1356" i="1" s="1"/>
  <c r="L1352" i="1" a="1"/>
  <c r="L1352" i="1" s="1"/>
  <c r="J1355" i="1" a="1"/>
  <c r="J1355" i="1" s="1"/>
  <c r="K1355" i="1" a="1"/>
  <c r="K1355" i="1" s="1"/>
  <c r="J1352" i="1" a="1"/>
  <c r="J1352" i="1" s="1"/>
  <c r="K1340" i="1" a="1"/>
  <c r="K1340" i="1" s="1"/>
  <c r="L1349" i="1" a="1"/>
  <c r="L1349" i="1" s="1"/>
  <c r="L1346" i="1" a="1"/>
  <c r="L1346" i="1" s="1"/>
  <c r="L1348" i="1" a="1"/>
  <c r="L1348" i="1" s="1"/>
  <c r="J1347" i="1" a="1"/>
  <c r="J1347" i="1" s="1"/>
  <c r="K1349" i="1" a="1"/>
  <c r="K1349" i="1" s="1"/>
  <c r="J1338" i="1" a="1"/>
  <c r="J1338" i="1" s="1"/>
  <c r="J1349" i="1" a="1"/>
  <c r="J1349" i="1" s="1"/>
  <c r="L1340" i="1" a="1"/>
  <c r="L1340" i="1" s="1"/>
  <c r="J1340" i="1" a="1"/>
  <c r="J1340" i="1" s="1"/>
  <c r="K1348" i="1" a="1"/>
  <c r="K1348" i="1" s="1"/>
  <c r="L1338" i="1" a="1"/>
  <c r="L1338" i="1" s="1"/>
  <c r="L1347" i="1" a="1"/>
  <c r="L1347" i="1" s="1"/>
  <c r="J1346" i="1" a="1"/>
  <c r="J1346" i="1" s="1"/>
  <c r="K1339" i="1" a="1"/>
  <c r="K1339" i="1" s="1"/>
  <c r="J1339" i="1" a="1"/>
  <c r="J1339" i="1" s="1"/>
  <c r="K1346" i="1" a="1"/>
  <c r="K1346" i="1" s="1"/>
  <c r="K1347" i="1" a="1"/>
  <c r="K1347" i="1" s="1"/>
  <c r="K1338" i="1" a="1"/>
  <c r="K1338" i="1" s="1"/>
  <c r="J1348" i="1" a="1"/>
  <c r="J1348" i="1" s="1"/>
  <c r="L1339" i="1" a="1"/>
  <c r="L1339" i="1" s="1"/>
  <c r="L1333" i="1" a="1"/>
  <c r="L1333" i="1" s="1"/>
  <c r="K1336" i="1" a="1"/>
  <c r="K1336" i="1" s="1"/>
  <c r="K1332" i="1" a="1"/>
  <c r="K1332" i="1" s="1"/>
  <c r="J1332" i="1" a="1"/>
  <c r="J1332" i="1" s="1"/>
  <c r="K1337" i="1" a="1"/>
  <c r="K1337" i="1" s="1"/>
  <c r="L1337" i="1" a="1"/>
  <c r="L1337" i="1" s="1"/>
  <c r="L1334" i="1" a="1"/>
  <c r="L1334" i="1" s="1"/>
  <c r="J1337" i="1" a="1"/>
  <c r="J1337" i="1" s="1"/>
  <c r="J1336" i="1" a="1"/>
  <c r="J1336" i="1" s="1"/>
  <c r="L1326" i="1" a="1"/>
  <c r="L1326" i="1" s="1"/>
  <c r="K1333" i="1" a="1"/>
  <c r="K1333" i="1" s="1"/>
  <c r="L1332" i="1" a="1"/>
  <c r="L1332" i="1" s="1"/>
  <c r="L1336" i="1" a="1"/>
  <c r="L1336" i="1" s="1"/>
  <c r="K1335" i="1" a="1"/>
  <c r="K1335" i="1" s="1"/>
  <c r="K1334" i="1" a="1"/>
  <c r="K1334" i="1" s="1"/>
  <c r="L1335" i="1" a="1"/>
  <c r="L1335" i="1" s="1"/>
  <c r="J1335" i="1" a="1"/>
  <c r="J1335" i="1" s="1"/>
  <c r="J1333" i="1" a="1"/>
  <c r="J1333" i="1" s="1"/>
  <c r="J1334" i="1" a="1"/>
  <c r="J1334" i="1" s="1"/>
  <c r="J1320" i="1" a="1"/>
  <c r="J1320" i="1" s="1"/>
  <c r="K1319" i="1" a="1"/>
  <c r="K1319" i="1" s="1"/>
  <c r="L1318" i="1" a="1"/>
  <c r="L1318" i="1" s="1"/>
  <c r="K1320" i="1" a="1"/>
  <c r="K1320" i="1" s="1"/>
  <c r="K1326" i="1" a="1"/>
  <c r="K1326" i="1" s="1"/>
  <c r="J1324" i="1" a="1"/>
  <c r="J1324" i="1" s="1"/>
  <c r="L1323" i="1" a="1"/>
  <c r="L1323" i="1" s="1"/>
  <c r="L1317" i="1" a="1"/>
  <c r="L1317" i="1" s="1"/>
  <c r="L1319" i="1" a="1"/>
  <c r="L1319" i="1" s="1"/>
  <c r="J1325" i="1" a="1"/>
  <c r="J1325" i="1" s="1"/>
  <c r="J1326" i="1" a="1"/>
  <c r="J1326" i="1" s="1"/>
  <c r="J1323" i="1" a="1"/>
  <c r="J1323" i="1" s="1"/>
  <c r="K1317" i="1" a="1"/>
  <c r="K1317" i="1" s="1"/>
  <c r="K1325" i="1" a="1"/>
  <c r="K1325" i="1" s="1"/>
  <c r="L1325" i="1" a="1"/>
  <c r="L1325" i="1" s="1"/>
  <c r="J1319" i="1" a="1"/>
  <c r="J1319" i="1" s="1"/>
  <c r="K1324" i="1" a="1"/>
  <c r="K1324" i="1" s="1"/>
  <c r="J1317" i="1" a="1"/>
  <c r="J1317" i="1" s="1"/>
  <c r="K1321" i="1" a="1"/>
  <c r="K1321" i="1" s="1"/>
  <c r="J1321" i="1" a="1"/>
  <c r="J1321" i="1" s="1"/>
  <c r="L1320" i="1" a="1"/>
  <c r="L1320" i="1" s="1"/>
  <c r="K1323" i="1" a="1"/>
  <c r="K1323" i="1" s="1"/>
  <c r="J1318" i="1" a="1"/>
  <c r="J1318" i="1" s="1"/>
  <c r="K1318" i="1" a="1"/>
  <c r="K1318" i="1" s="1"/>
  <c r="L1321" i="1" a="1"/>
  <c r="L1321" i="1" s="1"/>
  <c r="L1324" i="1" a="1"/>
  <c r="L1324" i="1" s="1"/>
  <c r="K1258" i="1" a="1"/>
  <c r="K1258" i="1" s="1"/>
  <c r="J1262" i="1" a="1"/>
  <c r="J1262" i="1" s="1"/>
  <c r="K1259" i="1" a="1"/>
  <c r="K1259" i="1" s="1"/>
  <c r="L1263" i="1" a="1"/>
  <c r="L1263" i="1" s="1"/>
  <c r="J1261" i="1" a="1"/>
  <c r="J1261" i="1" s="1"/>
  <c r="L1260" i="1" a="1"/>
  <c r="L1260" i="1" s="1"/>
  <c r="L1257" i="1" a="1"/>
  <c r="L1257" i="1" s="1"/>
  <c r="K1263" i="1" a="1"/>
  <c r="K1263" i="1" s="1"/>
  <c r="L1262" i="1" a="1"/>
  <c r="L1262" i="1" s="1"/>
  <c r="L1258" i="1" a="1"/>
  <c r="L1258" i="1" s="1"/>
  <c r="K1261" i="1" a="1"/>
  <c r="K1261" i="1" s="1"/>
  <c r="K1260" i="1" a="1"/>
  <c r="K1260" i="1" s="1"/>
  <c r="L1259" i="1" a="1"/>
  <c r="L1259" i="1" s="1"/>
  <c r="K1262" i="1" a="1"/>
  <c r="K1262" i="1" s="1"/>
  <c r="J1258" i="1" a="1"/>
  <c r="J1258" i="1" s="1"/>
  <c r="J1257" i="1" a="1"/>
  <c r="J1257" i="1" s="1"/>
  <c r="J1263" i="1" a="1"/>
  <c r="J1263" i="1" s="1"/>
  <c r="J1260" i="1" a="1"/>
  <c r="J1260" i="1" s="1"/>
  <c r="K1257" i="1" a="1"/>
  <c r="K1257" i="1" s="1"/>
  <c r="J1259" i="1" a="1"/>
  <c r="J1259" i="1" s="1"/>
  <c r="L1261" i="1" a="1"/>
  <c r="L1261" i="1" s="1"/>
  <c r="L1252" i="1" a="1"/>
  <c r="L1252" i="1" s="1"/>
  <c r="K1256" i="1" a="1"/>
  <c r="K1256" i="1" s="1"/>
  <c r="L1255" i="1" a="1"/>
  <c r="L1255" i="1" s="1"/>
  <c r="J1255" i="1" a="1"/>
  <c r="J1255" i="1" s="1"/>
  <c r="K1251" i="1" a="1"/>
  <c r="K1251" i="1" s="1"/>
  <c r="L1250" i="1" a="1"/>
  <c r="L1250" i="1" s="1"/>
  <c r="K1254" i="1" a="1"/>
  <c r="K1254" i="1" s="1"/>
  <c r="L1256" i="1" a="1"/>
  <c r="L1256" i="1" s="1"/>
  <c r="K1250" i="1" a="1"/>
  <c r="K1250" i="1" s="1"/>
  <c r="J1254" i="1" a="1"/>
  <c r="J1254" i="1" s="1"/>
  <c r="L1249" i="1" a="1"/>
  <c r="L1249" i="1" s="1"/>
  <c r="K1252" i="1" a="1"/>
  <c r="K1252" i="1"/>
  <c r="K1249" i="1" a="1"/>
  <c r="K1249" i="1" s="1"/>
  <c r="L1251" i="1" a="1"/>
  <c r="L1251" i="1" s="1"/>
  <c r="K1248" i="1" a="1"/>
  <c r="K1248" i="1" s="1"/>
  <c r="J1256" i="1" a="1"/>
  <c r="J1256" i="1" s="1"/>
  <c r="K1255" i="1" a="1"/>
  <c r="K1255" i="1" s="1"/>
  <c r="L1248" i="1" a="1"/>
  <c r="L1248" i="1" s="1"/>
  <c r="K1253" i="1" a="1"/>
  <c r="K1253" i="1" s="1"/>
  <c r="J1253" i="1" a="1"/>
  <c r="J1253" i="1" s="1"/>
  <c r="J1252" i="1" a="1"/>
  <c r="J1252" i="1" s="1"/>
  <c r="J1249" i="1" a="1"/>
  <c r="J1249" i="1" s="1"/>
  <c r="J1251" i="1" a="1"/>
  <c r="J1251" i="1" s="1"/>
  <c r="L1254" i="1" a="1"/>
  <c r="L1254" i="1" s="1"/>
  <c r="L1253" i="1" a="1"/>
  <c r="L1253" i="1" s="1"/>
  <c r="J1248" i="1" a="1"/>
  <c r="J1248" i="1" s="1"/>
  <c r="J1250" i="1" a="1"/>
  <c r="J1250" i="1" s="1"/>
  <c r="L1247" i="1" a="1"/>
  <c r="L1247" i="1" s="1"/>
  <c r="K1247" i="1" a="1"/>
  <c r="K1247" i="1" s="1"/>
  <c r="J1247" i="1" a="1"/>
  <c r="J1247" i="1" s="1"/>
  <c r="J1246" i="1" a="1"/>
  <c r="J1246" i="1" s="1"/>
  <c r="K1242" i="1" a="1"/>
  <c r="K1242" i="1" s="1"/>
  <c r="K1243" i="1" a="1"/>
  <c r="K1243" i="1" s="1"/>
  <c r="J1240" i="1" a="1"/>
  <c r="J1240" i="1" s="1"/>
  <c r="J1245" i="1" a="1"/>
  <c r="J1245" i="1" s="1"/>
  <c r="L1243" i="1" a="1"/>
  <c r="L1243" i="1" s="1"/>
  <c r="K1245" i="1" a="1"/>
  <c r="K1245" i="1" s="1"/>
  <c r="L1241" i="1" a="1"/>
  <c r="L1241" i="1" s="1"/>
  <c r="K1240" i="1" a="1"/>
  <c r="K1240" i="1" s="1"/>
  <c r="L1244" i="1" a="1"/>
  <c r="L1244" i="1" s="1"/>
  <c r="K1244" i="1" a="1"/>
  <c r="K1244" i="1" s="1"/>
  <c r="L1242" i="1" a="1"/>
  <c r="L1242" i="1" s="1"/>
  <c r="J1244" i="1" a="1"/>
  <c r="J1244" i="1" s="1"/>
  <c r="K1241" i="1" a="1"/>
  <c r="K1241" i="1" s="1"/>
  <c r="L1239" i="1" a="1"/>
  <c r="L1239" i="1" s="1"/>
  <c r="L1240" i="1" a="1"/>
  <c r="L1240" i="1" s="1"/>
  <c r="J1239" i="1" a="1"/>
  <c r="J1239" i="1" s="1"/>
  <c r="L1246" i="1" a="1"/>
  <c r="L1246" i="1" s="1"/>
  <c r="J1243" i="1" a="1"/>
  <c r="J1243" i="1" s="1"/>
  <c r="J1241" i="1" a="1"/>
  <c r="J1241" i="1" s="1"/>
  <c r="K1246" i="1" a="1"/>
  <c r="K1246" i="1" s="1"/>
  <c r="L1245" i="1" a="1"/>
  <c r="L1245" i="1" s="1"/>
  <c r="J1242" i="1" a="1"/>
  <c r="J1242" i="1" s="1"/>
  <c r="K1239" i="1" a="1"/>
  <c r="K1239" i="1" s="1"/>
  <c r="L1231" i="1" a="1"/>
  <c r="L1231" i="1" s="1"/>
  <c r="J1233" i="1" a="1"/>
  <c r="J1233" i="1" s="1"/>
  <c r="L1238" i="1" a="1"/>
  <c r="L1238" i="1" s="1"/>
  <c r="K1234" i="1" a="1"/>
  <c r="K1234" i="1" s="1"/>
  <c r="K1238" i="1" a="1"/>
  <c r="K1238" i="1" s="1"/>
  <c r="J1238" i="1" a="1"/>
  <c r="J1238" i="1" s="1"/>
  <c r="J1234" i="1" a="1"/>
  <c r="J1234" i="1" s="1"/>
  <c r="K1237" i="1" a="1"/>
  <c r="K1237" i="1" s="1"/>
  <c r="J1235" i="1" a="1"/>
  <c r="J1235" i="1" s="1"/>
  <c r="K1232" i="1" a="1"/>
  <c r="K1232" i="1" s="1"/>
  <c r="L1237" i="1" a="1"/>
  <c r="L1237" i="1" s="1"/>
  <c r="K1233" i="1" a="1"/>
  <c r="K1233" i="1" s="1"/>
  <c r="J1236" i="1" a="1"/>
  <c r="J1236" i="1" s="1"/>
  <c r="L1233" i="1" a="1"/>
  <c r="L1233" i="1" s="1"/>
  <c r="K1236" i="1" a="1"/>
  <c r="K1236" i="1" s="1"/>
  <c r="L1234" i="1" a="1"/>
  <c r="L1234" i="1" s="1"/>
  <c r="L1229" i="1" a="1"/>
  <c r="L1229" i="1" s="1"/>
  <c r="L1235" i="1" a="1"/>
  <c r="L1235" i="1" s="1"/>
  <c r="L1232" i="1" a="1"/>
  <c r="L1232" i="1" s="1"/>
  <c r="J1237" i="1" a="1"/>
  <c r="J1237" i="1" s="1"/>
  <c r="J1232" i="1" a="1"/>
  <c r="J1232" i="1" s="1"/>
  <c r="K1235" i="1" a="1"/>
  <c r="K1235" i="1" s="1"/>
  <c r="J1231" i="1" a="1"/>
  <c r="J1231" i="1" s="1"/>
  <c r="K1230" i="1" a="1"/>
  <c r="K1230" i="1" s="1"/>
  <c r="L1230" i="1" a="1"/>
  <c r="L1230" i="1" s="1"/>
  <c r="K1231" i="1" a="1"/>
  <c r="K1231" i="1" s="1"/>
  <c r="J1230" i="1" a="1"/>
  <c r="J1230" i="1" s="1"/>
  <c r="L1236" i="1" a="1"/>
  <c r="L1236" i="1" s="1"/>
  <c r="K1223" i="1" a="1"/>
  <c r="K1223" i="1" s="1"/>
  <c r="J1223" i="1" a="1"/>
  <c r="J1223" i="1" s="1"/>
  <c r="J1227" i="1" a="1"/>
  <c r="J1227" i="1" s="1"/>
  <c r="K1226" i="1" a="1"/>
  <c r="K1226" i="1" s="1"/>
  <c r="L1224" i="1" a="1"/>
  <c r="L1224" i="1" s="1"/>
  <c r="K1221" i="1" a="1"/>
  <c r="K1221" i="1" s="1"/>
  <c r="L1226" i="1" a="1"/>
  <c r="L1226" i="1" s="1"/>
  <c r="J1226" i="1" a="1"/>
  <c r="J1226" i="1" s="1"/>
  <c r="K1224" i="1" a="1"/>
  <c r="K1224" i="1" s="1"/>
  <c r="J1221" i="1" a="1"/>
  <c r="J1221" i="1" s="1"/>
  <c r="L1223" i="1" a="1"/>
  <c r="L1223" i="1" s="1"/>
  <c r="K1222" i="1" a="1"/>
  <c r="K1222" i="1" s="1"/>
  <c r="L1221" i="1" a="1"/>
  <c r="L1221" i="1" s="1"/>
  <c r="L1220" i="1" a="1"/>
  <c r="L1220" i="1" s="1"/>
  <c r="J1222" i="1" a="1"/>
  <c r="J1222" i="1" s="1"/>
  <c r="K1229" i="1" a="1"/>
  <c r="K1229" i="1" s="1"/>
  <c r="J1229" i="1" a="1"/>
  <c r="J1229" i="1" s="1"/>
  <c r="L1227" i="1" a="1"/>
  <c r="L1227" i="1" s="1"/>
  <c r="K1227" i="1" a="1"/>
  <c r="K1227" i="1" s="1"/>
  <c r="L1228" i="1" a="1"/>
  <c r="L1228" i="1" s="1"/>
  <c r="K1225" i="1" a="1"/>
  <c r="K1225" i="1" s="1"/>
  <c r="J1224" i="1" a="1"/>
  <c r="J1224" i="1" s="1"/>
  <c r="L1222" i="1" a="1"/>
  <c r="L1222" i="1" s="1"/>
  <c r="K1220" i="1" a="1"/>
  <c r="K1220" i="1" s="1"/>
  <c r="K1228" i="1" a="1"/>
  <c r="K1228" i="1" s="1"/>
  <c r="J1228" i="1" a="1"/>
  <c r="J1228" i="1" s="1"/>
  <c r="L1225" i="1" a="1"/>
  <c r="L1225" i="1" s="1"/>
  <c r="J1225" i="1" a="1"/>
  <c r="J1225" i="1" s="1"/>
  <c r="K1214" i="1" a="1"/>
  <c r="K1214" i="1" s="1"/>
  <c r="J1212" i="1" a="1"/>
  <c r="J1212" i="1" s="1"/>
  <c r="L1211" i="1" a="1"/>
  <c r="L1211" i="1" s="1"/>
  <c r="L1218" i="1" a="1"/>
  <c r="L1218" i="1" s="1"/>
  <c r="J1211" i="1" a="1"/>
  <c r="J1211" i="1" s="1"/>
  <c r="L1217" i="1" a="1"/>
  <c r="L1217" i="1" s="1"/>
  <c r="K1216" i="1" a="1"/>
  <c r="K1216" i="1" s="1"/>
  <c r="J1216" i="1" a="1"/>
  <c r="J1216" i="1" s="1"/>
  <c r="K1211" i="1" a="1"/>
  <c r="K1211" i="1" s="1"/>
  <c r="L1215" i="1" a="1"/>
  <c r="L1215" i="1" s="1"/>
  <c r="K1212" i="1" a="1"/>
  <c r="K1212" i="1" s="1"/>
  <c r="J1220" i="1" a="1"/>
  <c r="J1220" i="1" s="1"/>
  <c r="L1219" i="1" a="1"/>
  <c r="L1219" i="1" s="1"/>
  <c r="J1215" i="1" a="1"/>
  <c r="J1215" i="1" s="1"/>
  <c r="K1219" i="1" a="1"/>
  <c r="K1219" i="1" s="1"/>
  <c r="J1214" i="1" a="1"/>
  <c r="J1214" i="1" s="1"/>
  <c r="J1219" i="1" a="1"/>
  <c r="J1219" i="1" s="1"/>
  <c r="L1212" i="1" a="1"/>
  <c r="L1212" i="1" s="1"/>
  <c r="K1215" i="1" a="1"/>
  <c r="K1215" i="1" s="1"/>
  <c r="K1217" i="1" a="1"/>
  <c r="K1217" i="1" s="1"/>
  <c r="L1216" i="1" a="1"/>
  <c r="L1216" i="1" s="1"/>
  <c r="L1214" i="1" a="1"/>
  <c r="L1214" i="1" s="1"/>
  <c r="K1218" i="1" a="1"/>
  <c r="K1218" i="1" s="1"/>
  <c r="J1217" i="1" a="1"/>
  <c r="J1217" i="1" s="1"/>
  <c r="J1218" i="1" a="1"/>
  <c r="J1218" i="1" s="1"/>
  <c r="K1209" i="1" a="1"/>
  <c r="K1209" i="1" s="1"/>
  <c r="J1209" i="1" a="1"/>
  <c r="J1209" i="1" s="1"/>
  <c r="K1199" i="1" a="1"/>
  <c r="K1199" i="1" s="1"/>
  <c r="J1200" i="1" a="1"/>
  <c r="J1200" i="1" s="1"/>
  <c r="L1210" i="1" a="1"/>
  <c r="L1210" i="1" s="1"/>
  <c r="L1200" i="1" a="1"/>
  <c r="L1200" i="1" s="1"/>
  <c r="K1210" i="1" a="1"/>
  <c r="K1210" i="1" s="1"/>
  <c r="J1210" i="1" a="1"/>
  <c r="J1210" i="1" s="1"/>
  <c r="K1201" i="1" a="1"/>
  <c r="K1201" i="1" s="1"/>
  <c r="L1209" i="1" a="1"/>
  <c r="L1209" i="1" s="1"/>
  <c r="J1208" i="1" a="1"/>
  <c r="J1208" i="1" s="1"/>
  <c r="J1202" i="1" a="1"/>
  <c r="J1202" i="1" s="1"/>
  <c r="L1199" i="1" a="1"/>
  <c r="L1199" i="1" s="1"/>
  <c r="K1202" i="1" a="1"/>
  <c r="K1202" i="1" s="1"/>
  <c r="J1199" i="1" a="1"/>
  <c r="J1199" i="1" s="1"/>
  <c r="L1208" i="1" a="1"/>
  <c r="L1208" i="1" s="1"/>
  <c r="K1208" i="1" a="1"/>
  <c r="K1208" i="1" s="1"/>
  <c r="J1201" i="1" a="1"/>
  <c r="J1201" i="1" s="1"/>
  <c r="L1201" i="1" a="1"/>
  <c r="L1201" i="1" s="1"/>
  <c r="K1200" i="1" a="1"/>
  <c r="K1200" i="1"/>
  <c r="L1202" i="1" a="1"/>
  <c r="L1202" i="1" s="1"/>
  <c r="L1192" i="1" a="1"/>
  <c r="L1192" i="1" s="1"/>
  <c r="J1190" i="1" a="1"/>
  <c r="J1190" i="1" s="1"/>
  <c r="L1193" i="1" a="1"/>
  <c r="L1193" i="1" s="1"/>
  <c r="K1192" i="1" a="1"/>
  <c r="K1192" i="1" s="1"/>
  <c r="J1193" i="1" a="1"/>
  <c r="J1193" i="1" s="1"/>
  <c r="L1197" i="1" a="1"/>
  <c r="L1197" i="1" s="1"/>
  <c r="K1194" i="1" a="1"/>
  <c r="K1194" i="1" s="1"/>
  <c r="K1190" i="1" a="1"/>
  <c r="K1190" i="1" s="1"/>
  <c r="J1195" i="1" a="1"/>
  <c r="J1195" i="1" s="1"/>
  <c r="J1198" i="1" a="1"/>
  <c r="J1198" i="1" s="1"/>
  <c r="J1192" i="1" a="1"/>
  <c r="J1192" i="1" s="1"/>
  <c r="L1190" i="1" a="1"/>
  <c r="L1190" i="1" s="1"/>
  <c r="L1191" i="1" a="1"/>
  <c r="L1191" i="1" s="1"/>
  <c r="J1197" i="1" a="1"/>
  <c r="J1197" i="1" s="1"/>
  <c r="L1198" i="1" a="1"/>
  <c r="L1198" i="1" s="1"/>
  <c r="K1198" i="1" a="1"/>
  <c r="K1198" i="1" s="1"/>
  <c r="L1196" i="1" a="1"/>
  <c r="L1196" i="1" s="1"/>
  <c r="L1194" i="1" a="1"/>
  <c r="L1194" i="1" s="1"/>
  <c r="J1191" i="1" a="1"/>
  <c r="J1191" i="1" s="1"/>
  <c r="K1195" i="1" a="1"/>
  <c r="K1195" i="1" s="1"/>
  <c r="K1197" i="1" a="1"/>
  <c r="K1197" i="1" s="1"/>
  <c r="J1194" i="1" a="1"/>
  <c r="J1194" i="1" s="1"/>
  <c r="J1196" i="1" a="1"/>
  <c r="J1196" i="1" s="1"/>
  <c r="K1196" i="1" a="1"/>
  <c r="K1196" i="1" s="1"/>
  <c r="K1191" i="1" a="1"/>
  <c r="K1191" i="1" s="1"/>
  <c r="L1195" i="1" a="1"/>
  <c r="L1195" i="1" s="1"/>
  <c r="K1193" i="1" a="1"/>
  <c r="K1193" i="1" s="1"/>
  <c r="L1189" i="1" a="1"/>
  <c r="L1189" i="1" s="1"/>
  <c r="K1189" i="1" a="1"/>
  <c r="K1189" i="1" s="1"/>
  <c r="K1188" i="1" a="1"/>
  <c r="K1188" i="1" s="1"/>
  <c r="L1187" i="1" a="1"/>
  <c r="L1187" i="1" s="1"/>
  <c r="K1185" i="1" a="1"/>
  <c r="K1185" i="1" s="1"/>
  <c r="J1189" i="1" a="1"/>
  <c r="J1189" i="1" s="1"/>
  <c r="L1179" i="1" a="1"/>
  <c r="L1179" i="1" s="1"/>
  <c r="J1188" i="1" a="1"/>
  <c r="J1188" i="1" s="1"/>
  <c r="J1185" i="1" a="1"/>
  <c r="J1185" i="1" s="1"/>
  <c r="K1187" i="1" a="1"/>
  <c r="K1187" i="1" s="1"/>
  <c r="L1188" i="1" a="1"/>
  <c r="L1188" i="1" s="1"/>
  <c r="K1179" i="1" a="1"/>
  <c r="K1179" i="1" s="1"/>
  <c r="J1179" i="1" a="1"/>
  <c r="J1179" i="1" s="1"/>
  <c r="L1186" i="1" a="1"/>
  <c r="L1186" i="1" s="1"/>
  <c r="J1187" i="1" a="1"/>
  <c r="J1187" i="1" s="1"/>
  <c r="K1186" i="1" a="1"/>
  <c r="K1186" i="1" s="1"/>
  <c r="J1186" i="1" a="1"/>
  <c r="J1186" i="1" s="1"/>
  <c r="L1185" i="1" a="1"/>
  <c r="L1185" i="1" s="1"/>
  <c r="L1174" i="1" a="1"/>
  <c r="L1174" i="1" s="1"/>
  <c r="K1177" i="1" a="1"/>
  <c r="K1177" i="1" s="1"/>
  <c r="L1176" i="1" a="1"/>
  <c r="L1176" i="1" s="1"/>
  <c r="K1171" i="1" a="1"/>
  <c r="K1171" i="1" s="1"/>
  <c r="L1178" i="1" a="1"/>
  <c r="L1178" i="1" s="1"/>
  <c r="J1173" i="1" a="1"/>
  <c r="J1173" i="1" s="1"/>
  <c r="J1176" i="1" a="1"/>
  <c r="J1176" i="1" s="1"/>
  <c r="J1172" i="1" a="1"/>
  <c r="J1172" i="1" s="1"/>
  <c r="L1171" i="1" a="1"/>
  <c r="L1171" i="1" s="1"/>
  <c r="K1178" i="1" a="1"/>
  <c r="K1178" i="1" s="1"/>
  <c r="K1174" i="1" a="1"/>
  <c r="K1174" i="1" s="1"/>
  <c r="L1172" i="1" a="1"/>
  <c r="L1172" i="1" s="1"/>
  <c r="K1170" i="1" a="1"/>
  <c r="K1170" i="1" s="1"/>
  <c r="J1178" i="1" a="1"/>
  <c r="J1178" i="1" s="1"/>
  <c r="K1176" i="1" a="1"/>
  <c r="K1176" i="1" s="1"/>
  <c r="K1173" i="1" a="1"/>
  <c r="K1173" i="1" s="1"/>
  <c r="L1175" i="1" a="1"/>
  <c r="L1175" i="1" s="1"/>
  <c r="L1170" i="1" a="1"/>
  <c r="L1170" i="1" s="1"/>
  <c r="J1174" i="1" a="1"/>
  <c r="J1174" i="1" s="1"/>
  <c r="K1172" i="1" a="1"/>
  <c r="K1172" i="1" s="1"/>
  <c r="J1175" i="1" a="1"/>
  <c r="J1175" i="1" s="1"/>
  <c r="L1173" i="1" a="1"/>
  <c r="L1173" i="1" s="1"/>
  <c r="J1171" i="1" a="1"/>
  <c r="J1171" i="1" s="1"/>
  <c r="J1170" i="1" a="1"/>
  <c r="J1170" i="1" s="1"/>
  <c r="L1177" i="1" a="1"/>
  <c r="L1177" i="1" s="1"/>
  <c r="J1177" i="1" a="1"/>
  <c r="J1177" i="1" s="1"/>
  <c r="K1175" i="1" a="1"/>
  <c r="K1175" i="1" s="1"/>
  <c r="L1576" i="1" a="1"/>
  <c r="L1576" i="1" s="1"/>
  <c r="K1574" i="1" a="1"/>
  <c r="K1574" i="1" s="1"/>
  <c r="L1574" i="1" a="1"/>
  <c r="L1574" i="1" s="1"/>
  <c r="L1579" i="1" a="1"/>
  <c r="L1579" i="1" s="1"/>
  <c r="L1575" i="1" a="1"/>
  <c r="L1575" i="1" s="1"/>
  <c r="L1580" i="1" a="1"/>
  <c r="L1580" i="1" s="1"/>
  <c r="K1580" i="1" a="1"/>
  <c r="K1580" i="1" s="1"/>
  <c r="J1580" i="1" a="1"/>
  <c r="J1580" i="1" s="1"/>
  <c r="J1577" i="1" a="1"/>
  <c r="J1577" i="1" s="1"/>
  <c r="J1578" i="1" a="1"/>
  <c r="J1578" i="1" s="1"/>
  <c r="J1576" i="1" a="1"/>
  <c r="J1576" i="1" s="1"/>
  <c r="K1578" i="1" a="1"/>
  <c r="K1578" i="1" s="1"/>
  <c r="K1579" i="1" a="1"/>
  <c r="K1579" i="1" s="1"/>
  <c r="L1577" i="1" a="1"/>
  <c r="L1577" i="1" s="1"/>
  <c r="K1576" i="1" a="1"/>
  <c r="K1576" i="1" s="1"/>
  <c r="L1572" i="1" a="1"/>
  <c r="L1572" i="1" s="1"/>
  <c r="K1572" i="1" a="1"/>
  <c r="K1572" i="1" s="1"/>
  <c r="J1572" i="1" a="1"/>
  <c r="J1572" i="1" s="1"/>
  <c r="K1575" i="1" a="1"/>
  <c r="K1575" i="1" s="1"/>
  <c r="J1575" i="1" a="1"/>
  <c r="J1575" i="1" s="1"/>
  <c r="J1574" i="1" a="1"/>
  <c r="J1574" i="1" s="1"/>
  <c r="L1578" i="1" a="1"/>
  <c r="L1578" i="1" s="1"/>
  <c r="J1579" i="1" a="1"/>
  <c r="J1579" i="1" s="1"/>
  <c r="K1577" i="1" a="1"/>
  <c r="K1577" i="1" s="1"/>
  <c r="J1558" i="1" a="1"/>
  <c r="J1558" i="1" s="1"/>
  <c r="K1557" i="1" a="1"/>
  <c r="K1557" i="1" s="1"/>
  <c r="L1558" i="1" a="1"/>
  <c r="L1558" i="1" s="1"/>
  <c r="K1564" i="1" a="1"/>
  <c r="K1564" i="1" s="1"/>
  <c r="J1566" i="1" a="1"/>
  <c r="J1566" i="1" s="1"/>
  <c r="K1558" i="1" a="1"/>
  <c r="K1558" i="1" s="1"/>
  <c r="J1565" i="1" a="1"/>
  <c r="J1565" i="1" s="1"/>
  <c r="J1564" i="1" a="1"/>
  <c r="J1564" i="1" s="1"/>
  <c r="L1557" i="1" a="1"/>
  <c r="L1557" i="1" s="1"/>
  <c r="K1566" i="1" a="1"/>
  <c r="K1566" i="1" s="1"/>
  <c r="L1564" i="1" a="1"/>
  <c r="L1564" i="1" s="1"/>
  <c r="K1565" i="1" a="1"/>
  <c r="K1565" i="1" s="1"/>
  <c r="L1566" i="1" a="1"/>
  <c r="L1566" i="1" s="1"/>
  <c r="J1557" i="1" a="1"/>
  <c r="J1557" i="1" s="1"/>
  <c r="L1565" i="1" a="1"/>
  <c r="L1565" i="1" s="1"/>
  <c r="L1549" i="1" a="1"/>
  <c r="L1549" i="1" s="1"/>
  <c r="K1549" i="1" a="1"/>
  <c r="K1549" i="1" s="1"/>
  <c r="J1548" i="1" a="1"/>
  <c r="J1548" i="1" s="1"/>
  <c r="J1549" i="1" a="1"/>
  <c r="J1549" i="1" s="1"/>
  <c r="K1531" i="1" a="1"/>
  <c r="K1531" i="1" s="1"/>
  <c r="L1551" i="1" a="1"/>
  <c r="L1551" i="1" s="1"/>
  <c r="K1551" i="1" a="1"/>
  <c r="K1551" i="1" s="1"/>
  <c r="J1551" i="1" a="1"/>
  <c r="J1551" i="1" s="1"/>
  <c r="L1548" i="1" a="1"/>
  <c r="L1548" i="1" s="1"/>
  <c r="K1548" i="1" a="1"/>
  <c r="K1548" i="1" s="1"/>
  <c r="L1531" i="1" a="1"/>
  <c r="L1531" i="1" s="1"/>
  <c r="J1531" i="1" a="1"/>
  <c r="J1531" i="1" s="1"/>
  <c r="J1523" i="1" a="1"/>
  <c r="J1523" i="1" s="1"/>
  <c r="J1527" i="1" a="1"/>
  <c r="J1527" i="1" s="1"/>
  <c r="K1524" i="1" a="1"/>
  <c r="K1524" i="1" s="1"/>
  <c r="K1528" i="1" a="1"/>
  <c r="K1528" i="1" s="1"/>
  <c r="J1525" i="1" a="1"/>
  <c r="J1525" i="1" s="1"/>
  <c r="L1524" i="1" a="1"/>
  <c r="L1524" i="1" s="1"/>
  <c r="L1530" i="1" a="1"/>
  <c r="L1530" i="1" s="1"/>
  <c r="L1523" i="1" a="1"/>
  <c r="L1523" i="1" s="1"/>
  <c r="K1530" i="1" a="1"/>
  <c r="K1530" i="1" s="1"/>
  <c r="J1530" i="1" a="1"/>
  <c r="J1530" i="1" s="1"/>
  <c r="K1522" i="1" a="1"/>
  <c r="K1522" i="1" s="1"/>
  <c r="J1529" i="1" a="1"/>
  <c r="J1529" i="1" s="1"/>
  <c r="K1527" i="1" a="1"/>
  <c r="K1527" i="1" s="1"/>
  <c r="L1526" i="1" a="1"/>
  <c r="L1526" i="1" s="1"/>
  <c r="K1526" i="1" a="1"/>
  <c r="K1526" i="1" s="1"/>
  <c r="L1525" i="1" a="1"/>
  <c r="L1525" i="1" s="1"/>
  <c r="K1529" i="1" a="1"/>
  <c r="K1529" i="1" s="1"/>
  <c r="J1522" i="1" a="1"/>
  <c r="J1522" i="1" s="1"/>
  <c r="L1527" i="1" a="1"/>
  <c r="L1527" i="1" s="1"/>
  <c r="J1526" i="1" a="1"/>
  <c r="J1526" i="1" s="1"/>
  <c r="K1525" i="1" a="1"/>
  <c r="K1525" i="1" s="1"/>
  <c r="J1528" i="1" a="1"/>
  <c r="J1528" i="1" s="1"/>
  <c r="L1529" i="1" a="1"/>
  <c r="L1529" i="1" s="1"/>
  <c r="L1522" i="1" a="1"/>
  <c r="L1522" i="1" s="1"/>
  <c r="L1528" i="1" a="1"/>
  <c r="L1528" i="1" s="1"/>
  <c r="J1524" i="1" a="1"/>
  <c r="J1524" i="1" s="1"/>
  <c r="K1523" i="1" a="1"/>
  <c r="K1523" i="1" s="1"/>
  <c r="J1514" i="1" a="1"/>
  <c r="J1514" i="1" s="1"/>
  <c r="L1514" i="1" a="1"/>
  <c r="L1514" i="1" s="1"/>
  <c r="K1514" i="1" a="1"/>
  <c r="K1514" i="1" s="1"/>
  <c r="K1513" i="1" a="1"/>
  <c r="K1513" i="1" s="1"/>
  <c r="L1516" i="1" a="1"/>
  <c r="L1516" i="1" s="1"/>
  <c r="K1516" i="1" a="1"/>
  <c r="K1516" i="1" s="1"/>
  <c r="J1516" i="1" a="1"/>
  <c r="J1516" i="1" s="1"/>
  <c r="J1513" i="1" a="1"/>
  <c r="J1513" i="1" s="1"/>
  <c r="K1519" i="1" a="1"/>
  <c r="K1519" i="1" s="1"/>
  <c r="J1517" i="1" a="1"/>
  <c r="J1517" i="1" s="1"/>
  <c r="K1520" i="1" a="1"/>
  <c r="K1520" i="1" s="1"/>
  <c r="J1520" i="1" a="1"/>
  <c r="J1520" i="1" s="1"/>
  <c r="L1521" i="1" a="1"/>
  <c r="L1521" i="1" s="1"/>
  <c r="K1521" i="1" a="1"/>
  <c r="K1521" i="1" s="1"/>
  <c r="J1521" i="1" a="1"/>
  <c r="J1521" i="1" s="1"/>
  <c r="L1517" i="1" a="1"/>
  <c r="L1517" i="1" s="1"/>
  <c r="J1519" i="1" a="1"/>
  <c r="J1519" i="1" s="1"/>
  <c r="L1520" i="1" a="1"/>
  <c r="L1520" i="1" s="1"/>
  <c r="L1519" i="1" a="1"/>
  <c r="L1519" i="1" s="1"/>
  <c r="K1517" i="1" a="1"/>
  <c r="K1517" i="1" s="1"/>
  <c r="L1515" i="1" a="1"/>
  <c r="L1515" i="1" s="1"/>
  <c r="J1515" i="1" a="1"/>
  <c r="J1515" i="1" s="1"/>
  <c r="K1515" i="1" a="1"/>
  <c r="K1515" i="1" s="1"/>
  <c r="L1513" i="1" a="1"/>
  <c r="L1513" i="1" s="1"/>
  <c r="J1501" i="1" a="1"/>
  <c r="J1501" i="1" s="1"/>
  <c r="L1505" i="1" a="1"/>
  <c r="L1505" i="1" s="1"/>
  <c r="K1505" i="1" a="1"/>
  <c r="K1505" i="1" s="1"/>
  <c r="L1504" i="1" a="1"/>
  <c r="L1504" i="1" s="1"/>
  <c r="K1502" i="1" a="1"/>
  <c r="K1502" i="1" s="1"/>
  <c r="L1501" i="1" a="1"/>
  <c r="L1501" i="1" s="1"/>
  <c r="J1507" i="1" a="1"/>
  <c r="J1507" i="1" s="1"/>
  <c r="L1502" i="1" a="1"/>
  <c r="L1502" i="1" s="1"/>
  <c r="K1501" i="1" a="1"/>
  <c r="K1501" i="1" s="1"/>
  <c r="J1502" i="1" a="1"/>
  <c r="J1502" i="1" s="1"/>
  <c r="J1505" i="1" a="1"/>
  <c r="J1505" i="1" s="1"/>
  <c r="K1506" i="1" a="1"/>
  <c r="K1506" i="1" s="1"/>
  <c r="L1506" i="1" a="1"/>
  <c r="L1506" i="1" s="1"/>
  <c r="K1504" i="1" a="1"/>
  <c r="K1504" i="1" s="1"/>
  <c r="K1507" i="1" a="1"/>
  <c r="K1507" i="1" s="1"/>
  <c r="J1506" i="1" a="1"/>
  <c r="J1506" i="1" s="1"/>
  <c r="J1504" i="1" a="1"/>
  <c r="J1504" i="1" s="1"/>
  <c r="L1507" i="1" a="1"/>
  <c r="L1507" i="1" s="1"/>
  <c r="K1500" i="1" a="1"/>
  <c r="K1500" i="1" s="1"/>
  <c r="K1492" i="1" a="1"/>
  <c r="K1492" i="1" s="1"/>
  <c r="L1500" i="1" a="1"/>
  <c r="L1500" i="1" s="1"/>
  <c r="J1500" i="1" a="1"/>
  <c r="J1500" i="1" s="1"/>
  <c r="K1499" i="1" a="1"/>
  <c r="K1499" i="1" s="1"/>
  <c r="L1499" i="1" a="1"/>
  <c r="L1499" i="1" s="1"/>
  <c r="J1499" i="1" a="1"/>
  <c r="J1499" i="1" s="1"/>
  <c r="J1492" i="1" a="1"/>
  <c r="J1492" i="1" s="1"/>
  <c r="K1487" i="1" a="1"/>
  <c r="K1487" i="1" s="1"/>
  <c r="L1494" i="1" a="1"/>
  <c r="L1494" i="1" s="1"/>
  <c r="K1494" i="1" a="1"/>
  <c r="K1494" i="1" s="1"/>
  <c r="J1494" i="1" a="1"/>
  <c r="J1494" i="1" s="1"/>
  <c r="L1487" i="1" a="1"/>
  <c r="L1487" i="1" s="1"/>
  <c r="L1492" i="1" a="1"/>
  <c r="L1492" i="1" s="1"/>
  <c r="J1487" i="1" a="1"/>
  <c r="J1487" i="1" s="1"/>
  <c r="J1581" i="1" a="1"/>
  <c r="J1581" i="1" s="1"/>
  <c r="J1582" i="1" a="1"/>
  <c r="J1582" i="1" s="1"/>
  <c r="K1582" i="1" a="1"/>
  <c r="K1582" i="1" s="1"/>
  <c r="L1582" i="1" a="1"/>
  <c r="L1582" i="1" s="1"/>
  <c r="K1581" i="1" a="1"/>
  <c r="K1581" i="1" s="1"/>
  <c r="L1581" i="1" a="1"/>
  <c r="L1581" i="1" s="1"/>
  <c r="L1169" i="1" a="1"/>
  <c r="L1169" i="1" s="1"/>
  <c r="K1169" i="1" a="1"/>
  <c r="K1169" i="1" s="1"/>
  <c r="J1169" i="1" a="1"/>
  <c r="J1169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K2308" i="1" a="1"/>
  <c r="K2308" i="1" s="1"/>
  <c r="L2310" i="1" a="1"/>
  <c r="L2310" i="1" s="1"/>
  <c r="K2310" i="1" a="1"/>
  <c r="K2310" i="1" s="1"/>
  <c r="J2310" i="1" a="1"/>
  <c r="J2310" i="1" s="1"/>
  <c r="L2308" i="1" a="1"/>
  <c r="L2308" i="1" s="1"/>
  <c r="J2308" i="1" a="1"/>
  <c r="J2308" i="1" s="1"/>
  <c r="J2312" i="1" a="1"/>
  <c r="J2312" i="1" s="1"/>
  <c r="L2312" i="1" a="1"/>
  <c r="L2312" i="1" s="1"/>
  <c r="K2312" i="1" a="1"/>
  <c r="K2312" i="1" s="1"/>
  <c r="K2304" i="1" a="1"/>
  <c r="K2304" i="1" s="1"/>
  <c r="K2297" i="1" a="1"/>
  <c r="K2297" i="1" s="1"/>
  <c r="J2302" i="1" a="1"/>
  <c r="J2302" i="1" s="1"/>
  <c r="L2300" i="1" a="1"/>
  <c r="L2300" i="1" s="1"/>
  <c r="J2300" i="1" a="1"/>
  <c r="J2300" i="1" s="1"/>
  <c r="K2302" i="1" a="1"/>
  <c r="K2302" i="1" s="1"/>
  <c r="K2303" i="1" a="1"/>
  <c r="K2303" i="1" s="1"/>
  <c r="J2303" i="1" a="1"/>
  <c r="J2303" i="1" s="1"/>
  <c r="K2298" i="1" a="1"/>
  <c r="K2298" i="1" s="1"/>
  <c r="L2297" i="1" a="1"/>
  <c r="L2297" i="1" s="1"/>
  <c r="L2306" i="1" a="1"/>
  <c r="L2306" i="1" s="1"/>
  <c r="L2298" i="1" a="1"/>
  <c r="L2298" i="1" s="1"/>
  <c r="J2298" i="1" a="1"/>
  <c r="J2298" i="1" s="1"/>
  <c r="J2297" i="1" a="1"/>
  <c r="J2297" i="1" s="1"/>
  <c r="K2306" i="1" a="1"/>
  <c r="K2306" i="1" s="1"/>
  <c r="J2306" i="1" a="1"/>
  <c r="J2306" i="1" s="1"/>
  <c r="L2303" i="1" a="1"/>
  <c r="L2303" i="1" s="1"/>
  <c r="J2304" i="1" a="1"/>
  <c r="J2304" i="1" s="1"/>
  <c r="K2300" i="1" a="1"/>
  <c r="K2300" i="1" s="1"/>
  <c r="L2302" i="1" a="1"/>
  <c r="L2302" i="1" s="1"/>
  <c r="L2304" i="1" a="1"/>
  <c r="L2304" i="1" s="1"/>
  <c r="K2281" i="1" a="1"/>
  <c r="K2281" i="1" s="1"/>
  <c r="K2292" i="1" a="1"/>
  <c r="K2292" i="1" s="1"/>
  <c r="L2281" i="1" a="1"/>
  <c r="L2281" i="1" s="1"/>
  <c r="K2290" i="1" a="1"/>
  <c r="K2290" i="1" s="1"/>
  <c r="J2281" i="1" a="1"/>
  <c r="J2281" i="1" s="1"/>
  <c r="L2292" i="1" a="1"/>
  <c r="L2292" i="1" s="1"/>
  <c r="K2286" i="1" a="1"/>
  <c r="K2286" i="1" s="1"/>
  <c r="L2286" i="1" a="1"/>
  <c r="L2286" i="1" s="1"/>
  <c r="K2280" i="1" a="1"/>
  <c r="K2280" i="1" s="1"/>
  <c r="L2280" i="1" a="1"/>
  <c r="L2280" i="1" s="1"/>
  <c r="J2286" i="1" a="1"/>
  <c r="J2286" i="1" s="1"/>
  <c r="L2282" i="1" a="1"/>
  <c r="L2282" i="1" s="1"/>
  <c r="J2292" i="1" a="1"/>
  <c r="J2292" i="1" s="1"/>
  <c r="L2290" i="1" a="1"/>
  <c r="L2290" i="1" s="1"/>
  <c r="L2288" i="1" a="1"/>
  <c r="L2288" i="1" s="1"/>
  <c r="L2284" i="1" a="1"/>
  <c r="L2284" i="1" s="1"/>
  <c r="J2288" i="1" a="1"/>
  <c r="J2288" i="1" s="1"/>
  <c r="J2290" i="1" a="1"/>
  <c r="J2290" i="1" s="1"/>
  <c r="J2284" i="1" a="1"/>
  <c r="J2284" i="1" s="1"/>
  <c r="K2282" i="1" a="1"/>
  <c r="K2282" i="1" s="1"/>
  <c r="K2288" i="1" a="1"/>
  <c r="K2288" i="1" s="1"/>
  <c r="K2284" i="1" a="1"/>
  <c r="K2284" i="1" s="1"/>
  <c r="J2282" i="1" a="1"/>
  <c r="J2282" i="1" s="1"/>
  <c r="L2294" i="1" a="1"/>
  <c r="L2294" i="1" s="1"/>
  <c r="K2294" i="1" a="1"/>
  <c r="K2294" i="1" s="1"/>
  <c r="J2294" i="1" a="1"/>
  <c r="J2294" i="1" s="1"/>
  <c r="J2277" i="1" a="1"/>
  <c r="J2277" i="1" s="1"/>
  <c r="J2271" i="1" a="1"/>
  <c r="J2271" i="1" s="1"/>
  <c r="L2278" i="1" a="1"/>
  <c r="L2278" i="1" s="1"/>
  <c r="K2275" i="1" a="1"/>
  <c r="K2275" i="1" s="1"/>
  <c r="L2277" i="1" a="1"/>
  <c r="L2277" i="1" s="1"/>
  <c r="L2275" i="1" a="1"/>
  <c r="L2275" i="1" s="1"/>
  <c r="J2275" i="1" a="1"/>
  <c r="J2275" i="1" s="1"/>
  <c r="K2271" i="1" a="1"/>
  <c r="K2271" i="1" s="1"/>
  <c r="J2274" i="1" a="1"/>
  <c r="J2274" i="1" s="1"/>
  <c r="L2267" i="1" a="1"/>
  <c r="L2267" i="1" s="1"/>
  <c r="K2267" i="1" a="1"/>
  <c r="K2267" i="1" s="1"/>
  <c r="K2277" i="1" a="1"/>
  <c r="K2277" i="1" s="1"/>
  <c r="K2278" i="1" a="1"/>
  <c r="K2278" i="1" s="1"/>
  <c r="J2269" i="1" a="1"/>
  <c r="J2269" i="1" s="1"/>
  <c r="K2274" i="1" a="1"/>
  <c r="K2274" i="1" s="1"/>
  <c r="L2271" i="1" a="1"/>
  <c r="L2271" i="1" s="1"/>
  <c r="L2269" i="1" a="1"/>
  <c r="L2269" i="1" s="1"/>
  <c r="K2269" i="1" a="1"/>
  <c r="K2269" i="1" s="1"/>
  <c r="L2274" i="1" a="1"/>
  <c r="L2274" i="1" s="1"/>
  <c r="J2278" i="1" a="1"/>
  <c r="J2278" i="1" s="1"/>
  <c r="J2267" i="1" a="1"/>
  <c r="J2267" i="1" s="1"/>
  <c r="J2280" i="1" a="1"/>
  <c r="J2280" i="1" s="1"/>
  <c r="L2258" i="1" a="1"/>
  <c r="L2258" i="1" s="1"/>
  <c r="K2256" i="1" a="1"/>
  <c r="K2256" i="1" s="1"/>
  <c r="K2258" i="1" a="1"/>
  <c r="K2258" i="1" s="1"/>
  <c r="K2255" i="1" a="1"/>
  <c r="K2255" i="1" s="1"/>
  <c r="J2265" i="1" a="1"/>
  <c r="J2265" i="1" s="1"/>
  <c r="L2260" i="1" a="1"/>
  <c r="L2260" i="1" s="1"/>
  <c r="K2263" i="1" a="1"/>
  <c r="K2263" i="1" s="1"/>
  <c r="J2255" i="1" a="1"/>
  <c r="J2255" i="1" s="1"/>
  <c r="K2252" i="1" a="1"/>
  <c r="K2252" i="1" s="1"/>
  <c r="L2265" i="1" a="1"/>
  <c r="L2265" i="1" s="1"/>
  <c r="L2263" i="1" a="1"/>
  <c r="L2263" i="1" s="1"/>
  <c r="L2256" i="1" a="1"/>
  <c r="L2256" i="1" s="1"/>
  <c r="J2256" i="1" a="1"/>
  <c r="J2256" i="1" s="1"/>
  <c r="K2260" i="1" a="1"/>
  <c r="K2260" i="1" s="1"/>
  <c r="L2261" i="1" a="1"/>
  <c r="L2261" i="1" s="1"/>
  <c r="J2258" i="1" a="1"/>
  <c r="J2258" i="1" s="1"/>
  <c r="K2265" i="1" a="1"/>
  <c r="K2265" i="1" s="1"/>
  <c r="L2255" i="1" a="1"/>
  <c r="L2255" i="1" s="1"/>
  <c r="J2260" i="1" a="1"/>
  <c r="J2260" i="1" s="1"/>
  <c r="J2261" i="1" a="1"/>
  <c r="J2261" i="1" s="1"/>
  <c r="L2252" i="1" a="1"/>
  <c r="L2252" i="1" s="1"/>
  <c r="J2263" i="1" a="1"/>
  <c r="J2263" i="1" s="1"/>
  <c r="K2261" i="1" a="1"/>
  <c r="K2261" i="1" s="1"/>
  <c r="K2248" i="1" a="1"/>
  <c r="K2248" i="1" s="1"/>
  <c r="J2241" i="1" a="1"/>
  <c r="J2241" i="1" s="1"/>
  <c r="K2242" i="1" a="1"/>
  <c r="K2242" i="1" s="1"/>
  <c r="J2242" i="1" a="1"/>
  <c r="J2242" i="1" s="1"/>
  <c r="J2239" i="1" a="1"/>
  <c r="J2239" i="1" s="1"/>
  <c r="K2244" i="1" a="1"/>
  <c r="K2244" i="1" s="1"/>
  <c r="J2244" i="1" a="1"/>
  <c r="J2244" i="1" s="1"/>
  <c r="L2242" i="1" a="1"/>
  <c r="L2242" i="1" s="1"/>
  <c r="K2241" i="1" a="1"/>
  <c r="K2241" i="1" s="1"/>
  <c r="K2237" i="1" a="1"/>
  <c r="K2237" i="1" s="1"/>
  <c r="L2241" i="1" a="1"/>
  <c r="L2241" i="1" s="1"/>
  <c r="J2248" i="1" a="1"/>
  <c r="J2248" i="1" s="1"/>
  <c r="L2244" i="1" a="1"/>
  <c r="L2244" i="1" s="1"/>
  <c r="L2237" i="1" a="1"/>
  <c r="L2237" i="1" s="1"/>
  <c r="L2250" i="1" a="1"/>
  <c r="L2250" i="1" s="1"/>
  <c r="K2246" i="1" a="1"/>
  <c r="K2246" i="1" s="1"/>
  <c r="K2239" i="1" a="1"/>
  <c r="K2239" i="1" s="1"/>
  <c r="L2239" i="1" a="1"/>
  <c r="L2239" i="1" s="1"/>
  <c r="L2246" i="1" a="1"/>
  <c r="L2246" i="1" s="1"/>
  <c r="J2252" i="1" a="1"/>
  <c r="J2252" i="1" s="1"/>
  <c r="K2250" i="1" a="1"/>
  <c r="K2250" i="1" s="1"/>
  <c r="J2246" i="1" a="1"/>
  <c r="J2246" i="1" s="1"/>
  <c r="J2250" i="1" a="1"/>
  <c r="J2250" i="1" s="1"/>
  <c r="L2248" i="1" a="1"/>
  <c r="L2248" i="1" s="1"/>
  <c r="J2237" i="1" a="1"/>
  <c r="J2237" i="1" s="1"/>
  <c r="L2236" i="1" a="1"/>
  <c r="L2236" i="1" s="1"/>
  <c r="K2236" i="1" a="1"/>
  <c r="K2236" i="1" s="1"/>
  <c r="J2236" i="1" a="1"/>
  <c r="J2236" i="1" s="1"/>
  <c r="K1894" i="1" a="1"/>
  <c r="K1894" i="1" s="1"/>
  <c r="L1900" i="1" a="1"/>
  <c r="L1900" i="1" s="1"/>
  <c r="J1894" i="1" a="1"/>
  <c r="J1894" i="1" s="1"/>
  <c r="J1900" i="1" a="1"/>
  <c r="J1900" i="1" s="1"/>
  <c r="L1898" i="1" a="1"/>
  <c r="L1898" i="1" s="1"/>
  <c r="J1898" i="1" a="1"/>
  <c r="J1898" i="1" s="1"/>
  <c r="J1896" i="1" a="1"/>
  <c r="J1896" i="1" s="1"/>
  <c r="J1902" i="1" a="1"/>
  <c r="J1902" i="1" s="1"/>
  <c r="K1896" i="1" a="1"/>
  <c r="K1896" i="1" s="1"/>
  <c r="K1898" i="1" a="1"/>
  <c r="K1898" i="1" s="1"/>
  <c r="L1902" i="1" a="1"/>
  <c r="L1902" i="1" s="1"/>
  <c r="K1902" i="1" a="1"/>
  <c r="K1902" i="1" s="1"/>
  <c r="L1894" i="1" a="1"/>
  <c r="L1894" i="1" s="1"/>
  <c r="K1900" i="1" a="1"/>
  <c r="K1900" i="1" s="1"/>
  <c r="L1896" i="1" a="1"/>
  <c r="L1896" i="1" s="1"/>
  <c r="J1887" i="1" a="1"/>
  <c r="J1887" i="1" s="1"/>
  <c r="J1884" i="1" a="1"/>
  <c r="J1884" i="1" s="1"/>
  <c r="K1882" i="1" a="1"/>
  <c r="K1882" i="1" s="1"/>
  <c r="K1892" i="1" a="1"/>
  <c r="K1892" i="1" s="1"/>
  <c r="K1888" i="1" a="1"/>
  <c r="K1888" i="1" s="1"/>
  <c r="J1888" i="1" a="1"/>
  <c r="J1888" i="1" s="1"/>
  <c r="J1890" i="1" a="1"/>
  <c r="J1890" i="1" s="1"/>
  <c r="L1888" i="1" a="1"/>
  <c r="L1888" i="1" s="1"/>
  <c r="K1884" i="1" a="1"/>
  <c r="K1884" i="1" s="1"/>
  <c r="J1882" i="1" a="1"/>
  <c r="J1882" i="1" s="1"/>
  <c r="L1887" i="1" a="1"/>
  <c r="L1887" i="1" s="1"/>
  <c r="J1892" i="1" a="1"/>
  <c r="J1892" i="1" s="1"/>
  <c r="L1893" i="1" a="1"/>
  <c r="L1893" i="1" s="1"/>
  <c r="K1893" i="1" a="1"/>
  <c r="K1893" i="1" s="1"/>
  <c r="J1893" i="1" a="1"/>
  <c r="J1893" i="1" s="1"/>
  <c r="L1892" i="1" a="1"/>
  <c r="L1892" i="1" s="1"/>
  <c r="L1884" i="1" a="1"/>
  <c r="L1884" i="1" s="1"/>
  <c r="K1887" i="1" a="1"/>
  <c r="K1887" i="1" s="1"/>
  <c r="L1890" i="1" a="1"/>
  <c r="L1890" i="1" s="1"/>
  <c r="L1882" i="1" a="1"/>
  <c r="L1882" i="1" s="1"/>
  <c r="K1890" i="1" a="1"/>
  <c r="K1890" i="1" s="1"/>
  <c r="K1871" i="1" a="1"/>
  <c r="K1871" i="1" s="1"/>
  <c r="K1868" i="1" a="1"/>
  <c r="K1868" i="1" s="1"/>
  <c r="J1870" i="1" a="1"/>
  <c r="J1870" i="1" s="1"/>
  <c r="J1880" i="1" a="1"/>
  <c r="J1880" i="1" s="1"/>
  <c r="J1872" i="1" a="1"/>
  <c r="J1872" i="1" s="1"/>
  <c r="K1876" i="1" a="1"/>
  <c r="K1876" i="1" s="1"/>
  <c r="L1880" i="1" a="1"/>
  <c r="L1880" i="1" s="1"/>
  <c r="L1868" i="1" a="1"/>
  <c r="L1868" i="1" s="1"/>
  <c r="L1876" i="1" a="1"/>
  <c r="L1876" i="1" s="1"/>
  <c r="K1880" i="1" a="1"/>
  <c r="K1880" i="1" s="1"/>
  <c r="J1868" i="1" a="1"/>
  <c r="J1868" i="1" s="1"/>
  <c r="L1871" i="1" a="1"/>
  <c r="L1871" i="1" s="1"/>
  <c r="J1871" i="1" a="1"/>
  <c r="J1871" i="1" s="1"/>
  <c r="L1878" i="1" a="1"/>
  <c r="L1878" i="1" s="1"/>
  <c r="K1878" i="1" a="1"/>
  <c r="K1878" i="1" s="1"/>
  <c r="J1874" i="1" a="1"/>
  <c r="J1874" i="1" s="1"/>
  <c r="L1874" i="1" a="1"/>
  <c r="L1874" i="1" s="1"/>
  <c r="K1874" i="1" a="1"/>
  <c r="K1874" i="1" s="1"/>
  <c r="L1872" i="1" a="1"/>
  <c r="L1872" i="1" s="1"/>
  <c r="L1870" i="1" a="1"/>
  <c r="L1870" i="1" s="1"/>
  <c r="K1872" i="1" a="1"/>
  <c r="K1872" i="1" s="1"/>
  <c r="J1878" i="1" a="1"/>
  <c r="J1878" i="1" s="1"/>
  <c r="K1870" i="1" a="1"/>
  <c r="K1870" i="1" s="1"/>
  <c r="J1876" i="1" a="1"/>
  <c r="J1876" i="1" s="1"/>
  <c r="K1859" i="1" a="1"/>
  <c r="K1859" i="1" s="1"/>
  <c r="L1867" i="1" a="1"/>
  <c r="L1867" i="1" s="1"/>
  <c r="K1867" i="1" a="1"/>
  <c r="K1867" i="1" s="1"/>
  <c r="K1864" i="1" a="1"/>
  <c r="K1864" i="1" s="1"/>
  <c r="K1865" i="1" a="1"/>
  <c r="K1865" i="1" s="1"/>
  <c r="J1864" i="1" a="1"/>
  <c r="J1864" i="1" s="1"/>
  <c r="L1865" i="1" a="1"/>
  <c r="L1865" i="1" s="1"/>
  <c r="L1864" i="1" a="1"/>
  <c r="L1864" i="1" s="1"/>
  <c r="L1859" i="1" a="1"/>
  <c r="L1859" i="1" s="1"/>
  <c r="J1865" i="1" a="1"/>
  <c r="J1865" i="1" s="1"/>
  <c r="J1867" i="1" a="1"/>
  <c r="J1867" i="1" s="1"/>
  <c r="K1861" i="1" a="1"/>
  <c r="K1861" i="1" s="1"/>
  <c r="L1861" i="1" a="1"/>
  <c r="L1861" i="1" s="1"/>
  <c r="J1859" i="1" a="1"/>
  <c r="J1859" i="1" s="1"/>
  <c r="J1861" i="1" a="1"/>
  <c r="J1861" i="1" s="1"/>
  <c r="J1855" i="1" a="1"/>
  <c r="J1855" i="1" s="1"/>
  <c r="K1853" i="1" a="1"/>
  <c r="K1853" i="1" s="1"/>
  <c r="J1853" i="1" a="1"/>
  <c r="J1853" i="1" s="1"/>
  <c r="K1855" i="1" a="1"/>
  <c r="K1855" i="1" s="1"/>
  <c r="L1857" i="1" a="1"/>
  <c r="L1857" i="1" s="1"/>
  <c r="K1857" i="1" a="1"/>
  <c r="K1857" i="1" s="1"/>
  <c r="J1857" i="1" a="1"/>
  <c r="J1857" i="1" s="1"/>
  <c r="L1855" i="1" a="1"/>
  <c r="L1855" i="1" s="1"/>
  <c r="L1853" i="1" a="1"/>
  <c r="L1853" i="1" s="1"/>
  <c r="K1846" i="1" a="1"/>
  <c r="K1846" i="1" s="1"/>
  <c r="K1850" i="1" a="1"/>
  <c r="K1850" i="1" s="1"/>
  <c r="L1848" i="1" a="1"/>
  <c r="L1848" i="1" s="1"/>
  <c r="J1846" i="1" a="1"/>
  <c r="J1846" i="1" s="1"/>
  <c r="J1845" i="1" a="1"/>
  <c r="J1845" i="1" s="1"/>
  <c r="L1846" i="1" a="1"/>
  <c r="L1846" i="1" s="1"/>
  <c r="L1851" i="1" a="1"/>
  <c r="L1851" i="1" s="1"/>
  <c r="K1851" i="1" a="1"/>
  <c r="K1851" i="1" s="1"/>
  <c r="J1851" i="1" a="1"/>
  <c r="J1851" i="1" s="1"/>
  <c r="K1848" i="1" a="1"/>
  <c r="K1848" i="1" s="1"/>
  <c r="L1850" i="1" a="1"/>
  <c r="L1850" i="1" s="1"/>
  <c r="J1848" i="1" a="1"/>
  <c r="J1848" i="1" s="1"/>
  <c r="L1845" i="1" a="1"/>
  <c r="L1845" i="1" s="1"/>
  <c r="K1845" i="1" a="1"/>
  <c r="K1845" i="1" s="1"/>
  <c r="J1850" i="1" a="1"/>
  <c r="J1850" i="1" s="1"/>
  <c r="J1836" i="1" a="1"/>
  <c r="J1836" i="1" s="1"/>
  <c r="K1834" i="1" a="1"/>
  <c r="K1834" i="1" s="1"/>
  <c r="J1840" i="1" a="1"/>
  <c r="J1840" i="1" s="1"/>
  <c r="K1831" i="1" a="1"/>
  <c r="K1831" i="1" s="1"/>
  <c r="J1834" i="1" a="1"/>
  <c r="J1834" i="1" s="1"/>
  <c r="K1832" i="1" a="1"/>
  <c r="K1832" i="1" s="1"/>
  <c r="J1842" i="1" a="1"/>
  <c r="J1842" i="1" s="1"/>
  <c r="L1840" i="1" a="1"/>
  <c r="L1840" i="1" s="1"/>
  <c r="L1832" i="1" a="1"/>
  <c r="L1832" i="1" s="1"/>
  <c r="K1838" i="1" a="1"/>
  <c r="K1838" i="1" s="1"/>
  <c r="K1836" i="1" a="1"/>
  <c r="K1836" i="1" s="1"/>
  <c r="L1831" i="1" a="1"/>
  <c r="L1831" i="1" s="1"/>
  <c r="L1842" i="1" a="1"/>
  <c r="L1842" i="1" s="1"/>
  <c r="J1832" i="1" a="1"/>
  <c r="J1832" i="1" s="1"/>
  <c r="L1834" i="1" a="1"/>
  <c r="L1834" i="1" s="1"/>
  <c r="K1842" i="1" a="1"/>
  <c r="K1842" i="1" s="1"/>
  <c r="K1840" i="1" a="1"/>
  <c r="K1840" i="1" s="1"/>
  <c r="L1838" i="1" a="1"/>
  <c r="L1838" i="1" s="1"/>
  <c r="J1838" i="1" a="1"/>
  <c r="J1838" i="1" s="1"/>
  <c r="L1836" i="1" a="1"/>
  <c r="L1836" i="1" s="1"/>
  <c r="J1831" i="1" a="1"/>
  <c r="J1831" i="1" s="1"/>
  <c r="K1826" i="1" a="1"/>
  <c r="K1826" i="1" s="1"/>
  <c r="J1829" i="1" a="1"/>
  <c r="J1829" i="1" s="1"/>
  <c r="J1826" i="1" a="1"/>
  <c r="J1826" i="1" s="1"/>
  <c r="J1827" i="1" a="1"/>
  <c r="J1827" i="1" s="1"/>
  <c r="L1826" i="1" a="1"/>
  <c r="L1826" i="1" s="1"/>
  <c r="K1827" i="1" a="1"/>
  <c r="K1827" i="1" s="1"/>
  <c r="L1827" i="1" a="1"/>
  <c r="L1827" i="1" s="1"/>
  <c r="K1829" i="1" a="1"/>
  <c r="K1829" i="1" s="1"/>
  <c r="L1829" i="1" a="1"/>
  <c r="L1829" i="1" s="1"/>
  <c r="K1041" i="1" a="1"/>
  <c r="K1041" i="1" s="1"/>
  <c r="L1041" i="1" a="1"/>
  <c r="L1041" i="1" s="1"/>
  <c r="J1041" i="1" a="1"/>
  <c r="J1041" i="1" s="1"/>
  <c r="J1029" i="1" a="1"/>
  <c r="J1029" i="1" s="1"/>
  <c r="L1032" i="1" a="1"/>
  <c r="L1032" i="1" s="1"/>
  <c r="L1027" i="1" a="1"/>
  <c r="L1027" i="1" s="1"/>
  <c r="J1024" i="1" a="1"/>
  <c r="J1024" i="1" s="1"/>
  <c r="J1027" i="1" a="1"/>
  <c r="J1027" i="1" s="1"/>
  <c r="K1029" i="1" a="1"/>
  <c r="K1029" i="1" s="1"/>
  <c r="K1027" i="1" a="1"/>
  <c r="K1027" i="1" s="1"/>
  <c r="L1029" i="1" a="1"/>
  <c r="L1029" i="1" s="1"/>
  <c r="J1032" i="1" a="1"/>
  <c r="J1032" i="1" s="1"/>
  <c r="J1039" i="1" a="1"/>
  <c r="J1039" i="1" s="1"/>
  <c r="K1032" i="1" a="1"/>
  <c r="K1032" i="1" s="1"/>
  <c r="L1024" i="1" a="1"/>
  <c r="L1024" i="1" s="1"/>
  <c r="K1024" i="1" a="1"/>
  <c r="K1024" i="1" s="1"/>
  <c r="L1039" i="1" a="1"/>
  <c r="L1039" i="1" s="1"/>
  <c r="K1039" i="1" a="1"/>
  <c r="K1039" i="1" s="1"/>
  <c r="L1008" i="1" a="1"/>
  <c r="L1008" i="1" s="1"/>
  <c r="L1054" i="1" s="1" a="1"/>
  <c r="L1054" i="1" s="1"/>
  <c r="J999" i="1" a="1"/>
  <c r="J999" i="1" s="1"/>
  <c r="J1051" i="1" s="1" a="1"/>
  <c r="J1051" i="1" s="1"/>
  <c r="K1008" i="1" a="1"/>
  <c r="K1008" i="1" s="1"/>
  <c r="K1054" i="1" s="1" a="1"/>
  <c r="K1054" i="1" s="1"/>
  <c r="J1008" i="1" a="1"/>
  <c r="J1008" i="1" s="1"/>
  <c r="J1054" i="1" s="1" a="1"/>
  <c r="J1054" i="1" s="1"/>
  <c r="J998" i="1" a="1"/>
  <c r="J998" i="1" s="1"/>
  <c r="L999" i="1" a="1"/>
  <c r="L999" i="1" s="1"/>
  <c r="L1051" i="1" s="1" a="1"/>
  <c r="L1051" i="1" s="1"/>
  <c r="K998" i="1" a="1"/>
  <c r="K998" i="1" s="1"/>
  <c r="L991" i="1" a="1"/>
  <c r="L991" i="1" s="1"/>
  <c r="L998" i="1" a="1"/>
  <c r="L998" i="1" s="1"/>
  <c r="K999" i="1" a="1"/>
  <c r="K999" i="1" s="1"/>
  <c r="K1051" i="1" s="1" a="1"/>
  <c r="K1051" i="1" s="1"/>
  <c r="K975" i="1" a="1"/>
  <c r="K975" i="1" s="1"/>
  <c r="K979" i="1" a="1"/>
  <c r="K979" i="1" s="1"/>
  <c r="K1053" i="1" s="1" a="1"/>
  <c r="K1053" i="1" s="1"/>
  <c r="K985" i="1" a="1"/>
  <c r="K985" i="1" s="1"/>
  <c r="K978" i="1" a="1"/>
  <c r="K978" i="1" s="1"/>
  <c r="J976" i="1" a="1"/>
  <c r="J976" i="1" s="1"/>
  <c r="J975" i="1" a="1"/>
  <c r="J975" i="1" s="1"/>
  <c r="L979" i="1" a="1"/>
  <c r="L979" i="1" s="1"/>
  <c r="L1053" i="1" s="1" a="1"/>
  <c r="L1053" i="1" s="1"/>
  <c r="L975" i="1" a="1"/>
  <c r="L975" i="1" s="1"/>
  <c r="K976" i="1" a="1"/>
  <c r="K976" i="1" s="1"/>
  <c r="L985" i="1" a="1"/>
  <c r="L985" i="1" s="1"/>
  <c r="J978" i="1" a="1"/>
  <c r="J978" i="1" s="1"/>
  <c r="J979" i="1" a="1"/>
  <c r="J979" i="1" s="1"/>
  <c r="J1053" i="1" s="1" a="1"/>
  <c r="J1053" i="1" s="1"/>
  <c r="L978" i="1" a="1"/>
  <c r="L978" i="1" s="1"/>
  <c r="L976" i="1" a="1"/>
  <c r="L976" i="1" s="1"/>
  <c r="J985" i="1" a="1"/>
  <c r="J985" i="1" s="1"/>
  <c r="K991" i="1" a="1"/>
  <c r="K991" i="1" s="1"/>
  <c r="J991" i="1" a="1"/>
  <c r="J991" i="1" s="1"/>
  <c r="K916" i="1" a="1"/>
  <c r="K916" i="1" s="1"/>
  <c r="K928" i="1" a="1"/>
  <c r="K928" i="1" s="1"/>
  <c r="J928" i="1" a="1"/>
  <c r="J928" i="1" s="1"/>
  <c r="L928" i="1" a="1"/>
  <c r="L928" i="1" s="1"/>
  <c r="L916" i="1" a="1"/>
  <c r="L916" i="1" s="1"/>
  <c r="J916" i="1" a="1"/>
  <c r="J916" i="1" s="1"/>
  <c r="K884" i="1" a="1"/>
  <c r="K884" i="1" s="1"/>
  <c r="K885" i="1" a="1"/>
  <c r="K885" i="1" s="1"/>
  <c r="J885" i="1" a="1"/>
  <c r="J885" i="1" s="1"/>
  <c r="J884" i="1" a="1"/>
  <c r="J884" i="1" s="1"/>
  <c r="J914" i="1" a="1"/>
  <c r="J914" i="1" s="1"/>
  <c r="K896" i="1" a="1"/>
  <c r="K896" i="1" s="1"/>
  <c r="K902" i="1" s="1"/>
  <c r="L884" i="1" a="1"/>
  <c r="L884" i="1" s="1"/>
  <c r="L885" i="1" a="1"/>
  <c r="L885" i="1" s="1"/>
  <c r="L914" i="1" a="1"/>
  <c r="L914" i="1" s="1"/>
  <c r="K914" i="1" a="1"/>
  <c r="K914" i="1" s="1"/>
  <c r="L896" i="1" a="1"/>
  <c r="L896" i="1" s="1"/>
  <c r="J896" i="1" a="1"/>
  <c r="J896" i="1" s="1"/>
  <c r="J806" i="1" a="1"/>
  <c r="J806" i="1" s="1"/>
  <c r="K806" i="1" a="1"/>
  <c r="K806" i="1" s="1"/>
  <c r="K802" i="1" a="1"/>
  <c r="K802" i="1" s="1"/>
  <c r="L806" i="1" a="1"/>
  <c r="L806" i="1" s="1"/>
  <c r="L802" i="1" a="1"/>
  <c r="L802" i="1" s="1"/>
  <c r="L804" i="1" a="1"/>
  <c r="L804" i="1" s="1"/>
  <c r="K804" i="1" a="1"/>
  <c r="K804" i="1" s="1"/>
  <c r="J802" i="1" a="1"/>
  <c r="J802" i="1" s="1"/>
  <c r="J804" i="1" a="1"/>
  <c r="J804" i="1" s="1"/>
  <c r="J766" i="1" a="1"/>
  <c r="J766" i="1" s="1"/>
  <c r="J816" i="1" s="1" a="1"/>
  <c r="J816" i="1" s="1"/>
  <c r="K766" i="1" a="1"/>
  <c r="K766" i="1" s="1"/>
  <c r="K816" i="1" s="1" a="1"/>
  <c r="K816" i="1" s="1"/>
  <c r="L780" i="1" a="1"/>
  <c r="L780" i="1" s="1"/>
  <c r="L779" i="1" s="1"/>
  <c r="J780" i="1" a="1"/>
  <c r="J780" i="1" s="1"/>
  <c r="J779" i="1" s="1"/>
  <c r="K780" i="1" a="1"/>
  <c r="K780" i="1" s="1"/>
  <c r="K779" i="1" s="1"/>
  <c r="K786" i="1" s="1"/>
  <c r="K787" i="1" s="1"/>
  <c r="L766" i="1" a="1"/>
  <c r="L766" i="1" s="1"/>
  <c r="L816" i="1" s="1" a="1"/>
  <c r="L816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J97" i="1"/>
  <c r="J129" i="1" s="1"/>
  <c r="L96" i="1"/>
  <c r="L128" i="1" s="1"/>
  <c r="K96" i="1"/>
  <c r="K128" i="1" s="1"/>
  <c r="J96" i="1"/>
  <c r="L95" i="1"/>
  <c r="K95" i="1"/>
  <c r="J95" i="1"/>
  <c r="L94" i="1"/>
  <c r="K94" i="1"/>
  <c r="K126" i="1" s="1"/>
  <c r="J94" i="1"/>
  <c r="J126" i="1" s="1"/>
  <c r="L93" i="1"/>
  <c r="L125" i="1" s="1"/>
  <c r="K93" i="1"/>
  <c r="K125" i="1" s="1"/>
  <c r="J93" i="1"/>
  <c r="J125" i="1" s="1"/>
  <c r="L92" i="1"/>
  <c r="L124" i="1" s="1"/>
  <c r="K92" i="1"/>
  <c r="K124" i="1" s="1"/>
  <c r="J92" i="1"/>
  <c r="J124" i="1" s="1"/>
  <c r="L91" i="1"/>
  <c r="K91" i="1"/>
  <c r="K123" i="1" s="1"/>
  <c r="J91" i="1"/>
  <c r="J123" i="1" s="1"/>
  <c r="L90" i="1"/>
  <c r="L122" i="1" s="1"/>
  <c r="K90" i="1"/>
  <c r="J90" i="1"/>
  <c r="L89" i="1"/>
  <c r="L121" i="1" s="1"/>
  <c r="K89" i="1"/>
  <c r="K121" i="1" s="1"/>
  <c r="J89" i="1"/>
  <c r="J121" i="1" s="1"/>
  <c r="L88" i="1"/>
  <c r="K88" i="1"/>
  <c r="K120" i="1" s="1"/>
  <c r="J88" i="1"/>
  <c r="J120" i="1" s="1"/>
  <c r="L87" i="1"/>
  <c r="K87" i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L1648" i="1" a="1"/>
  <c r="L1648" i="1" s="1"/>
  <c r="K1648" i="1" a="1"/>
  <c r="K1648" i="1" s="1"/>
  <c r="J1644" i="1" a="1"/>
  <c r="J1644" i="1" s="1"/>
  <c r="J1648" i="1" a="1"/>
  <c r="J1648" i="1" s="1"/>
  <c r="L1644" i="1" a="1"/>
  <c r="L1644" i="1" s="1"/>
  <c r="K1644" i="1" a="1"/>
  <c r="K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J31" i="1" a="1"/>
  <c r="J31" i="1" s="1"/>
  <c r="K31" i="1" a="1"/>
  <c r="K31" i="1" s="1"/>
  <c r="L31" i="1" a="1"/>
  <c r="L31" i="1" s="1"/>
  <c r="L2340" i="1" a="1"/>
  <c r="L2340" i="1" s="1"/>
  <c r="K2340" i="1" a="1"/>
  <c r="K2340" i="1" s="1"/>
  <c r="K2335" i="1" a="1"/>
  <c r="K2335" i="1" s="1"/>
  <c r="L2337" i="1" a="1"/>
  <c r="L2337" i="1" s="1"/>
  <c r="L2335" i="1" a="1"/>
  <c r="L2335" i="1" s="1"/>
  <c r="L2331" i="1" a="1"/>
  <c r="L2331" i="1" s="1"/>
  <c r="L2333" i="1" a="1"/>
  <c r="L2333" i="1" s="1"/>
  <c r="J2334" i="1" a="1"/>
  <c r="J2334" i="1" s="1"/>
  <c r="K2334" i="1" a="1"/>
  <c r="K2334" i="1" s="1"/>
  <c r="J2340" i="1" a="1"/>
  <c r="J2340" i="1" s="1"/>
  <c r="J2339" i="1" a="1"/>
  <c r="J2339" i="1" s="1"/>
  <c r="J2333" i="1" a="1"/>
  <c r="J2333" i="1" s="1"/>
  <c r="K2332" i="1" a="1"/>
  <c r="K2332" i="1" s="1"/>
  <c r="L2339" i="1" a="1"/>
  <c r="L2339" i="1" s="1"/>
  <c r="K2339" i="1" a="1"/>
  <c r="K2339" i="1" s="1"/>
  <c r="L2338" i="1" a="1"/>
  <c r="L2338" i="1" s="1"/>
  <c r="K2333" i="1" a="1"/>
  <c r="K2333" i="1" s="1"/>
  <c r="J2332" i="1" a="1"/>
  <c r="J2332" i="1" s="1"/>
  <c r="L2334" i="1" a="1"/>
  <c r="L2334" i="1" s="1"/>
  <c r="J2338" i="1" a="1"/>
  <c r="J2338" i="1" s="1"/>
  <c r="K2337" i="1" a="1"/>
  <c r="K2337" i="1" s="1"/>
  <c r="L2336" i="1" a="1"/>
  <c r="L2336" i="1" s="1"/>
  <c r="J2335" i="1" a="1"/>
  <c r="J2335" i="1" s="1"/>
  <c r="J2337" i="1" a="1"/>
  <c r="J2337" i="1" s="1"/>
  <c r="J2336" i="1" a="1"/>
  <c r="J2336" i="1" s="1"/>
  <c r="K2331" i="1" a="1"/>
  <c r="K2331" i="1" s="1"/>
  <c r="K2338" i="1" a="1"/>
  <c r="K2338" i="1" s="1"/>
  <c r="K2336" i="1" a="1"/>
  <c r="K2336" i="1" s="1"/>
  <c r="L2332" i="1" a="1"/>
  <c r="L2332" i="1" s="1"/>
  <c r="L2327" i="1" a="1"/>
  <c r="L2327" i="1" s="1"/>
  <c r="K2329" i="1" a="1"/>
  <c r="K2329" i="1" s="1"/>
  <c r="K2328" i="1" a="1"/>
  <c r="K2328" i="1" s="1"/>
  <c r="L2320" i="1" a="1"/>
  <c r="L2320" i="1" s="1"/>
  <c r="L2319" i="1" s="1" a="1"/>
  <c r="L2319" i="1" s="1"/>
  <c r="K2330" i="1" a="1"/>
  <c r="K2330" i="1" s="1"/>
  <c r="J2330" i="1" a="1"/>
  <c r="J2330" i="1" s="1"/>
  <c r="J2328" i="1" a="1"/>
  <c r="J2328" i="1" s="1"/>
  <c r="K2326" i="1" a="1"/>
  <c r="K2326" i="1" s="1"/>
  <c r="J2327" i="1" a="1"/>
  <c r="J2327" i="1" s="1"/>
  <c r="L2329" i="1" a="1"/>
  <c r="L2329" i="1" s="1"/>
  <c r="J2329" i="1" a="1"/>
  <c r="J2329" i="1" s="1"/>
  <c r="L2326" i="1" a="1"/>
  <c r="L2326" i="1" s="1"/>
  <c r="J2323" i="1" a="1"/>
  <c r="J2323" i="1" s="1"/>
  <c r="J2322" i="1" s="1" a="1"/>
  <c r="J2322" i="1" s="1"/>
  <c r="L2328" i="1" a="1"/>
  <c r="L2328" i="1" s="1"/>
  <c r="J2326" i="1" a="1"/>
  <c r="J2326" i="1" s="1"/>
  <c r="L2325" i="1" a="1"/>
  <c r="L2325" i="1" s="1"/>
  <c r="J2325" i="1" a="1"/>
  <c r="J2325" i="1" s="1"/>
  <c r="K2325" i="1" a="1"/>
  <c r="K2325" i="1" s="1"/>
  <c r="K2327" i="1" a="1"/>
  <c r="K2327" i="1" s="1"/>
  <c r="L2323" i="1" a="1"/>
  <c r="L2323" i="1" s="1"/>
  <c r="L2322" i="1" s="1" a="1"/>
  <c r="L2322" i="1" s="1"/>
  <c r="K2323" i="1" a="1"/>
  <c r="K2323" i="1" s="1"/>
  <c r="K2322" i="1" s="1" a="1"/>
  <c r="K2322" i="1" s="1"/>
  <c r="J2331" i="1" a="1"/>
  <c r="J2331" i="1" s="1"/>
  <c r="L2330" i="1" a="1"/>
  <c r="L2330" i="1" s="1"/>
  <c r="K2320" i="1" a="1"/>
  <c r="K2320" i="1" s="1"/>
  <c r="K2319" i="1" s="1" a="1"/>
  <c r="K2319" i="1" s="1"/>
  <c r="J2316" i="1" a="1"/>
  <c r="J2316" i="1" s="1"/>
  <c r="L2317" i="1" a="1"/>
  <c r="L2317" i="1" s="1"/>
  <c r="J2317" i="1" a="1"/>
  <c r="J2317" i="1" s="1"/>
  <c r="L2316" i="1" a="1"/>
  <c r="L2316" i="1" s="1"/>
  <c r="L2314" i="1" a="1"/>
  <c r="L2314" i="1" s="1"/>
  <c r="J2314" i="1" a="1"/>
  <c r="J2314" i="1" s="1"/>
  <c r="J2320" i="1" a="1"/>
  <c r="J2320" i="1" s="1"/>
  <c r="J2319" i="1" s="1" a="1"/>
  <c r="J2319" i="1" s="1"/>
  <c r="K2317" i="1" a="1"/>
  <c r="K2317" i="1" s="1"/>
  <c r="K2316" i="1" a="1"/>
  <c r="K2316" i="1" s="1"/>
  <c r="K2314" i="1" a="1"/>
  <c r="K2314" i="1" s="1"/>
  <c r="L1708" i="1" a="1"/>
  <c r="L1708" i="1" s="1"/>
  <c r="J1709" i="1" a="1"/>
  <c r="J1709" i="1" s="1"/>
  <c r="L1709" i="1" a="1"/>
  <c r="L1709" i="1" s="1"/>
  <c r="J1708" i="1" a="1"/>
  <c r="J1708" i="1" s="1"/>
  <c r="K1709" i="1" a="1"/>
  <c r="K1709" i="1" s="1"/>
  <c r="K1708" i="1" a="1"/>
  <c r="K1708" i="1" s="1"/>
  <c r="L2047" i="1" a="1"/>
  <c r="L2047" i="1" s="1"/>
  <c r="K2049" i="1" a="1"/>
  <c r="K2049" i="1" s="1"/>
  <c r="K2048" i="1" a="1"/>
  <c r="K2048" i="1" s="1"/>
  <c r="K2042" i="1" a="1"/>
  <c r="K2042" i="1" s="1"/>
  <c r="J2049" i="1" a="1"/>
  <c r="J2049" i="1" s="1"/>
  <c r="L2046" i="1" a="1"/>
  <c r="L2046" i="1" s="1"/>
  <c r="J2042" i="1" a="1"/>
  <c r="J2042" i="1" s="1"/>
  <c r="K2047" i="1" a="1"/>
  <c r="K2047" i="1" s="1"/>
  <c r="J2046" i="1" a="1"/>
  <c r="J2046" i="1" s="1"/>
  <c r="L2049" i="1" a="1"/>
  <c r="L2049" i="1" s="1"/>
  <c r="L2048" i="1" a="1"/>
  <c r="L2048" i="1" s="1"/>
  <c r="J2048" i="1" a="1"/>
  <c r="J2048" i="1" s="1"/>
  <c r="J2044" i="1" a="1"/>
  <c r="J2044" i="1" s="1"/>
  <c r="J2047" i="1" a="1"/>
  <c r="J2047" i="1" s="1"/>
  <c r="K2045" i="1" a="1"/>
  <c r="K2045" i="1" s="1"/>
  <c r="L2045" i="1" a="1"/>
  <c r="L2045" i="1" s="1"/>
  <c r="J2045" i="1" a="1"/>
  <c r="J2045" i="1" s="1"/>
  <c r="J2043" i="1" a="1"/>
  <c r="J2043" i="1" s="1"/>
  <c r="K2043" i="1" a="1"/>
  <c r="K2043" i="1" s="1"/>
  <c r="L2043" i="1" a="1"/>
  <c r="L2043" i="1" s="1"/>
  <c r="L2044" i="1" a="1"/>
  <c r="L2044" i="1" s="1"/>
  <c r="K2046" i="1" a="1"/>
  <c r="K2046" i="1" s="1"/>
  <c r="K2044" i="1" a="1"/>
  <c r="K2044" i="1" s="1"/>
  <c r="L2042" i="1" a="1"/>
  <c r="L2042" i="1" s="1"/>
  <c r="K2038" i="1" a="1"/>
  <c r="K2038" i="1" s="1"/>
  <c r="L2037" i="1" a="1"/>
  <c r="L2037" i="1" s="1"/>
  <c r="K2036" i="1" a="1"/>
  <c r="K2036" i="1" s="1"/>
  <c r="L2034" i="1" a="1"/>
  <c r="L2034" i="1" s="1"/>
  <c r="J2032" i="1" a="1"/>
  <c r="J2032" i="1" s="1"/>
  <c r="J2031" i="1" s="1" a="1"/>
  <c r="J2031" i="1" s="1"/>
  <c r="J2034" i="1" a="1"/>
  <c r="J2034" i="1" s="1"/>
  <c r="L2032" i="1" a="1"/>
  <c r="L2032" i="1" s="1"/>
  <c r="L2031" i="1" s="1" a="1"/>
  <c r="L2031" i="1" s="1"/>
  <c r="J2036" i="1" a="1"/>
  <c r="J2036" i="1" s="1"/>
  <c r="J2035" i="1" a="1"/>
  <c r="J2035" i="1" s="1"/>
  <c r="J2040" i="1" a="1"/>
  <c r="J2040" i="1" s="1"/>
  <c r="J2039" i="1" a="1"/>
  <c r="J2039" i="1" s="1"/>
  <c r="J2038" i="1" a="1"/>
  <c r="J2038" i="1" s="1"/>
  <c r="L2035" i="1" a="1"/>
  <c r="L2035" i="1" s="1"/>
  <c r="K2037" i="1" a="1"/>
  <c r="K2037" i="1" s="1"/>
  <c r="L2038" i="1" a="1"/>
  <c r="L2038" i="1" s="1"/>
  <c r="K2032" i="1" a="1"/>
  <c r="K2032" i="1" s="1"/>
  <c r="K2031" i="1" s="1" a="1"/>
  <c r="K2031" i="1" s="1"/>
  <c r="K2035" i="1" a="1"/>
  <c r="K2035" i="1" s="1"/>
  <c r="L2041" i="1" a="1"/>
  <c r="L2041" i="1" s="1"/>
  <c r="K2041" i="1" a="1"/>
  <c r="K2041" i="1" s="1"/>
  <c r="L2036" i="1" a="1"/>
  <c r="L2036" i="1" s="1"/>
  <c r="K2034" i="1" a="1"/>
  <c r="K2034" i="1" s="1"/>
  <c r="K2039" i="1" a="1"/>
  <c r="K2039" i="1" s="1"/>
  <c r="J2041" i="1" a="1"/>
  <c r="J2041" i="1" s="1"/>
  <c r="L2040" i="1" a="1"/>
  <c r="L2040" i="1" s="1"/>
  <c r="K2040" i="1" a="1"/>
  <c r="K2040" i="1" s="1"/>
  <c r="J2037" i="1" a="1"/>
  <c r="J2037" i="1" s="1"/>
  <c r="L2039" i="1" a="1"/>
  <c r="L2039" i="1" s="1"/>
  <c r="L2026" i="1" a="1"/>
  <c r="L2026" i="1" s="1"/>
  <c r="K2023" i="1" a="1"/>
  <c r="K2023" i="1" s="1"/>
  <c r="J2026" i="1" a="1"/>
  <c r="J2026" i="1" s="1"/>
  <c r="L2029" i="1" a="1"/>
  <c r="L2029" i="1" s="1"/>
  <c r="L2028" i="1" s="1" a="1"/>
  <c r="L2028" i="1" s="1"/>
  <c r="J2025" i="1" a="1"/>
  <c r="J2025" i="1" s="1"/>
  <c r="K2029" i="1" a="1"/>
  <c r="K2029" i="1" s="1"/>
  <c r="K2028" i="1" s="1" a="1"/>
  <c r="K2028" i="1" s="1"/>
  <c r="L2025" i="1" a="1"/>
  <c r="L2025" i="1" s="1"/>
  <c r="K2026" i="1" a="1"/>
  <c r="K2026" i="1" s="1"/>
  <c r="J2029" i="1" a="1"/>
  <c r="J2029" i="1" s="1"/>
  <c r="J2028" i="1" s="1" a="1"/>
  <c r="J2028" i="1" s="1"/>
  <c r="L2023" i="1" a="1"/>
  <c r="L2023" i="1" s="1"/>
  <c r="K2025" i="1" a="1"/>
  <c r="K2025" i="1" s="1"/>
  <c r="J2023" i="1" a="1"/>
  <c r="J2023" i="1" s="1"/>
  <c r="L607" i="1" a="1"/>
  <c r="L607" i="1" s="1"/>
  <c r="J603" i="1" a="1"/>
  <c r="J603" i="1" s="1"/>
  <c r="K603" i="1" a="1"/>
  <c r="K603" i="1" s="1"/>
  <c r="K596" i="1" a="1"/>
  <c r="K596" i="1" s="1"/>
  <c r="L609" i="1" a="1"/>
  <c r="L609" i="1" s="1"/>
  <c r="K607" i="1" a="1"/>
  <c r="K607" i="1" s="1"/>
  <c r="K606" i="1" a="1"/>
  <c r="K606" i="1" s="1"/>
  <c r="J609" i="1" a="1"/>
  <c r="J609" i="1" s="1"/>
  <c r="J607" i="1" a="1"/>
  <c r="J607" i="1" s="1"/>
  <c r="L603" i="1" a="1"/>
  <c r="L603" i="1" s="1"/>
  <c r="K602" i="1" a="1"/>
  <c r="K602" i="1" s="1"/>
  <c r="L602" i="1" a="1"/>
  <c r="L602" i="1" s="1"/>
  <c r="L596" i="1" a="1"/>
  <c r="L596" i="1" s="1"/>
  <c r="L606" i="1" a="1"/>
  <c r="L606" i="1" s="1"/>
  <c r="J602" i="1" a="1"/>
  <c r="J602" i="1" s="1"/>
  <c r="J606" i="1" a="1"/>
  <c r="J606" i="1" s="1"/>
  <c r="J596" i="1" a="1"/>
  <c r="J596" i="1" s="1"/>
  <c r="K609" i="1" a="1"/>
  <c r="K609" i="1" s="1"/>
  <c r="L584" i="1" a="1"/>
  <c r="L584" i="1" s="1"/>
  <c r="J584" i="1" a="1"/>
  <c r="J584" i="1" s="1"/>
  <c r="J595" i="1" a="1"/>
  <c r="J595" i="1" s="1"/>
  <c r="L593" i="1" a="1"/>
  <c r="L593" i="1" s="1"/>
  <c r="J585" i="1" a="1"/>
  <c r="J585" i="1" s="1"/>
  <c r="L588" i="1" a="1"/>
  <c r="L588" i="1" s="1"/>
  <c r="K589" i="1" a="1"/>
  <c r="K589" i="1" s="1"/>
  <c r="K585" i="1" a="1"/>
  <c r="K585" i="1" s="1"/>
  <c r="J589" i="1" a="1"/>
  <c r="J589" i="1" s="1"/>
  <c r="L595" i="1" a="1"/>
  <c r="L595" i="1" s="1"/>
  <c r="K595" i="1" a="1"/>
  <c r="K595" i="1" s="1"/>
  <c r="L589" i="1" a="1"/>
  <c r="L589" i="1" s="1"/>
  <c r="L585" i="1" a="1"/>
  <c r="L585" i="1" s="1"/>
  <c r="K593" i="1" a="1"/>
  <c r="K593" i="1" s="1"/>
  <c r="J593" i="1" a="1"/>
  <c r="J593" i="1" s="1"/>
  <c r="L592" i="1" a="1"/>
  <c r="L592" i="1" s="1"/>
  <c r="K592" i="1" a="1"/>
  <c r="K592" i="1" s="1"/>
  <c r="J592" i="1" a="1"/>
  <c r="J592" i="1" s="1"/>
  <c r="K584" i="1" a="1"/>
  <c r="K584" i="1" s="1"/>
  <c r="K588" i="1" a="1"/>
  <c r="K588" i="1" s="1"/>
  <c r="J588" i="1" a="1"/>
  <c r="J588" i="1" s="1"/>
  <c r="K743" i="1" a="1"/>
  <c r="K743" i="1" s="1"/>
  <c r="L743" i="1" a="1"/>
  <c r="L743" i="1" s="1"/>
  <c r="J743" i="1" a="1"/>
  <c r="J743" i="1" s="1"/>
  <c r="L740" i="1" a="1"/>
  <c r="L740" i="1" s="1"/>
  <c r="L727" i="1" a="1"/>
  <c r="L727" i="1" s="1"/>
  <c r="K727" i="1" a="1"/>
  <c r="K727" i="1" s="1"/>
  <c r="K740" i="1" a="1"/>
  <c r="K740" i="1" s="1"/>
  <c r="J727" i="1" a="1"/>
  <c r="J727" i="1" s="1"/>
  <c r="J740" i="1" a="1"/>
  <c r="J740" i="1" s="1"/>
  <c r="K719" i="1" a="1"/>
  <c r="K719" i="1" s="1"/>
  <c r="L716" i="1" a="1"/>
  <c r="L716" i="1" s="1"/>
  <c r="K718" i="1" a="1"/>
  <c r="K718" i="1" s="1"/>
  <c r="L719" i="1" a="1"/>
  <c r="L719" i="1" s="1"/>
  <c r="K716" i="1" a="1"/>
  <c r="K716" i="1" s="1"/>
  <c r="J719" i="1" a="1"/>
  <c r="J719" i="1" s="1"/>
  <c r="L718" i="1" a="1"/>
  <c r="L718" i="1" s="1"/>
  <c r="J718" i="1" a="1"/>
  <c r="J718" i="1" s="1"/>
  <c r="L720" i="1" a="1"/>
  <c r="L720" i="1" s="1"/>
  <c r="L711" i="1" a="1"/>
  <c r="L711" i="1" s="1"/>
  <c r="J716" i="1" a="1"/>
  <c r="J716" i="1" s="1"/>
  <c r="L724" i="1" a="1"/>
  <c r="L724" i="1" s="1"/>
  <c r="J720" i="1" a="1"/>
  <c r="J720" i="1" s="1"/>
  <c r="K724" i="1" a="1"/>
  <c r="K724" i="1" s="1"/>
  <c r="K720" i="1" a="1"/>
  <c r="K720" i="1" s="1"/>
  <c r="J724" i="1" a="1"/>
  <c r="J724" i="1" s="1"/>
  <c r="K688" i="1" a="1"/>
  <c r="K688" i="1" s="1"/>
  <c r="J696" i="1" a="1"/>
  <c r="J696" i="1" s="1"/>
  <c r="K697" i="1" a="1"/>
  <c r="K697" i="1" s="1"/>
  <c r="J697" i="1" a="1"/>
  <c r="J697" i="1" s="1"/>
  <c r="L688" i="1" a="1"/>
  <c r="L688" i="1" s="1"/>
  <c r="K709" i="1" a="1"/>
  <c r="K709" i="1" s="1"/>
  <c r="K711" i="1" a="1"/>
  <c r="K711" i="1" s="1"/>
  <c r="J709" i="1" a="1"/>
  <c r="J709" i="1" s="1"/>
  <c r="L697" i="1" a="1"/>
  <c r="L697" i="1" s="1"/>
  <c r="J688" i="1" a="1"/>
  <c r="J688" i="1" s="1"/>
  <c r="J711" i="1" a="1"/>
  <c r="J711" i="1" s="1"/>
  <c r="L709" i="1" a="1"/>
  <c r="L709" i="1" s="1"/>
  <c r="L696" i="1" a="1"/>
  <c r="L696" i="1" s="1"/>
  <c r="K696" i="1" a="1"/>
  <c r="K696" i="1" s="1"/>
  <c r="L687" i="1" a="1"/>
  <c r="L687" i="1" s="1"/>
  <c r="J683" i="1" a="1"/>
  <c r="J683" i="1" s="1"/>
  <c r="L685" i="1" a="1"/>
  <c r="L685" i="1" s="1"/>
  <c r="K685" i="1" a="1"/>
  <c r="K685" i="1" s="1"/>
  <c r="L683" i="1" a="1"/>
  <c r="L683" i="1" s="1"/>
  <c r="J685" i="1" a="1"/>
  <c r="J685" i="1" s="1"/>
  <c r="J687" i="1" a="1"/>
  <c r="J687" i="1" s="1"/>
  <c r="K687" i="1" a="1"/>
  <c r="K687" i="1" s="1"/>
  <c r="K682" i="1" a="1"/>
  <c r="K682" i="1" s="1"/>
  <c r="K683" i="1" a="1"/>
  <c r="K683" i="1" s="1"/>
  <c r="L681" i="1" a="1"/>
  <c r="L681" i="1" s="1"/>
  <c r="J682" i="1" a="1"/>
  <c r="J682" i="1" s="1"/>
  <c r="L682" i="1" a="1"/>
  <c r="L682" i="1" s="1"/>
  <c r="J681" i="1" a="1"/>
  <c r="J681" i="1" s="1"/>
  <c r="K681" i="1" a="1"/>
  <c r="K681" i="1" s="1"/>
  <c r="J665" i="1" a="1"/>
  <c r="J665" i="1" s="1"/>
  <c r="J666" i="1" a="1"/>
  <c r="J666" i="1" s="1"/>
  <c r="L653" i="1" a="1"/>
  <c r="L653" i="1" s="1"/>
  <c r="K664" i="1" a="1"/>
  <c r="K664" i="1" s="1"/>
  <c r="J664" i="1" a="1"/>
  <c r="J664" i="1" s="1"/>
  <c r="K665" i="1" a="1"/>
  <c r="K665" i="1" s="1"/>
  <c r="L666" i="1" a="1"/>
  <c r="L666" i="1" s="1"/>
  <c r="L665" i="1" a="1"/>
  <c r="L665" i="1" s="1"/>
  <c r="K666" i="1" a="1"/>
  <c r="K666" i="1" s="1"/>
  <c r="L664" i="1" a="1"/>
  <c r="L664" i="1" s="1"/>
  <c r="K650" i="1" a="1"/>
  <c r="K650" i="1" s="1"/>
  <c r="L648" i="1" a="1"/>
  <c r="L648" i="1" s="1"/>
  <c r="J650" i="1" a="1"/>
  <c r="J650" i="1" s="1"/>
  <c r="K648" i="1" a="1"/>
  <c r="K648" i="1" s="1"/>
  <c r="K645" i="1" a="1"/>
  <c r="K645" i="1" s="1"/>
  <c r="L645" i="1" a="1"/>
  <c r="L645" i="1" s="1"/>
  <c r="K649" i="1" a="1"/>
  <c r="K649" i="1" s="1"/>
  <c r="J645" i="1" a="1"/>
  <c r="J645" i="1" s="1"/>
  <c r="K653" i="1" a="1"/>
  <c r="K653" i="1" s="1"/>
  <c r="J653" i="1" a="1"/>
  <c r="J653" i="1" s="1"/>
  <c r="K652" i="1" a="1"/>
  <c r="K652" i="1" s="1"/>
  <c r="J647" i="1" a="1"/>
  <c r="J647" i="1" s="1"/>
  <c r="L652" i="1" a="1"/>
  <c r="L652" i="1" s="1"/>
  <c r="J652" i="1" a="1"/>
  <c r="J652" i="1" s="1"/>
  <c r="J649" i="1" a="1"/>
  <c r="J649" i="1" s="1"/>
  <c r="K647" i="1" a="1"/>
  <c r="K647" i="1" s="1"/>
  <c r="L650" i="1" a="1"/>
  <c r="L650" i="1" s="1"/>
  <c r="L647" i="1" a="1"/>
  <c r="L647" i="1" s="1"/>
  <c r="L649" i="1" a="1"/>
  <c r="L649" i="1" s="1"/>
  <c r="J648" i="1" a="1"/>
  <c r="J648" i="1" s="1"/>
  <c r="J637" i="1" a="1"/>
  <c r="J637" i="1" s="1"/>
  <c r="K635" i="1" a="1"/>
  <c r="K635" i="1" s="1"/>
  <c r="K642" i="1" a="1"/>
  <c r="K642" i="1" s="1"/>
  <c r="L640" i="1" a="1"/>
  <c r="L640" i="1" s="1"/>
  <c r="J642" i="1" a="1"/>
  <c r="J642" i="1" s="1"/>
  <c r="L637" i="1" a="1"/>
  <c r="L637" i="1" s="1"/>
  <c r="K643" i="1" a="1"/>
  <c r="K643" i="1" s="1"/>
  <c r="L635" i="1" a="1"/>
  <c r="L635" i="1" s="1"/>
  <c r="L639" i="1" a="1"/>
  <c r="L639" i="1" s="1"/>
  <c r="K639" i="1" a="1"/>
  <c r="K639" i="1" s="1"/>
  <c r="J639" i="1" a="1"/>
  <c r="J639" i="1" s="1"/>
  <c r="J635" i="1" a="1"/>
  <c r="J635" i="1" s="1"/>
  <c r="L643" i="1" a="1"/>
  <c r="L643" i="1" s="1"/>
  <c r="J643" i="1" a="1"/>
  <c r="J643" i="1" s="1"/>
  <c r="L642" i="1" a="1"/>
  <c r="L642" i="1" s="1"/>
  <c r="L638" i="1" a="1"/>
  <c r="L638" i="1" s="1"/>
  <c r="J638" i="1" a="1"/>
  <c r="J638" i="1" s="1"/>
  <c r="J640" i="1" a="1"/>
  <c r="J640" i="1" s="1"/>
  <c r="K640" i="1" a="1"/>
  <c r="K640" i="1" s="1"/>
  <c r="K638" i="1" a="1"/>
  <c r="K638" i="1" s="1"/>
  <c r="K637" i="1" a="1"/>
  <c r="K637" i="1" s="1"/>
  <c r="K628" i="1" a="1"/>
  <c r="K628" i="1" s="1"/>
  <c r="L632" i="1" a="1"/>
  <c r="L632" i="1" s="1"/>
  <c r="K632" i="1" a="1"/>
  <c r="K632" i="1" s="1"/>
  <c r="J625" i="1" a="1"/>
  <c r="J625" i="1" s="1"/>
  <c r="L627" i="1" a="1"/>
  <c r="L627" i="1" s="1"/>
  <c r="K627" i="1" a="1"/>
  <c r="K627" i="1" s="1"/>
  <c r="K629" i="1" a="1"/>
  <c r="K629" i="1" s="1"/>
  <c r="L630" i="1" a="1"/>
  <c r="L630" i="1" s="1"/>
  <c r="K630" i="1" a="1"/>
  <c r="K630" i="1" s="1"/>
  <c r="K633" i="1" a="1"/>
  <c r="K633" i="1" s="1"/>
  <c r="J630" i="1" a="1"/>
  <c r="J630" i="1" s="1"/>
  <c r="J629" i="1" a="1"/>
  <c r="J629" i="1" s="1"/>
  <c r="J632" i="1" a="1"/>
  <c r="J632" i="1" s="1"/>
  <c r="L629" i="1" a="1"/>
  <c r="L629" i="1" s="1"/>
  <c r="L628" i="1" a="1"/>
  <c r="L628" i="1" s="1"/>
  <c r="L625" i="1" a="1"/>
  <c r="L625" i="1" s="1"/>
  <c r="J627" i="1" a="1"/>
  <c r="J627" i="1" s="1"/>
  <c r="K625" i="1" a="1"/>
  <c r="K625" i="1" s="1"/>
  <c r="J628" i="1" a="1"/>
  <c r="J628" i="1" s="1"/>
  <c r="L633" i="1" a="1"/>
  <c r="L633" i="1" s="1"/>
  <c r="J633" i="1" a="1"/>
  <c r="J633" i="1" s="1"/>
  <c r="K622" i="1" a="1"/>
  <c r="K622" i="1" s="1"/>
  <c r="J622" i="1" a="1"/>
  <c r="J622" i="1" s="1"/>
  <c r="L618" i="1" a="1"/>
  <c r="L618" i="1" s="1"/>
  <c r="K619" i="1" a="1"/>
  <c r="K619" i="1" s="1"/>
  <c r="J619" i="1" a="1"/>
  <c r="J619" i="1" s="1"/>
  <c r="J618" i="1" a="1"/>
  <c r="J618" i="1" s="1"/>
  <c r="J617" i="1" a="1"/>
  <c r="J617" i="1" s="1"/>
  <c r="K618" i="1" a="1"/>
  <c r="K618" i="1" s="1"/>
  <c r="K620" i="1" a="1"/>
  <c r="K620" i="1" s="1"/>
  <c r="L610" i="1" a="1"/>
  <c r="L610" i="1" s="1"/>
  <c r="K617" i="1" a="1"/>
  <c r="K617" i="1" s="1"/>
  <c r="L623" i="1" a="1"/>
  <c r="L623" i="1" s="1"/>
  <c r="K623" i="1" a="1"/>
  <c r="K623" i="1" s="1"/>
  <c r="J623" i="1" a="1"/>
  <c r="J623" i="1" s="1"/>
  <c r="K610" i="1" a="1"/>
  <c r="K610" i="1" s="1"/>
  <c r="L620" i="1" a="1"/>
  <c r="L620" i="1" s="1"/>
  <c r="L622" i="1" a="1"/>
  <c r="L622" i="1" s="1"/>
  <c r="J620" i="1" a="1"/>
  <c r="J620" i="1" s="1"/>
  <c r="L617" i="1" a="1"/>
  <c r="L617" i="1" s="1"/>
  <c r="J610" i="1" a="1"/>
  <c r="J610" i="1" s="1"/>
  <c r="L619" i="1" a="1"/>
  <c r="L619" i="1" s="1"/>
  <c r="L19" i="1"/>
  <c r="L18" i="1" s="1"/>
  <c r="K19" i="1"/>
  <c r="K18" i="1" s="1"/>
  <c r="J19" i="1"/>
  <c r="J18" i="1" s="1"/>
  <c r="K284" i="1" a="1"/>
  <c r="K284" i="1" s="1"/>
  <c r="K283" i="1" s="1"/>
  <c r="J284" i="1" a="1"/>
  <c r="J284" i="1" s="1"/>
  <c r="K275" i="1" a="1"/>
  <c r="K275" i="1" s="1"/>
  <c r="K274" i="1" s="1"/>
  <c r="J275" i="1" a="1"/>
  <c r="J275" i="1" s="1"/>
  <c r="L275" i="1" a="1"/>
  <c r="L275" i="1" s="1"/>
  <c r="L274" i="1" s="1"/>
  <c r="L284" i="1" a="1"/>
  <c r="L284" i="1" s="1"/>
  <c r="L283" i="1" s="1"/>
  <c r="J242" i="1" a="1"/>
  <c r="J242" i="1" s="1"/>
  <c r="J241" i="1" s="1"/>
  <c r="L242" i="1" a="1"/>
  <c r="L242" i="1" s="1"/>
  <c r="L241" i="1" s="1"/>
  <c r="K242" i="1" a="1"/>
  <c r="K242" i="1" s="1"/>
  <c r="K241" i="1" s="1"/>
  <c r="L199" i="1" a="1"/>
  <c r="L199" i="1" s="1"/>
  <c r="K199" i="1" a="1"/>
  <c r="K199" i="1" s="1"/>
  <c r="J199" i="1" a="1"/>
  <c r="J199" i="1" s="1"/>
  <c r="J198" i="1" s="1"/>
  <c r="J62" i="1" a="1"/>
  <c r="J62" i="1" s="1"/>
  <c r="K61" i="1" a="1"/>
  <c r="K61" i="1" s="1"/>
  <c r="L60" i="1" a="1"/>
  <c r="L60" i="1" s="1"/>
  <c r="K62" i="1" a="1"/>
  <c r="K62" i="1" s="1"/>
  <c r="L62" i="1" a="1"/>
  <c r="L62" i="1" s="1"/>
  <c r="J61" i="1" a="1"/>
  <c r="J61" i="1" s="1"/>
  <c r="K60" i="1" a="1"/>
  <c r="K60" i="1" s="1"/>
  <c r="J60" i="1" a="1"/>
  <c r="J60" i="1" s="1"/>
  <c r="J55" i="1" a="1"/>
  <c r="J55" i="1" s="1"/>
  <c r="K55" i="1" a="1"/>
  <c r="K55" i="1" s="1"/>
  <c r="K54" i="1" a="1"/>
  <c r="K54" i="1" s="1"/>
  <c r="L59" i="1" a="1"/>
  <c r="L59" i="1" s="1"/>
  <c r="K59" i="1" a="1"/>
  <c r="K59" i="1" s="1"/>
  <c r="L54" i="1" a="1"/>
  <c r="L54" i="1" s="1"/>
  <c r="J54" i="1" a="1"/>
  <c r="J54" i="1" s="1"/>
  <c r="L52" i="1" a="1"/>
  <c r="L52" i="1" s="1"/>
  <c r="L53" i="1" a="1"/>
  <c r="L53" i="1" s="1"/>
  <c r="K53" i="1" a="1"/>
  <c r="K53" i="1" s="1"/>
  <c r="K52" i="1" a="1"/>
  <c r="K52" i="1" s="1"/>
  <c r="L55" i="1" a="1"/>
  <c r="L55" i="1" s="1"/>
  <c r="J53" i="1" a="1"/>
  <c r="J53" i="1" s="1"/>
  <c r="J59" i="1" a="1"/>
  <c r="J59" i="1" s="1"/>
  <c r="J52" i="1" a="1"/>
  <c r="J52" i="1" s="1"/>
  <c r="K13" i="1" a="1"/>
  <c r="K13" i="1" s="1"/>
  <c r="J13" i="1" a="1"/>
  <c r="J13" i="1" s="1"/>
  <c r="L14" i="1" a="1"/>
  <c r="L14" i="1" s="1"/>
  <c r="L15" i="1" a="1"/>
  <c r="L15" i="1" s="1"/>
  <c r="K14" i="1" a="1"/>
  <c r="K14" i="1" s="1"/>
  <c r="L13" i="1" a="1"/>
  <c r="L13" i="1" s="1"/>
  <c r="J14" i="1" a="1"/>
  <c r="J14" i="1" s="1"/>
  <c r="K15" i="1" a="1"/>
  <c r="K15" i="1" s="1"/>
  <c r="J15" i="1" a="1"/>
  <c r="J15" i="1" s="1"/>
  <c r="L61" i="1" a="1"/>
  <c r="L61" i="1" s="1"/>
  <c r="J56" i="1" a="1"/>
  <c r="J56" i="1" s="1"/>
  <c r="K50" i="1" a="1"/>
  <c r="K50" i="1" s="1"/>
  <c r="J50" i="1" a="1"/>
  <c r="J50" i="1" s="1"/>
  <c r="L56" i="1" a="1"/>
  <c r="L56" i="1" s="1"/>
  <c r="K56" i="1" a="1"/>
  <c r="K56" i="1" s="1"/>
  <c r="L50" i="1" a="1"/>
  <c r="L50" i="1" s="1"/>
  <c r="L45" i="1" a="1"/>
  <c r="L45" i="1" s="1"/>
  <c r="J45" i="1" a="1"/>
  <c r="J45" i="1" s="1"/>
  <c r="L43" i="1" a="1"/>
  <c r="L43" i="1" s="1"/>
  <c r="K43" i="1" a="1"/>
  <c r="K43" i="1" s="1"/>
  <c r="K44" i="1" a="1"/>
  <c r="K44" i="1" s="1"/>
  <c r="J44" i="1" a="1"/>
  <c r="J44" i="1" s="1"/>
  <c r="K45" i="1" a="1"/>
  <c r="K45" i="1" s="1"/>
  <c r="J43" i="1" a="1"/>
  <c r="J43" i="1" s="1"/>
  <c r="K26" i="1" a="1"/>
  <c r="K26" i="1" s="1"/>
  <c r="J26" i="1" a="1"/>
  <c r="J26" i="1" s="1"/>
  <c r="K25" i="1" a="1"/>
  <c r="K25" i="1" s="1"/>
  <c r="J27" i="1" a="1"/>
  <c r="J27" i="1" s="1"/>
  <c r="L25" i="1" a="1"/>
  <c r="L25" i="1" s="1"/>
  <c r="J25" i="1" a="1"/>
  <c r="J25" i="1" s="1"/>
  <c r="L24" i="1" a="1"/>
  <c r="L24" i="1" s="1"/>
  <c r="L28" i="1" a="1"/>
  <c r="L28" i="1" s="1"/>
  <c r="L26" i="1" a="1"/>
  <c r="L26" i="1" s="1"/>
  <c r="K28" i="1" a="1"/>
  <c r="K28" i="1" s="1"/>
  <c r="J28" i="1" a="1"/>
  <c r="J28" i="1" s="1"/>
  <c r="K27" i="1" a="1"/>
  <c r="K27" i="1" s="1"/>
  <c r="L27" i="1" a="1"/>
  <c r="L27" i="1" s="1"/>
  <c r="L16" i="1" a="1"/>
  <c r="L16" i="1" s="1"/>
  <c r="L17" i="1" a="1"/>
  <c r="L17" i="1" s="1"/>
  <c r="J17" i="1" a="1"/>
  <c r="J17" i="1"/>
  <c r="J16" i="1" a="1"/>
  <c r="J16" i="1" s="1"/>
  <c r="K24" i="1" a="1"/>
  <c r="K24" i="1" s="1"/>
  <c r="K17" i="1" a="1"/>
  <c r="K17" i="1" s="1"/>
  <c r="J24" i="1" a="1"/>
  <c r="J24" i="1" s="1"/>
  <c r="L21" i="1" a="1"/>
  <c r="L21" i="1" s="1"/>
  <c r="K21" i="1" a="1"/>
  <c r="K21" i="1" s="1"/>
  <c r="K16" i="1" a="1"/>
  <c r="K16" i="1" s="1"/>
  <c r="J21" i="1" a="1"/>
  <c r="J21" i="1" s="1"/>
  <c r="K7" i="1" a="1"/>
  <c r="K7" i="1" s="1"/>
  <c r="L6" i="1" a="1"/>
  <c r="L6" i="1" s="1"/>
  <c r="L11" i="1" a="1"/>
  <c r="L11" i="1" s="1"/>
  <c r="J10" i="1" a="1"/>
  <c r="J10" i="1" s="1"/>
  <c r="L9" i="1" a="1"/>
  <c r="L9" i="1" s="1"/>
  <c r="J4" i="1" a="1"/>
  <c r="J4" i="1" s="1"/>
  <c r="J9" i="1" a="1"/>
  <c r="J9" i="1" s="1"/>
  <c r="K9" i="1" a="1"/>
  <c r="K9" i="1" s="1"/>
  <c r="L5" i="1" a="1"/>
  <c r="L5" i="1" s="1"/>
  <c r="L4" i="1" a="1"/>
  <c r="L4" i="1" s="1"/>
  <c r="K5" i="1" a="1"/>
  <c r="K5" i="1" s="1"/>
  <c r="J5" i="1" a="1"/>
  <c r="J5" i="1" s="1"/>
  <c r="K6" i="1" a="1"/>
  <c r="K6" i="1" s="1"/>
  <c r="K11" i="1" a="1"/>
  <c r="K11" i="1" s="1"/>
  <c r="J11" i="1" a="1"/>
  <c r="J11" i="1" s="1"/>
  <c r="K4" i="1" a="1"/>
  <c r="K4" i="1" s="1"/>
  <c r="L7" i="1" a="1"/>
  <c r="L7" i="1" s="1"/>
  <c r="J7" i="1" a="1"/>
  <c r="J7" i="1" s="1"/>
  <c r="J6" i="1" a="1"/>
  <c r="J6" i="1" s="1"/>
  <c r="K10" i="1" a="1"/>
  <c r="K10" i="1" s="1"/>
  <c r="L44" i="1" a="1"/>
  <c r="L44" i="1" s="1"/>
  <c r="L10" i="1" a="1"/>
  <c r="L10" i="1" s="1"/>
  <c r="L384" i="1" l="1"/>
  <c r="L515" i="1" s="1"/>
  <c r="L386" i="1"/>
  <c r="L517" i="1" s="1"/>
  <c r="K323" i="1"/>
  <c r="K478" i="1" s="1"/>
  <c r="K320" i="1"/>
  <c r="K475" i="1" s="1"/>
  <c r="L399" i="1"/>
  <c r="L519" i="1" s="1"/>
  <c r="L315" i="1"/>
  <c r="L420" i="1" s="1"/>
  <c r="L322" i="1"/>
  <c r="L477" i="1" s="1"/>
  <c r="K385" i="1"/>
  <c r="K516" i="1" s="1"/>
  <c r="L362" i="1"/>
  <c r="L429" i="1" s="1"/>
  <c r="L324" i="1"/>
  <c r="L479" i="1" s="1"/>
  <c r="J400" i="1"/>
  <c r="J520" i="1" s="1"/>
  <c r="L363" i="1"/>
  <c r="L504" i="1" s="1"/>
  <c r="K321" i="1"/>
  <c r="K476" i="1" s="1"/>
  <c r="K300" i="1"/>
  <c r="K413" i="1" s="1"/>
  <c r="K399" i="1"/>
  <c r="K519" i="1" s="1"/>
  <c r="L398" i="1"/>
  <c r="L439" i="1" s="1"/>
  <c r="K301" i="1"/>
  <c r="K465" i="1" s="1"/>
  <c r="L385" i="1"/>
  <c r="L516" i="1" s="1"/>
  <c r="K380" i="1"/>
  <c r="K437" i="1" s="1"/>
  <c r="J380" i="1"/>
  <c r="J437" i="1" s="1"/>
  <c r="L323" i="1"/>
  <c r="L478" i="1" s="1"/>
  <c r="J324" i="1"/>
  <c r="J479" i="1" s="1"/>
  <c r="J384" i="1"/>
  <c r="J515" i="1" s="1"/>
  <c r="J318" i="1"/>
  <c r="J473" i="1" s="1"/>
  <c r="J315" i="1"/>
  <c r="J420" i="1" s="1"/>
  <c r="L119" i="1"/>
  <c r="J316" i="1"/>
  <c r="J471" i="1" s="1"/>
  <c r="K325" i="1"/>
  <c r="K480" i="1" s="1"/>
  <c r="K398" i="1"/>
  <c r="K439" i="1" s="1"/>
  <c r="L300" i="1"/>
  <c r="L413" i="1" s="1"/>
  <c r="J319" i="1"/>
  <c r="J474" i="1" s="1"/>
  <c r="L786" i="1"/>
  <c r="L787" i="1" s="1"/>
  <c r="L783" i="1"/>
  <c r="L321" i="1"/>
  <c r="L476" i="1" s="1"/>
  <c r="K324" i="1"/>
  <c r="K479" i="1" s="1"/>
  <c r="K322" i="1"/>
  <c r="K477" i="1" s="1"/>
  <c r="J325" i="1"/>
  <c r="J480" i="1" s="1"/>
  <c r="K316" i="1"/>
  <c r="K471" i="1" s="1"/>
  <c r="K400" i="1"/>
  <c r="K520" i="1" s="1"/>
  <c r="J128" i="1"/>
  <c r="L126" i="1"/>
  <c r="K314" i="1"/>
  <c r="K419" i="1" s="1"/>
  <c r="J317" i="1"/>
  <c r="J472" i="1" s="1"/>
  <c r="L364" i="1"/>
  <c r="J385" i="1"/>
  <c r="J516" i="1" s="1"/>
  <c r="J301" i="1"/>
  <c r="J465" i="1" s="1"/>
  <c r="J323" i="1"/>
  <c r="J478" i="1" s="1"/>
  <c r="J398" i="1"/>
  <c r="J439" i="1" s="1"/>
  <c r="L320" i="1"/>
  <c r="L475" i="1" s="1"/>
  <c r="K129" i="1"/>
  <c r="K384" i="1"/>
  <c r="K515" i="1" s="1"/>
  <c r="J399" i="1"/>
  <c r="J519" i="1" s="1"/>
  <c r="K315" i="1"/>
  <c r="K420" i="1" s="1"/>
  <c r="L380" i="1"/>
  <c r="L437" i="1" s="1"/>
  <c r="K383" i="1"/>
  <c r="K514" i="1" s="1"/>
  <c r="J386" i="1"/>
  <c r="J517" i="1" s="1"/>
  <c r="L314" i="1"/>
  <c r="L419" i="1" s="1"/>
  <c r="J361" i="1"/>
  <c r="J428" i="1" s="1"/>
  <c r="L318" i="1"/>
  <c r="L473" i="1" s="1"/>
  <c r="J300" i="1"/>
  <c r="J413" i="1" s="1"/>
  <c r="L400" i="1"/>
  <c r="L520" i="1" s="1"/>
  <c r="J283" i="1"/>
  <c r="J382" i="1" s="1"/>
  <c r="J513" i="1" s="1"/>
  <c r="J383" i="1"/>
  <c r="J514" i="1" s="1"/>
  <c r="L382" i="1"/>
  <c r="L513" i="1" s="1"/>
  <c r="J786" i="1"/>
  <c r="J787" i="1" s="1"/>
  <c r="J783" i="1"/>
  <c r="K362" i="1"/>
  <c r="K429" i="1" s="1"/>
  <c r="K198" i="1"/>
  <c r="K361" i="1" s="1"/>
  <c r="K428" i="1" s="1"/>
  <c r="K742" i="1" a="1"/>
  <c r="K742" i="1" s="1"/>
  <c r="K744" i="1" s="1" a="1"/>
  <c r="K744" i="1" s="1"/>
  <c r="K726" i="1" a="1"/>
  <c r="K726" i="1" s="1"/>
  <c r="K728" i="1" s="1" a="1"/>
  <c r="K728" i="1" s="1"/>
  <c r="K363" i="1"/>
  <c r="K504" i="1" s="1"/>
  <c r="J364" i="1"/>
  <c r="J274" i="1"/>
  <c r="J363" i="1" s="1"/>
  <c r="J504" i="1" s="1"/>
  <c r="J742" i="1" a="1"/>
  <c r="J742" i="1" s="1"/>
  <c r="J744" i="1" s="1" a="1"/>
  <c r="J744" i="1" s="1"/>
  <c r="L726" i="1" a="1"/>
  <c r="L726" i="1" s="1"/>
  <c r="L728" i="1" s="1" a="1"/>
  <c r="L728" i="1" s="1"/>
  <c r="L742" i="1" a="1"/>
  <c r="L742" i="1" s="1"/>
  <c r="L744" i="1" s="1" a="1"/>
  <c r="L744" i="1" s="1"/>
  <c r="K382" i="1"/>
  <c r="K513" i="1" s="1"/>
  <c r="K318" i="1"/>
  <c r="K473" i="1" s="1"/>
  <c r="J321" i="1"/>
  <c r="J476" i="1" s="1"/>
  <c r="L383" i="1"/>
  <c r="L514" i="1" s="1"/>
  <c r="K386" i="1"/>
  <c r="K517" i="1" s="1"/>
  <c r="K122" i="1"/>
  <c r="K119" i="1"/>
  <c r="J322" i="1"/>
  <c r="J477" i="1" s="1"/>
  <c r="J903" i="1"/>
  <c r="J925" i="1"/>
  <c r="J924" i="1" s="1"/>
  <c r="K319" i="1"/>
  <c r="K474" i="1" s="1"/>
  <c r="J362" i="1"/>
  <c r="J429" i="1" s="1"/>
  <c r="L925" i="1"/>
  <c r="L924" i="1" s="1"/>
  <c r="L903" i="1"/>
  <c r="L902" i="1"/>
  <c r="L198" i="1"/>
  <c r="L361" i="1" s="1"/>
  <c r="L428" i="1" s="1"/>
  <c r="J726" i="1" a="1"/>
  <c r="J726" i="1" s="1"/>
  <c r="J728" i="1" s="1" a="1"/>
  <c r="J728" i="1" s="1"/>
  <c r="L316" i="1"/>
  <c r="L471" i="1" s="1"/>
  <c r="L319" i="1"/>
  <c r="L474" i="1" s="1"/>
  <c r="L123" i="1"/>
  <c r="K783" i="1"/>
  <c r="L325" i="1"/>
  <c r="L480" i="1" s="1"/>
  <c r="L120" i="1"/>
  <c r="J320" i="1"/>
  <c r="J475" i="1" s="1"/>
  <c r="K364" i="1"/>
  <c r="K317" i="1"/>
  <c r="K472" i="1" s="1"/>
  <c r="J314" i="1"/>
  <c r="J419" i="1" s="1"/>
  <c r="L317" i="1"/>
  <c r="L472" i="1" s="1"/>
  <c r="J122" i="1"/>
  <c r="J899" i="1"/>
  <c r="J902" i="1"/>
  <c r="L899" i="1"/>
  <c r="K903" i="1"/>
  <c r="K899" i="1"/>
  <c r="K925" i="1"/>
  <c r="K924" i="1" s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1555" i="1" l="1"/>
  <c r="L1160" i="1"/>
  <c r="L1653" i="1"/>
  <c r="L1603" i="1"/>
  <c r="L1556" i="1"/>
  <c r="L1512" i="1"/>
  <c r="L1161" i="1"/>
  <c r="L1511" i="1"/>
  <c r="L1510" i="1" s="1"/>
  <c r="L1509" i="1" s="1"/>
  <c r="L1554" i="1"/>
  <c r="L1553" i="1" s="1"/>
  <c r="L1652" i="1"/>
  <c r="L1651" i="1" s="1"/>
  <c r="L1650" i="1" s="1"/>
  <c r="L1159" i="1"/>
  <c r="L1158" i="1" s="1"/>
  <c r="L1602" i="1"/>
  <c r="L1601" i="1" s="1"/>
  <c r="L1600" i="1" s="1"/>
  <c r="L1014" i="1"/>
  <c r="L1011" i="1" s="1"/>
  <c r="L1004" i="1"/>
  <c r="L1003" i="1" s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3" i="1"/>
  <c r="L49" i="1"/>
  <c r="L1617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001" i="1" l="1"/>
  <c r="L1206" i="1"/>
  <c r="L1414" i="1"/>
  <c r="L1562" i="1"/>
  <c r="L1658" i="1"/>
  <c r="L1659" i="1" s="1"/>
  <c r="L1183" i="1"/>
  <c r="L1344" i="1"/>
  <c r="L1428" i="1"/>
  <c r="L1570" i="1"/>
  <c r="L1429" i="1"/>
  <c r="L1618" i="1"/>
  <c r="L1345" i="1"/>
  <c r="L1207" i="1"/>
  <c r="L1571" i="1"/>
  <c r="L1184" i="1"/>
  <c r="L1610" i="1"/>
  <c r="L1563" i="1"/>
  <c r="L1331" i="1"/>
  <c r="L1415" i="1"/>
  <c r="L1330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1182" i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H1653" i="1"/>
  <c r="F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F1618" i="1"/>
  <c r="G1571" i="1"/>
  <c r="G1618" i="1"/>
  <c r="H1571" i="1"/>
  <c r="H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H1610" i="1"/>
  <c r="I1556" i="1"/>
  <c r="G1556" i="1"/>
  <c r="G1603" i="1"/>
  <c r="H1603" i="1"/>
  <c r="F1563" i="1"/>
  <c r="I1610" i="1"/>
  <c r="I1563" i="1"/>
  <c r="F1610" i="1"/>
  <c r="I1603" i="1"/>
  <c r="H1563" i="1"/>
  <c r="G1563" i="1"/>
  <c r="F1603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415" i="1" l="1"/>
  <c r="F1512" i="1"/>
  <c r="I1415" i="1"/>
  <c r="G1512" i="1"/>
  <c r="I1429" i="1"/>
  <c r="I1512" i="1"/>
  <c r="H1415" i="1"/>
  <c r="G1429" i="1"/>
  <c r="F1429" i="1"/>
  <c r="G1415" i="1"/>
  <c r="H1512" i="1"/>
  <c r="H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I1331" i="1"/>
  <c r="G1331" i="1"/>
  <c r="F1345" i="1"/>
  <c r="H1345" i="1"/>
  <c r="F1331" i="1"/>
  <c r="I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I1184" i="1"/>
  <c r="G1184" i="1"/>
  <c r="H1184" i="1"/>
  <c r="G1207" i="1"/>
  <c r="F1184" i="1"/>
  <c r="F1207" i="1"/>
  <c r="H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F1161" i="1" l="1"/>
  <c r="G1161" i="1"/>
  <c r="I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344" i="1" s="1"/>
  <c r="J49" i="1"/>
  <c r="J1617" i="1" s="1"/>
  <c r="J1428" i="1" l="1"/>
  <c r="J1206" i="1"/>
  <c r="J1344" i="1"/>
  <c r="K1618" i="1"/>
  <c r="K1429" i="1"/>
  <c r="K1345" i="1"/>
  <c r="K1207" i="1"/>
  <c r="K1571" i="1"/>
  <c r="K1206" i="1"/>
  <c r="K1428" i="1"/>
  <c r="K1570" i="1"/>
  <c r="K1617" i="1"/>
  <c r="J1345" i="1"/>
  <c r="J1618" i="1"/>
  <c r="J1429" i="1"/>
  <c r="J1207" i="1"/>
  <c r="J1571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555" i="1"/>
  <c r="H1602" i="1"/>
  <c r="H1511" i="1"/>
  <c r="H1160" i="1"/>
  <c r="I1652" i="1"/>
  <c r="I1602" i="1"/>
  <c r="I1555" i="1"/>
  <c r="I1511" i="1"/>
  <c r="I1510" i="1" s="1"/>
  <c r="I1509" i="1" s="1"/>
  <c r="I1160" i="1"/>
  <c r="I1159" i="1" s="1"/>
  <c r="I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182" i="1" s="1"/>
  <c r="H1181" i="1" s="1"/>
  <c r="G1652" i="1"/>
  <c r="G1651" i="1" s="1"/>
  <c r="G1555" i="1"/>
  <c r="G1554" i="1" s="1"/>
  <c r="G1553" i="1" s="1"/>
  <c r="G1602" i="1"/>
  <c r="G1601" i="1" s="1"/>
  <c r="G1600" i="1" s="1"/>
  <c r="G1511" i="1"/>
  <c r="G1510" i="1" s="1"/>
  <c r="G1509" i="1" s="1"/>
  <c r="G1160" i="1"/>
  <c r="F1652" i="1"/>
  <c r="F1555" i="1"/>
  <c r="F1602" i="1"/>
  <c r="F1511" i="1"/>
  <c r="F1160" i="1"/>
  <c r="F1658" i="1"/>
  <c r="F1659" i="1" s="1"/>
  <c r="F1562" i="1"/>
  <c r="F1561" i="1" s="1"/>
  <c r="F1560" i="1" s="1"/>
  <c r="F1609" i="1"/>
  <c r="F1608" i="1" s="1"/>
  <c r="F1607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330" i="1"/>
  <c r="I1183" i="1"/>
  <c r="H1601" i="1"/>
  <c r="H1600" i="1" s="1"/>
  <c r="H1554" i="1"/>
  <c r="H1553" i="1" s="1"/>
  <c r="H1510" i="1"/>
  <c r="H1509" i="1" s="1"/>
  <c r="H1159" i="1"/>
  <c r="H1158" i="1" s="1"/>
  <c r="I1601" i="1"/>
  <c r="I1600" i="1" s="1"/>
  <c r="F1651" i="1"/>
  <c r="F1601" i="1"/>
  <c r="F1600" i="1" s="1"/>
  <c r="F1554" i="1"/>
  <c r="F1553" i="1" s="1"/>
  <c r="F1510" i="1"/>
  <c r="F1509" i="1" s="1"/>
  <c r="F1159" i="1"/>
  <c r="F1158" i="1" s="1"/>
  <c r="I1651" i="1"/>
  <c r="I1554" i="1"/>
  <c r="I1553" i="1" s="1"/>
  <c r="H1651" i="1"/>
  <c r="I1608" i="1"/>
  <c r="I1607" i="1" s="1"/>
  <c r="G1159" i="1"/>
  <c r="G1158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J1511" i="1" s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658" i="1"/>
  <c r="J1659" i="1" s="1"/>
  <c r="K1330" i="1"/>
  <c r="K1160" i="1"/>
  <c r="K1414" i="1"/>
  <c r="K1562" i="1"/>
  <c r="K1511" i="1"/>
  <c r="J1609" i="1"/>
  <c r="K1183" i="1"/>
  <c r="K1609" i="1"/>
  <c r="K1602" i="1"/>
  <c r="J1562" i="1"/>
  <c r="K1555" i="1"/>
  <c r="J1160" i="1"/>
  <c r="J1653" i="1"/>
  <c r="J1556" i="1"/>
  <c r="J1603" i="1"/>
  <c r="J1512" i="1"/>
  <c r="J1161" i="1"/>
  <c r="J1602" i="1"/>
  <c r="K1331" i="1"/>
  <c r="K1184" i="1"/>
  <c r="K1563" i="1"/>
  <c r="K1610" i="1"/>
  <c r="K1415" i="1"/>
  <c r="J1555" i="1"/>
  <c r="J1331" i="1"/>
  <c r="J1184" i="1"/>
  <c r="J1563" i="1"/>
  <c r="J1610" i="1"/>
  <c r="J1415" i="1"/>
  <c r="K1556" i="1"/>
  <c r="K1603" i="1"/>
  <c r="K1653" i="1"/>
  <c r="K1512" i="1"/>
  <c r="K1161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<sst xmlns="http://schemas.openxmlformats.org/spreadsheetml/2006/main" count="5204" uniqueCount="2482">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</sst>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NUC_Mid_2035.xlsx" TargetMode="External"/><Relationship Id="rId2" Type="http://schemas.openxmlformats.org/officeDocument/2006/relationships/externalLinkPath" Target="file:///J:\WP07%20integrated%20modelling\STEM_Results\SPS3_USERS_BSM_NUC_Mid_2035.xlsx" TargetMode="External"/><Relationship Id="rId1" Type="http://schemas.openxmlformats.org/officeDocument/2006/relationships/externalLinkPath" Target="/WP07%20integrated%20modelling/STEM_Results/SPS3_USERS_BSM_NUC_Mid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1.8808083959946482E-3</v>
          </cell>
          <cell r="J4">
            <v>9.9347390857833185E-4</v>
          </cell>
          <cell r="K4">
            <v>2.3202596181719874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5.2393713920517173E-4</v>
          </cell>
          <cell r="J5">
            <v>2.5718917011599687E-4</v>
          </cell>
          <cell r="K5">
            <v>2.1433860179329365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2.3277146667919515E-4</v>
          </cell>
          <cell r="J6">
            <v>1.237088315541707E-4</v>
          </cell>
          <cell r="K6">
            <v>2.0656511336662837E-4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1.4688887951552879E-4</v>
          </cell>
          <cell r="J7">
            <v>9.2882822681121614E-5</v>
          </cell>
          <cell r="K7">
            <v>1.3900665053362721E-4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2.3514236496194324E-4</v>
          </cell>
          <cell r="J8">
            <v>1.2468387579837246E-4</v>
          </cell>
          <cell r="K8">
            <v>2.0912108683873975E-4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2.4084481546161242E-4</v>
          </cell>
          <cell r="J9">
            <v>1.2948479204821751E-4</v>
          </cell>
          <cell r="K9">
            <v>3.5029720919578788E-2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2.6852254176291311E-4</v>
          </cell>
          <cell r="J10">
            <v>1.4184592844837854E-4</v>
          </cell>
          <cell r="K10">
            <v>0.14108264343509494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2.3270118840828478E-4</v>
          </cell>
          <cell r="J11">
            <v>1.2367848793207422E-4</v>
          </cell>
          <cell r="K11">
            <v>2.0654303363683548E-4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1.2484012827629218E-2</v>
          </cell>
          <cell r="J12">
            <v>1.4212132339908258E-2</v>
          </cell>
          <cell r="K12">
            <v>1.4436444523926066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1.2484012827629218E-2</v>
          </cell>
          <cell r="J13">
            <v>1.4212132339908258E-2</v>
          </cell>
          <cell r="K13">
            <v>1.4436444523926066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3.1219305198567598E-7</v>
          </cell>
          <cell r="J14">
            <v>9.6146933558459997E-7</v>
          </cell>
          <cell r="K14">
            <v>0.71095944612734097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1.3310745735014701E-3</v>
          </cell>
          <cell r="J15">
            <v>1.43627024976006E-3</v>
          </cell>
          <cell r="K15">
            <v>0.145861312024788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0.21509069525230967</v>
          </cell>
          <cell r="J16">
            <v>0.15760412901699022</v>
          </cell>
          <cell r="K16">
            <v>5.3745347797647336E-2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0.21509069525230967</v>
          </cell>
          <cell r="J17">
            <v>0.15760412901699022</v>
          </cell>
          <cell r="K17">
            <v>5.3745347797647336E-2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1.683813722213388E-2</v>
          </cell>
          <cell r="J18">
            <v>7.2706765848688593E-3</v>
          </cell>
          <cell r="K18">
            <v>1.8426615032107493E-3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2.7403923399720378E-2</v>
          </cell>
          <cell r="J19">
            <v>8.234827170268931E-3</v>
          </cell>
          <cell r="K19">
            <v>2.0366258719697805E-3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2.6643635238566898</v>
          </cell>
          <cell r="J20">
            <v>1.1488252546547699</v>
          </cell>
          <cell r="K20">
            <v>0.31229571381381199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4.7240488011643489E-2</v>
          </cell>
          <cell r="J21">
            <v>2.0369242103808041E-2</v>
          </cell>
          <cell r="K21">
            <v>5.5371580463441797E-3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9.0555322218942996E-4</v>
          </cell>
          <cell r="J22">
            <v>6.0472270113438102E-7</v>
          </cell>
          <cell r="K22">
            <v>3.6824691258633998E-5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3.6750698057613157E-3</v>
          </cell>
          <cell r="J23">
            <v>1.7290831132421498E-3</v>
          </cell>
          <cell r="K23">
            <v>4.3725321984574E-4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3.1821140423523946E-4</v>
          </cell>
          <cell r="J24">
            <v>2.7453577295788825E-4</v>
          </cell>
          <cell r="K24">
            <v>2.3475494436358396E-4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3.1821140423523946E-4</v>
          </cell>
          <cell r="J25">
            <v>2.7453577295788825E-4</v>
          </cell>
          <cell r="K25">
            <v>2.3475494436358396E-4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8.6408839791269797E-7</v>
          </cell>
          <cell r="J26">
            <v>1.39382081170725E-6</v>
          </cell>
          <cell r="K26">
            <v>2.2994410353344902E-6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6.1674990287752252E-4</v>
          </cell>
          <cell r="J27">
            <v>6.1429777027144361E-4</v>
          </cell>
          <cell r="K27">
            <v>6.1427772684963244E-4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0.21635352854174755</v>
          </cell>
          <cell r="J28">
            <v>0.13549652965782341</v>
          </cell>
          <cell r="K28">
            <v>0.27152470058565775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0.21635352854174741</v>
          </cell>
          <cell r="J29">
            <v>0.13549652965782327</v>
          </cell>
          <cell r="K29">
            <v>0.27152470058565742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0.23926008333074308</v>
          </cell>
          <cell r="J30">
            <v>0.14984168467852946</v>
          </cell>
          <cell r="K30">
            <v>0.30027041861147064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0.23926008333074308</v>
          </cell>
          <cell r="J31">
            <v>0.14984168467852946</v>
          </cell>
          <cell r="K31">
            <v>0.30027041861147064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8.0064129835629994E-2</v>
          </cell>
          <cell r="J32">
            <v>6.6719315203934496E-2</v>
          </cell>
          <cell r="K32">
            <v>0.131045322763466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0.14418970394658276</v>
          </cell>
          <cell r="J33">
            <v>0.14694687393497119</v>
          </cell>
          <cell r="K33">
            <v>0.17855538963779485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0.24340117805242739</v>
          </cell>
          <cell r="J34">
            <v>0.12729903524030434</v>
          </cell>
          <cell r="K34">
            <v>8.9295708401836524E-2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0.24313073229903603</v>
          </cell>
          <cell r="J35">
            <v>0.12729903524030445</v>
          </cell>
          <cell r="K35">
            <v>8.9295708401836538E-2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0.27044018014050891</v>
          </cell>
          <cell r="J36">
            <v>0.13688009662415754</v>
          </cell>
          <cell r="K36">
            <v>9.020442789403163E-2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0.27044018014050891</v>
          </cell>
          <cell r="J37">
            <v>0.13688009662415754</v>
          </cell>
          <cell r="K37">
            <v>9.020442789403163E-2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2.6772150023004E-3</v>
          </cell>
          <cell r="J38">
            <v>3.1307263399009701E-3</v>
          </cell>
          <cell r="K38">
            <v>2.1614278184184702E-3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1.5234112941983279E-2</v>
          </cell>
          <cell r="J39">
            <v>7.9822203295598186E-3</v>
          </cell>
          <cell r="K39">
            <v>5.5510612090122185E-3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1.0280901423527469E-3</v>
          </cell>
          <cell r="J40">
            <v>6.0740005384432908E-4</v>
          </cell>
          <cell r="K40">
            <v>7.0264569967998063E-4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2.8421545295479004E-4</v>
          </cell>
          <cell r="J41">
            <v>1.5923189279502998E-4</v>
          </cell>
          <cell r="K41">
            <v>2.0289541399765953E-4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1.1943924753664283E-4</v>
          </cell>
          <cell r="J42">
            <v>7.1806413251822204E-5</v>
          </cell>
          <cell r="K42">
            <v>6.9502150552005473E-5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8.6674573769603732E-5</v>
          </cell>
          <cell r="J43">
            <v>5.8320513038017401E-5</v>
          </cell>
          <cell r="K43">
            <v>5.8962940583768352E-5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1.2028849539751515E-4</v>
          </cell>
          <cell r="J44">
            <v>7.216668878463992E-5</v>
          </cell>
          <cell r="K44">
            <v>6.9684322957859761E-5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1.4454407829070891E-4</v>
          </cell>
          <cell r="J45">
            <v>8.4861527660747466E-5</v>
          </cell>
          <cell r="K45">
            <v>1.0849770748436139E-4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1.5352179775301805E-4</v>
          </cell>
          <cell r="J46">
            <v>8.9220777887376762E-5</v>
          </cell>
          <cell r="K46">
            <v>1.2361854059188087E-4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1.1940649665046803E-4</v>
          </cell>
          <cell r="J47">
            <v>7.179224042669512E-5</v>
          </cell>
          <cell r="K47">
            <v>6.9484623512445438E-5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0.2913116157657159</v>
          </cell>
          <cell r="K48">
            <v>0.3567186629345675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0.29425415733910698</v>
          </cell>
          <cell r="K49">
            <v>0.36032188175208862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2.4117921029567498E-6</v>
          </cell>
          <cell r="J50">
            <v>4.1464533482296097E-2</v>
          </cell>
          <cell r="K50">
            <v>4.4522834220561301E-5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3.3667952446414498E-6</v>
          </cell>
          <cell r="J51">
            <v>4.1467900277540701E-2</v>
          </cell>
          <cell r="K51">
            <v>4.1512423111761301E-2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0.37965196741184659</v>
          </cell>
          <cell r="J52">
            <v>0.49618437639944413</v>
          </cell>
          <cell r="K52">
            <v>0.73516544917979398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0.37965196741184604</v>
          </cell>
          <cell r="J53">
            <v>0.49618437639944363</v>
          </cell>
          <cell r="K53">
            <v>0.73516544917979354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0.41984607817799025</v>
          </cell>
          <cell r="J54">
            <v>0.54871367686561634</v>
          </cell>
          <cell r="K54">
            <v>0.81299440914485499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0.41984607817799025</v>
          </cell>
          <cell r="J55">
            <v>0.54871367686561634</v>
          </cell>
          <cell r="K55">
            <v>0.81299440914485499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0.209832009783507</v>
          </cell>
          <cell r="J56">
            <v>0.12914412124917399</v>
          </cell>
          <cell r="K56">
            <v>0.31782801996100102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0.24618630474343087</v>
          </cell>
          <cell r="J57">
            <v>0.33917655770355748</v>
          </cell>
          <cell r="K57">
            <v>0.41941724557561733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8.5545446256531097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2196.1834760482016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-2196.1834760482002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2325.2952137566099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25.057060493066981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0.31913261273120103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0.31913261273120103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0.2670700374548719</v>
          </cell>
          <cell r="J65">
            <v>0.28786761663356319</v>
          </cell>
          <cell r="K65">
            <v>0.30974929398676943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8.2507442437241973</v>
          </cell>
          <cell r="J66">
            <v>8.6650571113897552</v>
          </cell>
          <cell r="K66">
            <v>7.0759457589127068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3.8862339273164519</v>
          </cell>
          <cell r="J67">
            <v>4.1156987587123233</v>
          </cell>
          <cell r="K67">
            <v>3.4993809886505725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0.53088484976983308</v>
          </cell>
          <cell r="J68">
            <v>0.54290095228121282</v>
          </cell>
          <cell r="K68">
            <v>4.4241556602576786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0.42657080174567941</v>
          </cell>
          <cell r="J69">
            <v>0.49624515856242812</v>
          </cell>
          <cell r="K69">
            <v>0.55534884131463491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14.628090331079237</v>
          </cell>
          <cell r="J70">
            <v>15.388531863304456</v>
          </cell>
          <cell r="K70">
            <v>17.178990898524226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7.5276768457905305E-2</v>
          </cell>
          <cell r="J71">
            <v>4.9548641575870897E-2</v>
          </cell>
          <cell r="K71">
            <v>1.86203484074506E-7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0.85716321424572595</v>
          </cell>
          <cell r="J72">
            <v>0.90671185582159697</v>
          </cell>
          <cell r="K72">
            <v>0.90671204202508104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1.7481738001614937E-2</v>
          </cell>
          <cell r="J73">
            <v>1.2394842221483668E-2</v>
          </cell>
          <cell r="K73">
            <v>2.7659546817576409E-3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1.7465684982329737E-2</v>
          </cell>
          <cell r="J74">
            <v>1.2394842221483711E-2</v>
          </cell>
          <cell r="K74">
            <v>2.7659546817576436E-3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2.1185175871649427E-2</v>
          </cell>
          <cell r="J75">
            <v>1.4584572111813354E-2</v>
          </cell>
          <cell r="K75">
            <v>3.0756877721534615E-3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2.1185175871649427E-2</v>
          </cell>
          <cell r="J76">
            <v>1.4584572111813354E-2</v>
          </cell>
          <cell r="K76">
            <v>3.0756877721534615E-3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2.16170682796867E-3</v>
          </cell>
          <cell r="J77">
            <v>2.9169853707656401E-4</v>
          </cell>
          <cell r="K77">
            <v>3.5670788999241798E-4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2.9758446440878031E-3</v>
          </cell>
          <cell r="J78">
            <v>2.4566334663209807E-3</v>
          </cell>
          <cell r="K78">
            <v>1.4681526202752994E-3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3.3044837057247425E-3</v>
          </cell>
          <cell r="J79">
            <v>4.5834405716333763E-3</v>
          </cell>
          <cell r="K79">
            <v>3.0698287181708862E-3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1.2499032341777435E-3</v>
          </cell>
          <cell r="J80">
            <v>1.7710252085314322E-3</v>
          </cell>
          <cell r="K80">
            <v>1.2351862759295545E-3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0.29756418381656391</v>
          </cell>
          <cell r="J81">
            <v>0.46518168712297958</v>
          </cell>
          <cell r="K81">
            <v>0.46711379832717853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5.7200288139271098E-5</v>
          </cell>
          <cell r="J82">
            <v>6.3040264183090503E-5</v>
          </cell>
          <cell r="K82">
            <v>3.9751134060198699E-5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1.1140109466755663E-4</v>
          </cell>
          <cell r="J83">
            <v>1.5719385493227363E-4</v>
          </cell>
          <cell r="K83">
            <v>1.0963440475506716E-4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8.7842580914469033E-4</v>
          </cell>
          <cell r="J84">
            <v>2.9599321179604636E-5</v>
          </cell>
          <cell r="K84">
            <v>4.2700965874860027E-4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8.1430072507712697E-2</v>
          </cell>
          <cell r="J85">
            <v>2.7438570733493502E-3</v>
          </cell>
          <cell r="K85">
            <v>3.9583795365995302E-2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8.7842580914469033E-4</v>
          </cell>
          <cell r="J86">
            <v>2.9599321179604636E-5</v>
          </cell>
          <cell r="K86">
            <v>4.2700965874860027E-4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5.914774629832701E-3</v>
          </cell>
          <cell r="J87">
            <v>1.4442586463734381E-2</v>
          </cell>
          <cell r="K87">
            <v>3.5092338283836586E-3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5.9093432481707887E-3</v>
          </cell>
          <cell r="J88">
            <v>1.4442586463734435E-2</v>
          </cell>
          <cell r="K88">
            <v>3.5092338283836634E-3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7.1646142088943755E-3</v>
          </cell>
          <cell r="J89">
            <v>1.6993682985046187E-2</v>
          </cell>
          <cell r="K89">
            <v>3.9015534906273277E-3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7.1646142088943755E-3</v>
          </cell>
          <cell r="J90">
            <v>1.6993682985046187E-2</v>
          </cell>
          <cell r="K90">
            <v>3.9015534906273277E-3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3.6897021250689101E-3</v>
          </cell>
          <cell r="J91">
            <v>2.9265308776558498E-4</v>
          </cell>
          <cell r="K91">
            <v>5.9265279110785798E-4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4.6129982600884734E-3</v>
          </cell>
          <cell r="J92">
            <v>4.0147107197559418E-3</v>
          </cell>
          <cell r="K92">
            <v>2.3424719600483551E-3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0.53190402772727274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-0.53190402772727297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5.8280981602119716E-3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4.5447910077133996E-3</v>
          </cell>
          <cell r="K96">
            <v>0.62732696049925896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8.0581400845982227E-5</v>
          </cell>
          <cell r="K97">
            <v>1.1122818448568416E-2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4.5001158649802501E-7</v>
          </cell>
          <cell r="K98">
            <v>3.953419322365235E-4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9.3462484669540996E-7</v>
          </cell>
          <cell r="K99">
            <v>5.3315099958113697E-4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4.5001158649802501E-7</v>
          </cell>
          <cell r="K100">
            <v>3.9534193223652415E-4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1.3700606028773221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2095.4823206082192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-2095.4823206082201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12.138736941493056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2354.47451753732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25.371492645876327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7.4854228122663499E-2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7.4854228122663499E-2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7.3265550902770996E-2</v>
          </cell>
          <cell r="J109">
            <v>7.7440120059207307E-2</v>
          </cell>
          <cell r="K109">
            <v>5.1037562461127298E-2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6.0885751255547438E-4</v>
          </cell>
          <cell r="J110">
            <v>6.4039134743997005E-4</v>
          </cell>
          <cell r="K110">
            <v>4.0721459410473869E-4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5.585848739041051E-4</v>
          </cell>
          <cell r="J111">
            <v>6.0414278060374484E-4</v>
          </cell>
          <cell r="K111">
            <v>4.0721459410473869E-4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1.299034590474663E-3</v>
          </cell>
          <cell r="J112">
            <v>1.3730517740994197E-3</v>
          </cell>
          <cell r="K112">
            <v>9.0492132023275204E-4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3.3434221536310203E-5</v>
          </cell>
          <cell r="J113">
            <v>4.0127696847922897E-6</v>
          </cell>
          <cell r="K113">
            <v>1.00015540601717E-6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4.9551011411542135E-5</v>
          </cell>
          <cell r="J114">
            <v>5.3535174198548362E-5</v>
          </cell>
          <cell r="K114">
            <v>3.5769125680728604E-5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278.64147254194802</v>
          </cell>
          <cell r="J115">
            <v>94.357245765129207</v>
          </cell>
          <cell r="K115">
            <v>0.13532224069006399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6.09505909748865</v>
          </cell>
          <cell r="J116">
            <v>2.8377119267461657</v>
          </cell>
          <cell r="K116">
            <v>1.1726534989099668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8.8006011705107717E-2</v>
          </cell>
          <cell r="K117">
            <v>2.1397505782901689E-2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4.9404516408146844</v>
          </cell>
          <cell r="J118">
            <v>1.6730008114384622</v>
          </cell>
          <cell r="K118">
            <v>2.3993305086890764E-3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1.1740853258474016</v>
          </cell>
          <cell r="J119">
            <v>1.1740859076131402</v>
          </cell>
          <cell r="K119">
            <v>1.174105635993991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8.7996134073020274E-2</v>
          </cell>
          <cell r="K120">
            <v>2.1389262137278427E-2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1.0517401558498399E-6</v>
          </cell>
          <cell r="J121">
            <v>1.4477745286858299E-6</v>
          </cell>
          <cell r="K121">
            <v>2.56003427444189E-6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1.0275171158731971</v>
          </cell>
          <cell r="J122">
            <v>1.0275185636477258</v>
          </cell>
          <cell r="K122">
            <v>0.72468581045578018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298.94718848380001</v>
          </cell>
          <cell r="J123">
            <v>140.15712674087101</v>
          </cell>
          <cell r="K123">
            <v>1.1715743312100801E-3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5.2351335049989816</v>
          </cell>
          <cell r="J124">
            <v>3.1165722960396391</v>
          </cell>
          <cell r="K124">
            <v>1.2466120765537003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4.0562712141628188</v>
          </cell>
          <cell r="J125">
            <v>1.9017249218571313</v>
          </cell>
          <cell r="K125">
            <v>1.5896530952646973E-5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1.2677801532977715</v>
          </cell>
          <cell r="J126">
            <v>1.26778183067855</v>
          </cell>
          <cell r="K126">
            <v>1.2677823623834796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5.188714679153664</v>
          </cell>
          <cell r="J127">
            <v>2.4212064482536118</v>
          </cell>
          <cell r="K127">
            <v>2.8457446153438444E-4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342.49141745174802</v>
          </cell>
          <cell r="J128">
            <v>159.81654025751001</v>
          </cell>
          <cell r="K128">
            <v>1.8783902513093399E-2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6.0725428626196436</v>
          </cell>
          <cell r="J129">
            <v>2.8336266003104509</v>
          </cell>
          <cell r="K129">
            <v>3.3304791689881902E-4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0.18095503135164701</v>
          </cell>
          <cell r="J130">
            <v>3.7419033934605501E-6</v>
          </cell>
          <cell r="K130">
            <v>2.91735142576026E-6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0.65812697304011469</v>
          </cell>
          <cell r="J131">
            <v>0.30719487846400201</v>
          </cell>
          <cell r="K131">
            <v>1.5990058319910183E-3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2.0348717743631122</v>
          </cell>
          <cell r="J132">
            <v>1.9227630245221219</v>
          </cell>
          <cell r="K132">
            <v>2.2630836106464738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2.0348717743631122</v>
          </cell>
          <cell r="J133">
            <v>1.9227630245221219</v>
          </cell>
          <cell r="K133">
            <v>2.2630836106464738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3.4812753866387699E-6</v>
          </cell>
          <cell r="J134">
            <v>6.9375366312882797E-6</v>
          </cell>
          <cell r="K134">
            <v>1.6026232885928399E-5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0.2906733540205968</v>
          </cell>
          <cell r="J135">
            <v>0.29067271799661054</v>
          </cell>
          <cell r="K135">
            <v>0.29068244292246592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1.2798577736929535</v>
          </cell>
          <cell r="J136">
            <v>1.2826618325438517</v>
          </cell>
          <cell r="K136">
            <v>2.5314938563980371E-4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12.342953939899273</v>
          </cell>
          <cell r="J137">
            <v>12.034792142553924</v>
          </cell>
          <cell r="K137">
            <v>2.2429035567686586E-3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2535.93305872769</v>
          </cell>
          <cell r="J138">
            <v>2541.4890710321602</v>
          </cell>
          <cell r="K138">
            <v>0.50159471547234402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27.326864856979448</v>
          </cell>
          <cell r="J139">
            <v>27.386735679225897</v>
          </cell>
          <cell r="K139">
            <v>5.4051154684519797E-3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5.6599371828167898E-3</v>
          </cell>
          <cell r="J140">
            <v>1.96070743486602E-2</v>
          </cell>
          <cell r="K140">
            <v>4.0999522120329702E-8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6.9925997410696758E-2</v>
          </cell>
          <cell r="J141">
            <v>7.0079051972475742E-2</v>
          </cell>
          <cell r="K141">
            <v>7.930742804219959E-5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1.08472855788342</v>
          </cell>
          <cell r="J142">
            <v>0.56879570376486399</v>
          </cell>
          <cell r="K142">
            <v>0.18252797217480299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4.8824676407375868E-3</v>
          </cell>
          <cell r="J143">
            <v>2.6819062931796511E-3</v>
          </cell>
          <cell r="K143">
            <v>8.5303299453555438E-4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1.1062031947936807E-2</v>
          </cell>
          <cell r="J144">
            <v>6.0225264127543128E-3</v>
          </cell>
          <cell r="K144">
            <v>1.8531406433013786E-3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1.9232775848996835E-2</v>
          </cell>
          <cell r="J145">
            <v>1.0085030208596871E-2</v>
          </cell>
          <cell r="K145">
            <v>3.236311563383026E-3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4.6810456225487301E-5</v>
          </cell>
          <cell r="J146">
            <v>3.74423994663728E-5</v>
          </cell>
          <cell r="K146">
            <v>8.0325471856013903E-7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4.3404729892883309E-4</v>
          </cell>
          <cell r="J147">
            <v>2.3837470851633427E-4</v>
          </cell>
          <cell r="K147">
            <v>7.5829372298902151E-5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2.1919203523699305E-3</v>
          </cell>
          <cell r="J148">
            <v>9.7549461463599565E-2</v>
          </cell>
          <cell r="K148">
            <v>6.9836746928896951E-2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5.8307240900480955E-3</v>
          </cell>
          <cell r="J149">
            <v>0.25949117827755558</v>
          </cell>
          <cell r="K149">
            <v>0.1857726272985438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0.30101592633546492</v>
          </cell>
          <cell r="J150">
            <v>0.80935784032985902</v>
          </cell>
          <cell r="K150">
            <v>0.70568102398144261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1.16814904186907E-4</v>
          </cell>
          <cell r="J151">
            <v>7.0723132239065801E-3</v>
          </cell>
          <cell r="K151">
            <v>3.5226417821192099E-7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1.8926366549169203E-4</v>
          </cell>
          <cell r="J152">
            <v>7.2385169751574699E-3</v>
          </cell>
          <cell r="K152">
            <v>5.1820361223342418E-3</v>
          </cell>
        </row>
        <row r="153">
          <cell r="B153" t="str">
            <v>ENUC_LRG_BEZ</v>
          </cell>
          <cell r="C153" t="str">
            <v>VAR_fout</v>
          </cell>
          <cell r="D153" t="str">
            <v>LTH</v>
          </cell>
          <cell r="J153"/>
          <cell r="K153">
            <v>1.8872929798075962E-3</v>
          </cell>
        </row>
        <row r="154">
          <cell r="B154" t="str">
            <v>ENUC_LRG_BEZ</v>
          </cell>
          <cell r="C154" t="str">
            <v>VAR_fout</v>
          </cell>
          <cell r="D154" t="str">
            <v>ELC</v>
          </cell>
          <cell r="J154"/>
          <cell r="K154">
            <v>1.2313726420609242E-2</v>
          </cell>
        </row>
        <row r="155">
          <cell r="B155" t="str">
            <v>ENUC_LRG_BEZ</v>
          </cell>
          <cell r="C155" t="str">
            <v>VAR_fin</v>
          </cell>
          <cell r="D155" t="str">
            <v>URN</v>
          </cell>
          <cell r="J155"/>
          <cell r="K155">
            <v>4.0793495451646317E-2</v>
          </cell>
        </row>
        <row r="156">
          <cell r="B156" t="str">
            <v>ENUC_LRG_BEZ</v>
          </cell>
          <cell r="C156" t="str">
            <v>VAR_ncap</v>
          </cell>
          <cell r="D156" t="str">
            <v>-</v>
          </cell>
          <cell r="J156">
            <v>3.71605163662046E-4</v>
          </cell>
          <cell r="K156">
            <v>1.21865825074958E-3</v>
          </cell>
        </row>
        <row r="157">
          <cell r="B157" t="str">
            <v>ENUC_LRG_BEZ</v>
          </cell>
          <cell r="C157" t="str">
            <v>VAR_cap</v>
          </cell>
          <cell r="D157" t="str">
            <v>-</v>
          </cell>
          <cell r="J157"/>
          <cell r="K157">
            <v>4.9188038631665704E-4</v>
          </cell>
        </row>
        <row r="158">
          <cell r="B158" t="str">
            <v>G-INTC-IMP00-FR</v>
          </cell>
          <cell r="C158" t="str">
            <v>VAR_fout</v>
          </cell>
          <cell r="D158" t="str">
            <v>ELC</v>
          </cell>
          <cell r="I158">
            <v>15.645921598759942</v>
          </cell>
          <cell r="J158">
            <v>9.7577138106086494</v>
          </cell>
          <cell r="K158">
            <v>8.9948252502307522</v>
          </cell>
        </row>
        <row r="159">
          <cell r="B159" t="str">
            <v>G-INTC-IMP00-FR</v>
          </cell>
          <cell r="C159" t="str">
            <v>VAR_fin</v>
          </cell>
          <cell r="D159" t="str">
            <v>ELC_I-FR</v>
          </cell>
          <cell r="I159">
            <v>15.645921598759942</v>
          </cell>
          <cell r="J159">
            <v>9.7577138106086494</v>
          </cell>
          <cell r="K159">
            <v>8.9948252502307522</v>
          </cell>
        </row>
        <row r="160">
          <cell r="B160" t="str">
            <v>G-INTC-IMP00-FR</v>
          </cell>
          <cell r="C160" t="str">
            <v>VAR_ncap</v>
          </cell>
          <cell r="D160" t="str">
            <v>-</v>
          </cell>
          <cell r="I160">
            <v>1.3734147261860799E-6</v>
          </cell>
          <cell r="J160">
            <v>2.1585374735816402E-6</v>
          </cell>
          <cell r="K160">
            <v>3.5170935627981201E-6</v>
          </cell>
        </row>
        <row r="161">
          <cell r="B161" t="str">
            <v>G-INTC-IMP00-FR</v>
          </cell>
          <cell r="C161" t="str">
            <v>VAR_cap</v>
          </cell>
          <cell r="D161" t="str">
            <v>-</v>
          </cell>
          <cell r="I161">
            <v>1.6999968380502488</v>
          </cell>
          <cell r="J161">
            <v>1.1999995278491853</v>
          </cell>
          <cell r="K161">
            <v>1.1999995334431763</v>
          </cell>
        </row>
        <row r="162">
          <cell r="B162" t="str">
            <v>ITOT-CHPWSTCCS</v>
          </cell>
          <cell r="C162" t="str">
            <v>VAR_fout</v>
          </cell>
          <cell r="D162" t="str">
            <v>CO2_O</v>
          </cell>
          <cell r="J162"/>
          <cell r="K162">
            <v>304.98302668114883</v>
          </cell>
        </row>
        <row r="163">
          <cell r="B163" t="str">
            <v>ITOT-CHPWSTCCS</v>
          </cell>
          <cell r="C163" t="str">
            <v>VAR_fout</v>
          </cell>
          <cell r="D163" t="str">
            <v>CO2</v>
          </cell>
          <cell r="J163"/>
          <cell r="K163">
            <v>-304.983026681149</v>
          </cell>
        </row>
        <row r="164">
          <cell r="B164" t="str">
            <v>ITOT-CHPWSTCCS</v>
          </cell>
          <cell r="C164" t="str">
            <v>VAR_fout</v>
          </cell>
          <cell r="D164" t="str">
            <v>ITOT_LTH_CHP</v>
          </cell>
          <cell r="J164"/>
          <cell r="K164">
            <v>0.85773037458601664</v>
          </cell>
        </row>
        <row r="165">
          <cell r="B165" t="str">
            <v>ITOT-CHPWSTCCS</v>
          </cell>
          <cell r="C165" t="str">
            <v>VAR_fout</v>
          </cell>
          <cell r="D165" t="str">
            <v>ITOT_KEV_WST_ELC_CHP</v>
          </cell>
          <cell r="J165"/>
          <cell r="K165">
            <v>0.25285019051259955</v>
          </cell>
        </row>
        <row r="166">
          <cell r="B166" t="str">
            <v>ITOT-CHPWSTCCS</v>
          </cell>
          <cell r="C166" t="str">
            <v>VAR_fout</v>
          </cell>
          <cell r="D166" t="str">
            <v>CO2_I</v>
          </cell>
          <cell r="J166"/>
          <cell r="K166">
            <v>420.69628860031099</v>
          </cell>
        </row>
        <row r="167">
          <cell r="B167" t="str">
            <v>ITOT-CHPWSTCCS</v>
          </cell>
          <cell r="C167" t="str">
            <v>VAR_fin</v>
          </cell>
          <cell r="D167" t="str">
            <v>IWST</v>
          </cell>
          <cell r="J167"/>
          <cell r="K167">
            <v>4.5333651788826579</v>
          </cell>
        </row>
        <row r="168">
          <cell r="B168" t="str">
            <v>ITOT-CHPWSTCCS</v>
          </cell>
          <cell r="C168" t="str">
            <v>VAR_ncap</v>
          </cell>
          <cell r="D168" t="str">
            <v>-</v>
          </cell>
          <cell r="J168"/>
          <cell r="K168">
            <v>2.5152041544561299E-2</v>
          </cell>
        </row>
        <row r="169">
          <cell r="B169" t="str">
            <v>ITOT-CHPWSTCCS</v>
          </cell>
          <cell r="C169" t="str">
            <v>VAR_cap</v>
          </cell>
          <cell r="D169" t="str">
            <v>-</v>
          </cell>
          <cell r="J169"/>
          <cell r="K169">
            <v>2.5152041544561299E-2</v>
          </cell>
        </row>
        <row r="170">
          <cell r="B170" t="str">
            <v>RHEM-CHPGFC</v>
          </cell>
          <cell r="C170" t="str">
            <v>VAR_fout</v>
          </cell>
          <cell r="D170" t="str">
            <v>CO2_R</v>
          </cell>
          <cell r="I170">
            <v>0.447633848444983</v>
          </cell>
          <cell r="J170">
            <v>0.44621159675724198</v>
          </cell>
          <cell r="K170">
            <v>0.28091684116294302</v>
          </cell>
        </row>
        <row r="171">
          <cell r="B171" t="str">
            <v>RHEM-CHPGFC</v>
          </cell>
          <cell r="C171" t="str">
            <v>VAR_fout</v>
          </cell>
          <cell r="D171" t="str">
            <v>RHEM_LTH_CHPNGA</v>
          </cell>
          <cell r="I171">
            <v>3.7199642689036104E-3</v>
          </cell>
          <cell r="J171">
            <v>3.6899483816946427E-3</v>
          </cell>
          <cell r="K171">
            <v>2.2413577752362513E-3</v>
          </cell>
        </row>
        <row r="172">
          <cell r="B172" t="str">
            <v>RHEM-CHPGFC</v>
          </cell>
          <cell r="C172" t="str">
            <v>VAR_fout</v>
          </cell>
          <cell r="D172" t="str">
            <v>RHEM_NKEV_GAS_ELC_CHP</v>
          </cell>
          <cell r="I172">
            <v>3.4128112558748742E-3</v>
          </cell>
          <cell r="J172">
            <v>3.4810833789572105E-3</v>
          </cell>
          <cell r="K172">
            <v>2.2413577752362513E-3</v>
          </cell>
        </row>
        <row r="173">
          <cell r="B173" t="str">
            <v>RHEM-CHPGFC</v>
          </cell>
          <cell r="C173" t="str">
            <v>VAR_fin</v>
          </cell>
          <cell r="D173" t="str">
            <v>RNGA</v>
          </cell>
          <cell r="I173">
            <v>7.9367703624997118E-3</v>
          </cell>
          <cell r="J173">
            <v>7.9115531339936582E-3</v>
          </cell>
          <cell r="K173">
            <v>4.9807950560805557E-3</v>
          </cell>
        </row>
        <row r="174">
          <cell r="B174" t="str">
            <v>RHEM-CHPGFC</v>
          </cell>
          <cell r="C174" t="str">
            <v>VAR_ncap</v>
          </cell>
          <cell r="D174" t="str">
            <v>-</v>
          </cell>
          <cell r="I174">
            <v>2.2614175980186299E-4</v>
          </cell>
          <cell r="J174">
            <v>5.8908340028895302E-6</v>
          </cell>
          <cell r="K174">
            <v>1.6533473404247E-7</v>
          </cell>
        </row>
        <row r="175">
          <cell r="B175" t="str">
            <v>RHEM-CHPGFC</v>
          </cell>
          <cell r="C175" t="str">
            <v>VAR_cap</v>
          </cell>
          <cell r="D175" t="str">
            <v>-</v>
          </cell>
          <cell r="I175">
            <v>3.0357734184833352E-4</v>
          </cell>
          <cell r="J175">
            <v>3.0938352869759833E-4</v>
          </cell>
          <cell r="K175">
            <v>2.0425353123664668E-4</v>
          </cell>
        </row>
        <row r="176">
          <cell r="B176" t="str">
            <v>EHYD-RUNS10</v>
          </cell>
          <cell r="C176" t="str">
            <v>VAR_fout</v>
          </cell>
          <cell r="D176" t="str">
            <v>ELC35</v>
          </cell>
          <cell r="I176">
            <v>3.4106627283635124E-3</v>
          </cell>
          <cell r="J176">
            <v>3.5606524562296418E-3</v>
          </cell>
          <cell r="K176">
            <v>3.7132512553768563E-3</v>
          </cell>
        </row>
        <row r="177">
          <cell r="B177" t="str">
            <v>EHYD-RUNS10</v>
          </cell>
          <cell r="C177" t="str">
            <v>VAR_fin</v>
          </cell>
          <cell r="D177" t="str">
            <v>HYDR</v>
          </cell>
          <cell r="I177">
            <v>3.4106627283635124E-3</v>
          </cell>
          <cell r="J177">
            <v>3.5606524562296418E-3</v>
          </cell>
          <cell r="K177">
            <v>3.7132512553768563E-3</v>
          </cell>
        </row>
        <row r="178">
          <cell r="B178" t="str">
            <v>EHYD-RUNS10</v>
          </cell>
          <cell r="C178" t="str">
            <v>VAR_ncap</v>
          </cell>
          <cell r="D178" t="str">
            <v>-</v>
          </cell>
          <cell r="I178">
            <v>9.0998212146540095E-8</v>
          </cell>
          <cell r="J178">
            <v>6.6451727751910903E-8</v>
          </cell>
          <cell r="K178">
            <v>8.6675856252320906E-8</v>
          </cell>
        </row>
        <row r="179">
          <cell r="B179" t="str">
            <v>EHYD-RUNS10</v>
          </cell>
          <cell r="C179" t="str">
            <v>VAR_cap</v>
          </cell>
          <cell r="D179" t="str">
            <v>-</v>
          </cell>
          <cell r="I179">
            <v>3.1279089012364397E-4</v>
          </cell>
          <cell r="J179">
            <v>3.1285734185139598E-4</v>
          </cell>
          <cell r="K179">
            <v>3.1294401770764801E-4</v>
          </cell>
        </row>
        <row r="180">
          <cell r="B180" t="str">
            <v>SUP_WSTBIO</v>
          </cell>
          <cell r="C180" t="str">
            <v>VAR_fout</v>
          </cell>
          <cell r="D180" t="str">
            <v>ELC35</v>
          </cell>
          <cell r="I180">
            <v>0.14376710681554927</v>
          </cell>
          <cell r="J180">
            <v>0.16816120953501729</v>
          </cell>
          <cell r="K180">
            <v>0.19689377719986956</v>
          </cell>
        </row>
        <row r="181">
          <cell r="B181" t="str">
            <v>SUP_WSTBIO</v>
          </cell>
          <cell r="C181" t="str">
            <v>VAR_fout</v>
          </cell>
          <cell r="D181" t="str">
            <v>BIO</v>
          </cell>
          <cell r="I181">
            <v>7.1883553407774583</v>
          </cell>
          <cell r="J181">
            <v>8.4080604767508724</v>
          </cell>
          <cell r="K181">
            <v>9.8446888599934734</v>
          </cell>
        </row>
        <row r="182">
          <cell r="B182" t="str">
            <v>SUP_WSTBIO</v>
          </cell>
          <cell r="C182" t="str">
            <v>VAR_fin</v>
          </cell>
          <cell r="D182" t="str">
            <v>CWST</v>
          </cell>
          <cell r="I182">
            <v>12.359863554513936</v>
          </cell>
          <cell r="J182">
            <v>14.457059414024791</v>
          </cell>
          <cell r="K182">
            <v>16.927239302697359</v>
          </cell>
        </row>
        <row r="183">
          <cell r="B183" t="str">
            <v>SUP_WSTBIO</v>
          </cell>
          <cell r="C183" t="str">
            <v>VAR_ncap</v>
          </cell>
          <cell r="D183" t="str">
            <v>-</v>
          </cell>
          <cell r="I183">
            <v>0.127407280973999</v>
          </cell>
          <cell r="J183">
            <v>7.7487402950223203E-2</v>
          </cell>
          <cell r="K183">
            <v>0.16705415325651399</v>
          </cell>
        </row>
        <row r="184">
          <cell r="B184" t="str">
            <v>SUP_WSTBIO</v>
          </cell>
          <cell r="C184" t="str">
            <v>VAR_cap</v>
          </cell>
          <cell r="D184" t="str">
            <v>-</v>
          </cell>
          <cell r="I184">
            <v>0.27156040099406203</v>
          </cell>
          <cell r="J184">
            <v>0.31763776232044083</v>
          </cell>
          <cell r="K184">
            <v>0.37191032917384192</v>
          </cell>
        </row>
        <row r="185">
          <cell r="B185" t="str">
            <v>ITOT-CHPNGACCS</v>
          </cell>
          <cell r="C185" t="str">
            <v>VAR_fout</v>
          </cell>
          <cell r="D185" t="str">
            <v>CO2_O</v>
          </cell>
          <cell r="J185"/>
          <cell r="K185">
            <v>0.16849165648878039</v>
          </cell>
        </row>
        <row r="186">
          <cell r="B186" t="str">
            <v>ITOT-CHPNGACCS</v>
          </cell>
          <cell r="C186" t="str">
            <v>VAR_fout</v>
          </cell>
          <cell r="D186" t="str">
            <v>CO2</v>
          </cell>
          <cell r="J186"/>
          <cell r="K186">
            <v>-0.16849165648878101</v>
          </cell>
        </row>
        <row r="187">
          <cell r="B187" t="str">
            <v>ITOT-CHPNGACCS</v>
          </cell>
          <cell r="C187" t="str">
            <v>VAR_fout</v>
          </cell>
          <cell r="D187" t="str">
            <v>ITOT_NKEV_GAS_ELC_CHP</v>
          </cell>
          <cell r="J187"/>
          <cell r="K187">
            <v>1.0875626883091246E-3</v>
          </cell>
        </row>
        <row r="188">
          <cell r="B188" t="str">
            <v>ITOT-CHPNGACCS</v>
          </cell>
          <cell r="C188" t="str">
            <v>VAR_fout</v>
          </cell>
          <cell r="D188" t="str">
            <v>ITOT_LTH_CHP</v>
          </cell>
          <cell r="J188"/>
          <cell r="K188">
            <v>1.2020429712890366E-3</v>
          </cell>
        </row>
        <row r="189">
          <cell r="B189" t="str">
            <v>ITOT-CHPNGACCS</v>
          </cell>
          <cell r="C189" t="str">
            <v>VAR_fout</v>
          </cell>
          <cell r="D189" t="str">
            <v>CO2_I</v>
          </cell>
          <cell r="J189">
            <v>4.38949901397955E-3</v>
          </cell>
          <cell r="K189">
            <v>0.21061099624890101</v>
          </cell>
        </row>
        <row r="190">
          <cell r="B190" t="str">
            <v>ITOT-CHPNGACCS</v>
          </cell>
          <cell r="C190" t="str">
            <v>VAR_fin</v>
          </cell>
          <cell r="D190" t="str">
            <v>INGA</v>
          </cell>
          <cell r="J190">
            <v>7.7827996701765093E-5</v>
          </cell>
          <cell r="K190">
            <v>3.734237522143637E-3</v>
          </cell>
        </row>
        <row r="191">
          <cell r="B191" t="str">
            <v>ITOT-CHPNGACCS</v>
          </cell>
          <cell r="C191" t="str">
            <v>VAR_ncap</v>
          </cell>
          <cell r="D191" t="str">
            <v>-</v>
          </cell>
          <cell r="J191"/>
          <cell r="K191">
            <v>2.2703257144448199E-4</v>
          </cell>
        </row>
        <row r="192">
          <cell r="B192" t="str">
            <v>ITOT-CHPNGACCS</v>
          </cell>
          <cell r="C192" t="str">
            <v>VAR_cap</v>
          </cell>
          <cell r="D192" t="str">
            <v>-</v>
          </cell>
          <cell r="J192"/>
          <cell r="K192">
            <v>2.2703257144448199E-4</v>
          </cell>
        </row>
        <row r="193">
          <cell r="B193" t="str">
            <v>SCOM-ESOLPV</v>
          </cell>
          <cell r="C193" t="str">
            <v>VAR_fout</v>
          </cell>
          <cell r="D193" t="str">
            <v>SCOM_SOL_ELC</v>
          </cell>
          <cell r="I193">
            <v>11.285472370288829</v>
          </cell>
          <cell r="J193">
            <v>11.861155909427383</v>
          </cell>
          <cell r="K193">
            <v>13.102103391740629</v>
          </cell>
        </row>
        <row r="194">
          <cell r="B194" t="str">
            <v>SCOM-ESOLPV</v>
          </cell>
          <cell r="C194" t="str">
            <v>VAR_fin</v>
          </cell>
          <cell r="D194" t="str">
            <v>SOL</v>
          </cell>
          <cell r="I194">
            <v>11.285472370288829</v>
          </cell>
          <cell r="J194">
            <v>11.861155909427383</v>
          </cell>
          <cell r="K194">
            <v>13.102103391740629</v>
          </cell>
        </row>
        <row r="195">
          <cell r="B195" t="str">
            <v>SCOM-ESOLPV</v>
          </cell>
          <cell r="C195" t="str">
            <v>VAR_fin</v>
          </cell>
          <cell r="D195" t="str">
            <v>SOLPVC</v>
          </cell>
          <cell r="I195">
            <v>11.285472370288799</v>
          </cell>
          <cell r="J195">
            <v>11.861155909427399</v>
          </cell>
          <cell r="K195">
            <v>13.1021033917406</v>
          </cell>
        </row>
        <row r="196">
          <cell r="B196" t="str">
            <v>SCOM-ESOLPV</v>
          </cell>
          <cell r="C196" t="str">
            <v>VAR_ncap</v>
          </cell>
          <cell r="D196" t="str">
            <v>-</v>
          </cell>
          <cell r="I196">
            <v>0.62472804158873996</v>
          </cell>
          <cell r="J196">
            <v>0.57340316519172996</v>
          </cell>
          <cell r="K196">
            <v>2.7057307652498102</v>
          </cell>
        </row>
        <row r="197">
          <cell r="B197" t="str">
            <v>SCOM-ESOLPV</v>
          </cell>
          <cell r="C197" t="str">
            <v>VAR_cap</v>
          </cell>
          <cell r="D197" t="str">
            <v>-</v>
          </cell>
          <cell r="I197">
            <v>3.2532733676134393</v>
          </cell>
          <cell r="J197">
            <v>3.4192262227656789</v>
          </cell>
          <cell r="K197">
            <v>3.77695497807695</v>
          </cell>
        </row>
        <row r="198">
          <cell r="B198" t="str">
            <v>D-SCOM_LTH</v>
          </cell>
          <cell r="C198" t="str">
            <v>VAR_fout</v>
          </cell>
          <cell r="D198" t="str">
            <v>SCOM_LTH_DH</v>
          </cell>
          <cell r="I198">
            <v>11.070638480065057</v>
          </cell>
          <cell r="J198">
            <v>12.094993817619978</v>
          </cell>
          <cell r="K198">
            <v>10.29400129540913</v>
          </cell>
        </row>
        <row r="199">
          <cell r="B199" t="str">
            <v>D-SCOM_LTH</v>
          </cell>
          <cell r="C199" t="str">
            <v>VAR_fin</v>
          </cell>
          <cell r="D199" t="str">
            <v>LTH</v>
          </cell>
          <cell r="I199">
            <v>12.011494736548439</v>
          </cell>
          <cell r="J199">
            <v>13.114304781846084</v>
          </cell>
          <cell r="K199">
            <v>11.146919655081581</v>
          </cell>
        </row>
        <row r="200">
          <cell r="B200" t="str">
            <v>D-SCOM_LTH</v>
          </cell>
          <cell r="C200" t="str">
            <v>VAR_ncap</v>
          </cell>
          <cell r="D200" t="str">
            <v>-</v>
          </cell>
          <cell r="I200">
            <v>1.7321265338471899E-7</v>
          </cell>
          <cell r="J200">
            <v>1.7911752105060499E-7</v>
          </cell>
          <cell r="K200">
            <v>1.47857209848373E-7</v>
          </cell>
        </row>
        <row r="201">
          <cell r="B201" t="str">
            <v>D-SCOM_LTH</v>
          </cell>
          <cell r="C201" t="str">
            <v>VAR_cap</v>
          </cell>
          <cell r="D201" t="str">
            <v>-</v>
          </cell>
          <cell r="I201">
            <v>0.84970066485464901</v>
          </cell>
          <cell r="J201">
            <v>0.84970084397217005</v>
          </cell>
          <cell r="K201">
            <v>0.84970099182937997</v>
          </cell>
        </row>
        <row r="202">
          <cell r="B202" t="str">
            <v>EHYD-RUNS15</v>
          </cell>
          <cell r="C202" t="str">
            <v>VAR_fout</v>
          </cell>
          <cell r="D202" t="str">
            <v>ELC35</v>
          </cell>
          <cell r="I202">
            <v>1.3874138861203002E-2</v>
          </cell>
          <cell r="J202">
            <v>0.5428819517015725</v>
          </cell>
          <cell r="K202">
            <v>1.619714936455517</v>
          </cell>
        </row>
        <row r="203">
          <cell r="B203" t="str">
            <v>EHYD-RUNS15</v>
          </cell>
          <cell r="C203" t="str">
            <v>VAR_fin</v>
          </cell>
          <cell r="D203" t="str">
            <v>HYDR</v>
          </cell>
          <cell r="I203">
            <v>1.3874138861203002E-2</v>
          </cell>
          <cell r="J203">
            <v>0.5428819517015725</v>
          </cell>
          <cell r="K203">
            <v>1.619714936455517</v>
          </cell>
        </row>
        <row r="204">
          <cell r="B204" t="str">
            <v>EHYD-RUNS15</v>
          </cell>
          <cell r="C204" t="str">
            <v>VAR_ncap</v>
          </cell>
          <cell r="D204" t="str">
            <v>-</v>
          </cell>
          <cell r="I204">
            <v>1.5973294191327499E-7</v>
          </cell>
          <cell r="J204">
            <v>3.1029683424228498E-2</v>
          </cell>
          <cell r="K204">
            <v>6.3378773623103193E-2</v>
          </cell>
        </row>
        <row r="205">
          <cell r="B205" t="str">
            <v>EHYD-RUNS15</v>
          </cell>
          <cell r="C205" t="str">
            <v>VAR_cap</v>
          </cell>
          <cell r="D205" t="str">
            <v>-</v>
          </cell>
          <cell r="I205">
            <v>9.4822193371451398E-4</v>
          </cell>
          <cell r="J205">
            <v>3.1977905357943003E-2</v>
          </cell>
          <cell r="K205">
            <v>9.5356678981046203E-2</v>
          </cell>
        </row>
        <row r="206">
          <cell r="B206" t="str">
            <v>EHYD-RUN10</v>
          </cell>
          <cell r="C206" t="str">
            <v>VAR_fout</v>
          </cell>
          <cell r="D206" t="str">
            <v>ELC13</v>
          </cell>
          <cell r="I206">
            <v>5.6265793830540554E-2</v>
          </cell>
          <cell r="J206">
            <v>6.3131220824648837E-2</v>
          </cell>
          <cell r="K206">
            <v>6.0355902363185977E-2</v>
          </cell>
        </row>
        <row r="207">
          <cell r="B207" t="str">
            <v>EHYD-RUN10</v>
          </cell>
          <cell r="C207" t="str">
            <v>VAR_fin</v>
          </cell>
          <cell r="D207" t="str">
            <v>HYDR</v>
          </cell>
          <cell r="I207">
            <v>5.6265793830540554E-2</v>
          </cell>
          <cell r="J207">
            <v>6.3131220824648837E-2</v>
          </cell>
          <cell r="K207">
            <v>6.0355902363185977E-2</v>
          </cell>
        </row>
        <row r="208">
          <cell r="B208" t="str">
            <v>EHYD-RUN10</v>
          </cell>
          <cell r="C208" t="str">
            <v>VAR_ncap</v>
          </cell>
          <cell r="D208" t="str">
            <v>-</v>
          </cell>
          <cell r="I208">
            <v>3.3140715514650499E-8</v>
          </cell>
          <cell r="J208"/>
          <cell r="K208">
            <v>2.6519860865596101E-8</v>
          </cell>
        </row>
        <row r="209">
          <cell r="B209" t="str">
            <v>EHYD-RUN10</v>
          </cell>
          <cell r="C209" t="str">
            <v>VAR_cap</v>
          </cell>
          <cell r="D209" t="str">
            <v>-</v>
          </cell>
          <cell r="I209">
            <v>5.0210839907988301E-3</v>
          </cell>
          <cell r="J209">
            <v>5.0210839907988301E-3</v>
          </cell>
          <cell r="K209">
            <v>5.0211105106596904E-3</v>
          </cell>
        </row>
        <row r="210">
          <cell r="B210" t="str">
            <v>ITOT-CHPWOD</v>
          </cell>
          <cell r="C210" t="str">
            <v>VAR_fout</v>
          </cell>
          <cell r="D210" t="str">
            <v>ITOT_LTH_CHP</v>
          </cell>
          <cell r="I210">
            <v>8.1657887932421289</v>
          </cell>
          <cell r="J210">
            <v>9.1875770911723169</v>
          </cell>
          <cell r="K210">
            <v>8.9635599496023559</v>
          </cell>
        </row>
        <row r="211">
          <cell r="B211" t="str">
            <v>ITOT-CHPWOD</v>
          </cell>
          <cell r="C211" t="str">
            <v>VAR_fout</v>
          </cell>
          <cell r="D211" t="str">
            <v>ITOT_KEV_WOD_ELC_CHP</v>
          </cell>
          <cell r="I211">
            <v>3.860191065896271</v>
          </cell>
          <cell r="J211">
            <v>4.3432182612814527</v>
          </cell>
          <cell r="K211">
            <v>4.2373192489029279</v>
          </cell>
        </row>
        <row r="212">
          <cell r="B212" t="str">
            <v>ITOT-CHPWOD</v>
          </cell>
          <cell r="C212" t="str">
            <v>VAR_fin</v>
          </cell>
          <cell r="D212" t="str">
            <v>IWOD</v>
          </cell>
          <cell r="I212">
            <v>11.383023854779555</v>
          </cell>
          <cell r="J212">
            <v>12.669905009773766</v>
          </cell>
          <cell r="K212">
            <v>11.891279806320332</v>
          </cell>
        </row>
        <row r="213">
          <cell r="B213" t="str">
            <v>ITOT-CHPWOD</v>
          </cell>
          <cell r="C213" t="str">
            <v>VAR_ncap</v>
          </cell>
          <cell r="D213" t="str">
            <v>-</v>
          </cell>
          <cell r="I213">
            <v>3.9961489799756902E-2</v>
          </cell>
          <cell r="J213">
            <v>0.118567734938839</v>
          </cell>
          <cell r="K213">
            <v>6.6798407964096501E-2</v>
          </cell>
        </row>
        <row r="214">
          <cell r="B214" t="str">
            <v>ITOT-CHPWOD</v>
          </cell>
          <cell r="C214" t="str">
            <v>VAR_cap</v>
          </cell>
          <cell r="D214" t="str">
            <v>-</v>
          </cell>
          <cell r="I214">
            <v>0.1523157407088177</v>
          </cell>
          <cell r="J214">
            <v>0.21015941330260826</v>
          </cell>
          <cell r="K214">
            <v>0.16975024022168486</v>
          </cell>
        </row>
        <row r="215">
          <cell r="B215" t="str">
            <v>EHYD-RUN15</v>
          </cell>
          <cell r="C215" t="str">
            <v>VAR_fout</v>
          </cell>
          <cell r="D215" t="str">
            <v>ELC13</v>
          </cell>
          <cell r="I215">
            <v>3.3862695238405624E-3</v>
          </cell>
          <cell r="J215">
            <v>3.6644811674059743E-3</v>
          </cell>
          <cell r="K215">
            <v>3.6701711153504521E-3</v>
          </cell>
        </row>
        <row r="216">
          <cell r="B216" t="str">
            <v>EHYD-RUN15</v>
          </cell>
          <cell r="C216" t="str">
            <v>VAR_fin</v>
          </cell>
          <cell r="D216" t="str">
            <v>HYDR</v>
          </cell>
          <cell r="I216">
            <v>3.3862695238405624E-3</v>
          </cell>
          <cell r="J216">
            <v>3.6644811674059743E-3</v>
          </cell>
          <cell r="K216">
            <v>3.6701711153504521E-3</v>
          </cell>
        </row>
        <row r="217">
          <cell r="B217" t="str">
            <v>EHYD-RUN15</v>
          </cell>
          <cell r="C217" t="str">
            <v>VAR_ncap</v>
          </cell>
          <cell r="D217" t="str">
            <v>-</v>
          </cell>
          <cell r="I217">
            <v>6.3678934111417003E-8</v>
          </cell>
          <cell r="J217">
            <v>8.0740581514918499E-8</v>
          </cell>
          <cell r="K217">
            <v>1.49715944906472E-7</v>
          </cell>
        </row>
        <row r="218">
          <cell r="B218" t="str">
            <v>EHYD-RUN15</v>
          </cell>
          <cell r="C218" t="str">
            <v>VAR_cap</v>
          </cell>
          <cell r="D218" t="str">
            <v>-</v>
          </cell>
          <cell r="I218">
            <v>2.6072330839115601E-4</v>
          </cell>
          <cell r="J218">
            <v>2.6078834832557999E-4</v>
          </cell>
          <cell r="K218">
            <v>2.60954114807772E-4</v>
          </cell>
        </row>
        <row r="219">
          <cell r="B219" t="str">
            <v>SCOM-SWHSTG-CHPWOD</v>
          </cell>
          <cell r="C219" t="str">
            <v>VAR_fout</v>
          </cell>
          <cell r="D219" t="str">
            <v>AUX_SCOM-CHPWOD_OUT</v>
          </cell>
          <cell r="I219">
            <v>1.9506010930748746E-2</v>
          </cell>
          <cell r="J219">
            <v>2.4186550746024292E-2</v>
          </cell>
          <cell r="K219">
            <v>9.5945753349305954E-2</v>
          </cell>
        </row>
        <row r="220">
          <cell r="B220" t="str">
            <v>SCOM-SWHSTG-CHPWOD</v>
          </cell>
          <cell r="C220" t="str">
            <v>VAR_fout</v>
          </cell>
          <cell r="D220" t="str">
            <v>SCOM_LTH_CHPWOD</v>
          </cell>
          <cell r="I220">
            <v>1.952770838450928E-2</v>
          </cell>
          <cell r="J220">
            <v>2.418655074602425E-2</v>
          </cell>
          <cell r="K220">
            <v>9.594575334930594E-2</v>
          </cell>
        </row>
        <row r="221">
          <cell r="B221" t="str">
            <v>SCOM-SWHSTG-CHPWOD</v>
          </cell>
          <cell r="C221" t="str">
            <v>VAR_fin</v>
          </cell>
          <cell r="D221" t="str">
            <v>AUX_SCOM-CHPWOD_IN</v>
          </cell>
          <cell r="I221">
            <v>2.1686292206645003E-2</v>
          </cell>
          <cell r="J221">
            <v>2.5998826957419993E-2</v>
          </cell>
          <cell r="K221">
            <v>9.6917083631185369E-2</v>
          </cell>
        </row>
        <row r="222">
          <cell r="B222" t="str">
            <v>SCOM-SWHSTG-CHPWOD</v>
          </cell>
          <cell r="C222" t="str">
            <v>VAR_fin</v>
          </cell>
          <cell r="D222" t="str">
            <v>SCOM_LTH_CHPWOD</v>
          </cell>
          <cell r="I222">
            <v>2.1686292206645003E-2</v>
          </cell>
          <cell r="J222">
            <v>2.5998826957419993E-2</v>
          </cell>
          <cell r="K222">
            <v>9.6917083631185369E-2</v>
          </cell>
        </row>
        <row r="223">
          <cell r="B223" t="str">
            <v>SCOM-SWHSTG-CHPWOD</v>
          </cell>
          <cell r="C223" t="str">
            <v>VAR_ncap</v>
          </cell>
          <cell r="D223" t="str">
            <v>-</v>
          </cell>
          <cell r="I223">
            <v>2.30311306046827E-3</v>
          </cell>
          <cell r="J223">
            <v>1.8543563617651299E-4</v>
          </cell>
          <cell r="K223">
            <v>4.8630883740046803E-3</v>
          </cell>
        </row>
        <row r="224">
          <cell r="B224" t="str">
            <v>SCOM-SWHSTG-CHPWOD</v>
          </cell>
          <cell r="C224" t="str">
            <v>VAR_cap</v>
          </cell>
          <cell r="D224" t="str">
            <v>-</v>
          </cell>
          <cell r="I224">
            <v>2.8661210165726379E-3</v>
          </cell>
          <cell r="J224">
            <v>2.5213575104916478E-3</v>
          </cell>
          <cell r="K224">
            <v>5.9574281341040385E-3</v>
          </cell>
        </row>
        <row r="225">
          <cell r="B225" t="str">
            <v>RHNM-ESOLPV</v>
          </cell>
          <cell r="C225" t="str">
            <v>VAR_fout</v>
          </cell>
          <cell r="D225" t="str">
            <v>RHNM_SOL_ELC</v>
          </cell>
          <cell r="I225">
            <v>1.9647509478173966</v>
          </cell>
          <cell r="J225">
            <v>2.0649784601153267</v>
          </cell>
          <cell r="K225">
            <v>2.281025726044454</v>
          </cell>
        </row>
        <row r="226">
          <cell r="B226" t="str">
            <v>RHNM-ESOLPV</v>
          </cell>
          <cell r="C226" t="str">
            <v>VAR_fin</v>
          </cell>
          <cell r="D226" t="str">
            <v>SOL</v>
          </cell>
          <cell r="I226">
            <v>1.9647509478173966</v>
          </cell>
          <cell r="J226">
            <v>2.0649784601153267</v>
          </cell>
          <cell r="K226">
            <v>2.281025726044454</v>
          </cell>
        </row>
        <row r="227">
          <cell r="B227" t="str">
            <v>RHNM-ESOLPV</v>
          </cell>
          <cell r="C227" t="str">
            <v>VAR_fin</v>
          </cell>
          <cell r="D227" t="str">
            <v>SOLPVC</v>
          </cell>
          <cell r="I227">
            <v>1.9647509478173999</v>
          </cell>
          <cell r="J227">
            <v>2.0649784601153298</v>
          </cell>
          <cell r="K227">
            <v>2.2810257260444602</v>
          </cell>
        </row>
        <row r="228">
          <cell r="B228" t="str">
            <v>RHNM-ESOLPV</v>
          </cell>
          <cell r="C228" t="str">
            <v>VAR_ncap</v>
          </cell>
          <cell r="D228" t="str">
            <v>-</v>
          </cell>
          <cell r="I228">
            <v>2.74906367060084E-2</v>
          </cell>
          <cell r="J228">
            <v>2.8898582006102499E-2</v>
          </cell>
          <cell r="K228">
            <v>0.60674868599944198</v>
          </cell>
        </row>
        <row r="229">
          <cell r="B229" t="str">
            <v>RHNM-ESOLPV</v>
          </cell>
          <cell r="C229" t="str">
            <v>VAR_cap</v>
          </cell>
          <cell r="D229" t="str">
            <v>-</v>
          </cell>
          <cell r="I229">
            <v>0.566381113616646</v>
          </cell>
          <cell r="J229">
            <v>0.59527393489221903</v>
          </cell>
          <cell r="K229">
            <v>0.65755353869520305</v>
          </cell>
        </row>
        <row r="230">
          <cell r="B230" t="str">
            <v>CHPNGA</v>
          </cell>
          <cell r="C230" t="str">
            <v>VAR_fout</v>
          </cell>
          <cell r="D230" t="str">
            <v>ELC35</v>
          </cell>
          <cell r="I230">
            <v>3.8220824836040926E-3</v>
          </cell>
          <cell r="J230">
            <v>2.9976867518041408E-4</v>
          </cell>
          <cell r="K230">
            <v>1.54746522790946E-3</v>
          </cell>
        </row>
        <row r="231">
          <cell r="B231" t="str">
            <v>CHPNGA</v>
          </cell>
          <cell r="C231" t="str">
            <v>VAR_fout</v>
          </cell>
          <cell r="D231" t="str">
            <v>LTH</v>
          </cell>
          <cell r="I231">
            <v>8.1304609029243351E-3</v>
          </cell>
          <cell r="J231">
            <v>6.342309824670134E-4</v>
          </cell>
          <cell r="K231">
            <v>3.2391957886558544E-3</v>
          </cell>
        </row>
        <row r="232">
          <cell r="B232" t="str">
            <v>CHPNGA</v>
          </cell>
          <cell r="C232" t="str">
            <v>VAR_fout</v>
          </cell>
          <cell r="D232" t="str">
            <v>CO2_E</v>
          </cell>
          <cell r="I232">
            <v>0.89197455485200805</v>
          </cell>
          <cell r="J232">
            <v>7.6977949950019497E-2</v>
          </cell>
          <cell r="K232">
            <v>0.37381483078802802</v>
          </cell>
        </row>
        <row r="233">
          <cell r="B233" t="str">
            <v>CHPNGA</v>
          </cell>
          <cell r="C233" t="str">
            <v>VAR_fin</v>
          </cell>
          <cell r="D233" t="str">
            <v>ENGA</v>
          </cell>
          <cell r="I233">
            <v>1.581515168177319E-2</v>
          </cell>
          <cell r="J233">
            <v>1.3648572686173661E-3</v>
          </cell>
          <cell r="K233">
            <v>6.6279225317026269E-3</v>
          </cell>
        </row>
        <row r="234">
          <cell r="B234" t="str">
            <v>CHPNGA</v>
          </cell>
          <cell r="C234" t="str">
            <v>VAR_ncap</v>
          </cell>
          <cell r="D234" t="str">
            <v>-</v>
          </cell>
          <cell r="I234">
            <v>3.6475206507423799E-6</v>
          </cell>
          <cell r="J234">
            <v>1.2407534122715499E-6</v>
          </cell>
          <cell r="K234">
            <v>2.6570349550283798E-4</v>
          </cell>
        </row>
        <row r="235">
          <cell r="B235" t="str">
            <v>CHPNGA</v>
          </cell>
          <cell r="C235" t="str">
            <v>VAR_cap</v>
          </cell>
          <cell r="D235" t="str">
            <v>-</v>
          </cell>
          <cell r="I235">
            <v>5.5345653299101322E-4</v>
          </cell>
          <cell r="J235">
            <v>1.0162480834500012E-4</v>
          </cell>
          <cell r="K235">
            <v>2.6885741678681172E-4</v>
          </cell>
        </row>
        <row r="236">
          <cell r="B236" t="str">
            <v>EHYD-PUM00</v>
          </cell>
          <cell r="C236" t="str">
            <v>VAR_fout</v>
          </cell>
          <cell r="D236" t="str">
            <v>ELC</v>
          </cell>
          <cell r="I236">
            <v>12.72907149398816</v>
          </cell>
          <cell r="J236">
            <v>12.801362537402285</v>
          </cell>
          <cell r="K236">
            <v>12.866678534617265</v>
          </cell>
        </row>
        <row r="237">
          <cell r="B237" t="str">
            <v>EHYD-PUM00</v>
          </cell>
          <cell r="C237" t="str">
            <v>VAR_fout</v>
          </cell>
          <cell r="D237" t="str">
            <v>AUX_PUMP_OUT</v>
          </cell>
          <cell r="I237">
            <v>12.72907149398816</v>
          </cell>
          <cell r="J237">
            <v>12.801362537402285</v>
          </cell>
          <cell r="K237">
            <v>12.866678534617265</v>
          </cell>
        </row>
        <row r="238">
          <cell r="B238" t="str">
            <v>EHYD-PUM00</v>
          </cell>
          <cell r="C238" t="str">
            <v>VAR_fin</v>
          </cell>
          <cell r="D238" t="str">
            <v>AUX_PUMP_IN</v>
          </cell>
          <cell r="I238">
            <v>15.911337697750071</v>
          </cell>
          <cell r="J238">
            <v>16.001701497012604</v>
          </cell>
          <cell r="K238">
            <v>16.083346744720881</v>
          </cell>
        </row>
        <row r="239">
          <cell r="B239" t="str">
            <v>EHYD-PUM00</v>
          </cell>
          <cell r="C239" t="str">
            <v>VAR_fin</v>
          </cell>
          <cell r="D239" t="str">
            <v>ELC</v>
          </cell>
          <cell r="I239">
            <v>15.911337697750071</v>
          </cell>
          <cell r="J239">
            <v>16.001701497012604</v>
          </cell>
          <cell r="K239">
            <v>16.083346744720881</v>
          </cell>
        </row>
        <row r="240">
          <cell r="B240" t="str">
            <v>EHYD-PUM00</v>
          </cell>
          <cell r="C240" t="str">
            <v>VAR_cap</v>
          </cell>
          <cell r="D240" t="str">
            <v>-</v>
          </cell>
          <cell r="I240">
            <v>4.3594499999999998</v>
          </cell>
          <cell r="J240">
            <v>4.3594499999999998</v>
          </cell>
          <cell r="K240">
            <v>4.3594499999999998</v>
          </cell>
        </row>
        <row r="241">
          <cell r="B241" t="str">
            <v>RHNS-SHSTG-CHPNGA</v>
          </cell>
          <cell r="C241" t="str">
            <v>VAR_fout</v>
          </cell>
          <cell r="D241" t="str">
            <v>RHNS_LTH_CHPNGA</v>
          </cell>
          <cell r="I241">
            <v>1.0864639333265496E-2</v>
          </cell>
          <cell r="J241">
            <v>1.2656221058659168E-2</v>
          </cell>
          <cell r="K241">
            <v>2.744738672459562E-3</v>
          </cell>
        </row>
        <row r="242">
          <cell r="B242" t="str">
            <v>RHNS-SHSTG-CHPNGA</v>
          </cell>
          <cell r="C242" t="str">
            <v>VAR_fout</v>
          </cell>
          <cell r="D242" t="str">
            <v>AUX_RNS-CHPNGA_OUT</v>
          </cell>
          <cell r="I242">
            <v>1.0854662621297412E-2</v>
          </cell>
          <cell r="J242">
            <v>1.2656221058659215E-2</v>
          </cell>
          <cell r="K242">
            <v>2.7447386724595651E-3</v>
          </cell>
        </row>
        <row r="243">
          <cell r="B243" t="str">
            <v>RHNS-SHSTG-CHPNGA</v>
          </cell>
          <cell r="C243" t="str">
            <v>VAR_fin</v>
          </cell>
          <cell r="D243" t="str">
            <v>RHNS_LTH_CHPNGA</v>
          </cell>
          <cell r="I243">
            <v>1.3164450213052509E-2</v>
          </cell>
          <cell r="J243">
            <v>1.4892076626141964E-2</v>
          </cell>
          <cell r="K243">
            <v>3.0521144284906682E-3</v>
          </cell>
        </row>
        <row r="244">
          <cell r="B244" t="str">
            <v>RHNS-SHSTG-CHPNGA</v>
          </cell>
          <cell r="C244" t="str">
            <v>VAR_fin</v>
          </cell>
          <cell r="D244" t="str">
            <v>AUX_RNS-CHPNGA_IN</v>
          </cell>
          <cell r="I244">
            <v>1.3164450213052509E-2</v>
          </cell>
          <cell r="J244">
            <v>1.4892076626141964E-2</v>
          </cell>
          <cell r="K244">
            <v>3.0521144284906682E-3</v>
          </cell>
        </row>
        <row r="245">
          <cell r="B245" t="str">
            <v>RHNS-SHSTG-CHPNGA</v>
          </cell>
          <cell r="C245" t="str">
            <v>VAR_ncap</v>
          </cell>
          <cell r="D245" t="str">
            <v>-</v>
          </cell>
          <cell r="I245">
            <v>2.2153061318132398E-3</v>
          </cell>
          <cell r="J245">
            <v>2.49743464305482E-4</v>
          </cell>
          <cell r="K245">
            <v>3.6421452996016198E-4</v>
          </cell>
        </row>
        <row r="246">
          <cell r="B246" t="str">
            <v>RHNS-SHSTG-CHPNGA</v>
          </cell>
          <cell r="C246" t="str">
            <v>VAR_cap</v>
          </cell>
          <cell r="D246" t="str">
            <v>-</v>
          </cell>
          <cell r="I246">
            <v>2.9504542052861396E-3</v>
          </cell>
          <cell r="J246">
            <v>2.4712729125532613E-3</v>
          </cell>
          <cell r="K246">
            <v>1.4678881249519287E-3</v>
          </cell>
        </row>
        <row r="247">
          <cell r="B247" t="str">
            <v>ITOT-CHPGFC</v>
          </cell>
          <cell r="C247" t="str">
            <v>VAR_fout</v>
          </cell>
          <cell r="D247" t="str">
            <v>ITOT_NKEV_GAS_ELC_CHP</v>
          </cell>
          <cell r="I247">
            <v>1.1462148998844953E-3</v>
          </cell>
          <cell r="J247">
            <v>7.1957726729847697E-4</v>
          </cell>
          <cell r="K247">
            <v>1.2219630602937517E-3</v>
          </cell>
        </row>
        <row r="248">
          <cell r="B248" t="str">
            <v>ITOT-CHPGFC</v>
          </cell>
          <cell r="C248" t="str">
            <v>VAR_fout</v>
          </cell>
          <cell r="D248" t="str">
            <v>ITOT_LTH_CHP</v>
          </cell>
          <cell r="I248">
            <v>5.4418918411947362E-4</v>
          </cell>
          <cell r="J248">
            <v>3.2347968896904013E-4</v>
          </cell>
          <cell r="K248">
            <v>4.9307281380274188E-4</v>
          </cell>
        </row>
        <row r="249">
          <cell r="B249" t="str">
            <v>ITOT-CHPGFC</v>
          </cell>
          <cell r="C249" t="str">
            <v>VAR_fout</v>
          </cell>
          <cell r="D249" t="str">
            <v>CO2_I</v>
          </cell>
          <cell r="I249">
            <v>0.12140191615678</v>
          </cell>
          <cell r="J249">
            <v>7.4466344725934094E-2</v>
          </cell>
          <cell r="K249">
            <v>0.120910029123803</v>
          </cell>
        </row>
        <row r="250">
          <cell r="B250" t="str">
            <v>ITOT-CHPGFC</v>
          </cell>
          <cell r="C250" t="str">
            <v>VAR_fin</v>
          </cell>
          <cell r="D250" t="str">
            <v>INGA</v>
          </cell>
          <cell r="I250">
            <v>2.1525162439145441E-3</v>
          </cell>
          <cell r="J250">
            <v>1.3203252610981227E-3</v>
          </cell>
          <cell r="K250">
            <v>2.1437948426206162E-3</v>
          </cell>
        </row>
        <row r="251">
          <cell r="B251" t="str">
            <v>ITOT-CHPGFC</v>
          </cell>
          <cell r="C251" t="str">
            <v>VAR_ncap</v>
          </cell>
          <cell r="D251" t="str">
            <v>-</v>
          </cell>
          <cell r="I251">
            <v>1.69221032693798E-4</v>
          </cell>
          <cell r="J251">
            <v>7.3508861740695302E-7</v>
          </cell>
          <cell r="K251">
            <v>6.7942915699337693E-5</v>
          </cell>
        </row>
        <row r="252">
          <cell r="B252" t="str">
            <v>ITOT-CHPGFC</v>
          </cell>
          <cell r="C252" t="str">
            <v>VAR_cap</v>
          </cell>
          <cell r="D252" t="str">
            <v>-</v>
          </cell>
          <cell r="I252">
            <v>1.69221032693798E-4</v>
          </cell>
          <cell r="J252">
            <v>1.6989241240476487E-4</v>
          </cell>
          <cell r="K252">
            <v>1.3992263611130594E-4</v>
          </cell>
        </row>
        <row r="253">
          <cell r="B253" t="str">
            <v>ITOT-SWSTG-CHP</v>
          </cell>
          <cell r="C253" t="str">
            <v>VAR_fout</v>
          </cell>
          <cell r="D253" t="str">
            <v>ITOT_LTH_CHP</v>
          </cell>
          <cell r="I253">
            <v>5.4827261957236008E-2</v>
          </cell>
          <cell r="J253">
            <v>0.24695336183297473</v>
          </cell>
          <cell r="K253">
            <v>0.18407803344977572</v>
          </cell>
        </row>
        <row r="254">
          <cell r="B254" t="str">
            <v>ITOT-SWSTG-CHP</v>
          </cell>
          <cell r="C254" t="str">
            <v>VAR_fout</v>
          </cell>
          <cell r="D254" t="str">
            <v>AUX_ITOT-CHP_OUT</v>
          </cell>
          <cell r="I254">
            <v>5.4766342777283601E-2</v>
          </cell>
          <cell r="J254">
            <v>0.24695336183297509</v>
          </cell>
          <cell r="K254">
            <v>0.18407803344977572</v>
          </cell>
        </row>
        <row r="255">
          <cell r="B255" t="str">
            <v>ITOT-SWSTG-CHP</v>
          </cell>
          <cell r="C255" t="str">
            <v>VAR_fin</v>
          </cell>
          <cell r="D255" t="str">
            <v>ITOT_LTH_CHP</v>
          </cell>
          <cell r="I255">
            <v>6.0923989537328138E-2</v>
          </cell>
          <cell r="J255">
            <v>0.26554595866783298</v>
          </cell>
          <cell r="K255">
            <v>0.18593990167362143</v>
          </cell>
        </row>
        <row r="256">
          <cell r="B256" t="str">
            <v>ITOT-SWSTG-CHP</v>
          </cell>
          <cell r="C256" t="str">
            <v>VAR_fin</v>
          </cell>
          <cell r="D256" t="str">
            <v>AUX_ITOT-CHP_IN</v>
          </cell>
          <cell r="I256">
            <v>6.0923989537328138E-2</v>
          </cell>
          <cell r="J256">
            <v>0.26554595866783298</v>
          </cell>
          <cell r="K256">
            <v>0.18593990167362143</v>
          </cell>
        </row>
        <row r="257">
          <cell r="B257" t="str">
            <v>ITOT-SWSTG-CHP</v>
          </cell>
          <cell r="C257" t="str">
            <v>VAR_ncap</v>
          </cell>
          <cell r="D257" t="str">
            <v>-</v>
          </cell>
          <cell r="I257">
            <v>1.4195286017699701E-2</v>
          </cell>
          <cell r="J257">
            <v>5.3407114709907499E-2</v>
          </cell>
          <cell r="K257">
            <v>1.31319552699448E-4</v>
          </cell>
        </row>
        <row r="258">
          <cell r="B258" t="str">
            <v>ITOT-SWSTG-CHP</v>
          </cell>
          <cell r="C258" t="str">
            <v>VAR_cap</v>
          </cell>
          <cell r="D258" t="str">
            <v>-</v>
          </cell>
          <cell r="I258">
            <v>1.5205798843680847E-2</v>
          </cell>
          <cell r="J258">
            <v>6.7612239787200185E-2</v>
          </cell>
          <cell r="K258">
            <v>4.4870748267329348E-2</v>
          </cell>
        </row>
        <row r="259">
          <cell r="B259" t="str">
            <v>D-ELFO</v>
          </cell>
          <cell r="C259" t="str">
            <v>VAR_fout</v>
          </cell>
          <cell r="D259" t="str">
            <v>CO2</v>
          </cell>
          <cell r="I259">
            <v>0.72057241604914102</v>
          </cell>
          <cell r="J259">
            <v>7.9567740838482601E-2</v>
          </cell>
          <cell r="K259">
            <v>4.24953933958752E-2</v>
          </cell>
        </row>
        <row r="260">
          <cell r="B260" t="str">
            <v>D-ELFO</v>
          </cell>
          <cell r="C260" t="str">
            <v>VAR_fout</v>
          </cell>
          <cell r="D260" t="str">
            <v>ELFO</v>
          </cell>
          <cell r="I260">
            <v>9.6138129843871389E-3</v>
          </cell>
          <cell r="J260">
            <v>1.0615857101573928E-3</v>
          </cell>
          <cell r="K260">
            <v>5.6696975308314257E-4</v>
          </cell>
        </row>
        <row r="261">
          <cell r="B261" t="str">
            <v>D-ELFO</v>
          </cell>
          <cell r="C261" t="str">
            <v>VAR_fin</v>
          </cell>
          <cell r="D261" t="str">
            <v>LFO</v>
          </cell>
          <cell r="I261">
            <v>9.7771019816708226E-3</v>
          </cell>
          <cell r="J261">
            <v>1.0796165649726267E-3</v>
          </cell>
          <cell r="K261">
            <v>5.7659963902137381E-4</v>
          </cell>
        </row>
        <row r="262">
          <cell r="B262" t="str">
            <v>EHYD-DAM00</v>
          </cell>
          <cell r="C262" t="str">
            <v>VAR_fout</v>
          </cell>
          <cell r="D262" t="str">
            <v>ELC</v>
          </cell>
          <cell r="I262">
            <v>70.838699469476722</v>
          </cell>
          <cell r="J262">
            <v>71.400536765503432</v>
          </cell>
          <cell r="K262">
            <v>71.393867498351113</v>
          </cell>
        </row>
        <row r="263">
          <cell r="B263" t="str">
            <v>EHYD-DAM00</v>
          </cell>
          <cell r="C263" t="str">
            <v>VAR_fin</v>
          </cell>
          <cell r="D263" t="str">
            <v>HYDD</v>
          </cell>
          <cell r="I263">
            <v>70.838699469476722</v>
          </cell>
          <cell r="J263">
            <v>71.400536765503432</v>
          </cell>
          <cell r="K263">
            <v>71.393867498351113</v>
          </cell>
        </row>
        <row r="264">
          <cell r="B264" t="str">
            <v>EHYD-DAM00</v>
          </cell>
          <cell r="C264" t="str">
            <v>VAR_cap</v>
          </cell>
          <cell r="D264" t="str">
            <v>-</v>
          </cell>
          <cell r="I264">
            <v>7.3394300010600002</v>
          </cell>
          <cell r="J264">
            <v>7.3394300010600002</v>
          </cell>
          <cell r="K264">
            <v>7.3394300010600002</v>
          </cell>
        </row>
        <row r="265">
          <cell r="B265" t="str">
            <v>RHES-SHSTG-CHPWOD</v>
          </cell>
          <cell r="C265" t="str">
            <v>VAR_fout</v>
          </cell>
          <cell r="D265" t="str">
            <v>AUX_RES-CHPWOD_OUT</v>
          </cell>
          <cell r="I265">
            <v>3.7288013417913122E-3</v>
          </cell>
          <cell r="J265">
            <v>3.557312585412514E-3</v>
          </cell>
          <cell r="K265">
            <v>2.5951324262714162E-3</v>
          </cell>
        </row>
        <row r="266">
          <cell r="B266" t="str">
            <v>RHES-SHSTG-CHPWOD</v>
          </cell>
          <cell r="C266" t="str">
            <v>VAR_fout</v>
          </cell>
          <cell r="D266" t="str">
            <v>RHES_LTH_CHPWOD</v>
          </cell>
          <cell r="I266">
            <v>3.7322285489069227E-3</v>
          </cell>
          <cell r="J266">
            <v>3.5573125854125027E-3</v>
          </cell>
          <cell r="K266">
            <v>2.5951324262714136E-3</v>
          </cell>
        </row>
        <row r="267">
          <cell r="B267" t="str">
            <v>RHES-SHSTG-CHPWOD</v>
          </cell>
          <cell r="C267" t="str">
            <v>VAR_fin</v>
          </cell>
          <cell r="D267" t="str">
            <v>AUX_RES-CHPWOD_IN</v>
          </cell>
          <cell r="I267">
            <v>4.5191038077678934E-3</v>
          </cell>
          <cell r="J267">
            <v>4.1874784223201759E-3</v>
          </cell>
          <cell r="K267">
            <v>2.8858852660568262E-3</v>
          </cell>
        </row>
        <row r="268">
          <cell r="B268" t="str">
            <v>RHES-SHSTG-CHPWOD</v>
          </cell>
          <cell r="C268" t="str">
            <v>VAR_fin</v>
          </cell>
          <cell r="D268" t="str">
            <v>RHES_LTH_CHPWOD</v>
          </cell>
          <cell r="I268">
            <v>4.5191038077678934E-3</v>
          </cell>
          <cell r="J268">
            <v>4.1874784223201759E-3</v>
          </cell>
          <cell r="K268">
            <v>2.8858852660568262E-3</v>
          </cell>
        </row>
        <row r="269">
          <cell r="B269" t="str">
            <v>RHES-SHSTG-CHPWOD</v>
          </cell>
          <cell r="C269" t="str">
            <v>VAR_ncap</v>
          </cell>
          <cell r="D269" t="str">
            <v>-</v>
          </cell>
          <cell r="I269">
            <v>2.3050946899992901E-3</v>
          </cell>
          <cell r="J269">
            <v>1.8267705944784699E-4</v>
          </cell>
          <cell r="K269">
            <v>3.7449636126711598E-4</v>
          </cell>
        </row>
        <row r="270">
          <cell r="B270" t="str">
            <v>RHES-SHSTG-CHPWOD</v>
          </cell>
          <cell r="C270" t="str">
            <v>VAR_cap</v>
          </cell>
          <cell r="D270" t="str">
            <v>-</v>
          </cell>
          <cell r="I270">
            <v>2.8843895579901886E-3</v>
          </cell>
          <cell r="J270">
            <v>2.5082372813533299E-3</v>
          </cell>
          <cell r="K270">
            <v>1.4675112560892033E-3</v>
          </cell>
        </row>
        <row r="271">
          <cell r="B271" t="str">
            <v>ENUC_GOE_EXT</v>
          </cell>
          <cell r="C271" t="str">
            <v>VAR_fout</v>
          </cell>
          <cell r="D271" t="str">
            <v>ELC</v>
          </cell>
          <cell r="I271">
            <v>29.707277040906217</v>
          </cell>
          <cell r="J271">
            <v>29.707280123017924</v>
          </cell>
          <cell r="K271">
            <v>9.7622956064626898</v>
          </cell>
        </row>
        <row r="272">
          <cell r="B272" t="str">
            <v>ENUC_GOE_EXT</v>
          </cell>
          <cell r="C272" t="str">
            <v>VAR_fin</v>
          </cell>
          <cell r="D272" t="str">
            <v>URN</v>
          </cell>
          <cell r="I272">
            <v>89.593271269720134</v>
          </cell>
          <cell r="J272">
            <v>89.593280564966861</v>
          </cell>
          <cell r="K272">
            <v>29.44180973842386</v>
          </cell>
        </row>
        <row r="273">
          <cell r="B273" t="str">
            <v>ENUC_GOE_EXT</v>
          </cell>
          <cell r="C273" t="str">
            <v>VAR_ncap</v>
          </cell>
          <cell r="D273" t="str">
            <v>-</v>
          </cell>
          <cell r="I273"/>
          <cell r="J273"/>
          <cell r="K273"/>
        </row>
        <row r="274">
          <cell r="B274" t="str">
            <v>ENUC_GOE_EXT</v>
          </cell>
          <cell r="C274" t="str">
            <v>VAR_cap</v>
          </cell>
          <cell r="D274" t="str">
            <v>-</v>
          </cell>
          <cell r="I274">
            <v>1.0097579641059686</v>
          </cell>
          <cell r="J274">
            <v>1.0097579684759959</v>
          </cell>
          <cell r="K274">
            <v>0.34586351506858909</v>
          </cell>
        </row>
        <row r="275">
          <cell r="B275" t="str">
            <v>G-INTC-IND</v>
          </cell>
          <cell r="C275" t="str">
            <v>VAR_fout</v>
          </cell>
          <cell r="D275" t="str">
            <v>ELC35</v>
          </cell>
          <cell r="I275">
            <v>2.7831216556104899E-3</v>
          </cell>
          <cell r="J275">
            <v>1.6168537566231443E-3</v>
          </cell>
          <cell r="K275">
            <v>1.1625243863355532E-3</v>
          </cell>
        </row>
        <row r="276">
          <cell r="B276" t="str">
            <v>G-INTC-IND</v>
          </cell>
          <cell r="C276" t="str">
            <v>VAR_fout</v>
          </cell>
          <cell r="D276" t="str">
            <v>ITOT_ELC</v>
          </cell>
          <cell r="I276">
            <v>51.830821154887346</v>
          </cell>
          <cell r="J276">
            <v>43.066893634933933</v>
          </cell>
          <cell r="K276">
            <v>43.890303808593778</v>
          </cell>
        </row>
        <row r="277">
          <cell r="B277" t="str">
            <v>G-INTC-IND</v>
          </cell>
          <cell r="C277" t="str">
            <v>VAR_fout</v>
          </cell>
          <cell r="D277" t="str">
            <v>ELC13</v>
          </cell>
          <cell r="I277">
            <v>1.9409143060070554E-3</v>
          </cell>
          <cell r="J277">
            <v>1.1676328987042291E-3</v>
          </cell>
          <cell r="K277">
            <v>9.0110555343512414E-4</v>
          </cell>
        </row>
        <row r="278">
          <cell r="B278" t="str">
            <v>G-INTC-IND</v>
          </cell>
          <cell r="C278" t="str">
            <v>VAR_fin</v>
          </cell>
          <cell r="D278" t="str">
            <v>ELC3</v>
          </cell>
          <cell r="I278">
            <v>51.829730698602546</v>
          </cell>
          <cell r="J278">
            <v>19.56212378926022</v>
          </cell>
          <cell r="K278">
            <v>19.807424499019739</v>
          </cell>
        </row>
        <row r="279">
          <cell r="B279" t="str">
            <v>G-INTC-IND</v>
          </cell>
          <cell r="C279" t="str">
            <v>VAR_fin</v>
          </cell>
          <cell r="D279" t="str">
            <v>ELC5</v>
          </cell>
          <cell r="I279">
            <v>5.7967627371364617E-3</v>
          </cell>
          <cell r="J279">
            <v>23.507554332328972</v>
          </cell>
          <cell r="K279">
            <v>24.084843278459513</v>
          </cell>
        </row>
        <row r="280">
          <cell r="B280" t="str">
            <v>G-INTC-IND</v>
          </cell>
          <cell r="C280" t="str">
            <v>VAR_ncap</v>
          </cell>
          <cell r="D280" t="str">
            <v>-</v>
          </cell>
          <cell r="I280">
            <v>7.2956501380981104E-7</v>
          </cell>
          <cell r="J280">
            <v>9.6587047889144796E-7</v>
          </cell>
          <cell r="K280">
            <v>1.9602813677001798E-6</v>
          </cell>
        </row>
        <row r="281">
          <cell r="B281" t="str">
            <v>G-INTC-IND</v>
          </cell>
          <cell r="C281" t="str">
            <v>VAR_cap</v>
          </cell>
          <cell r="D281" t="str">
            <v>-</v>
          </cell>
          <cell r="I281">
            <v>4.4927392960361816</v>
          </cell>
          <cell r="J281">
            <v>4.4927403149649132</v>
          </cell>
          <cell r="K281">
            <v>4.4927422663170056</v>
          </cell>
        </row>
        <row r="282">
          <cell r="B282" t="str">
            <v>D-IH2R</v>
          </cell>
          <cell r="C282" t="str">
            <v>VAR_fout</v>
          </cell>
          <cell r="D282" t="str">
            <v>IH2</v>
          </cell>
          <cell r="I282">
            <v>1.8906109126546224</v>
          </cell>
          <cell r="J282">
            <v>7.2293903496036194</v>
          </cell>
          <cell r="K282">
            <v>7.4166150221923148</v>
          </cell>
        </row>
        <row r="283">
          <cell r="B283" t="str">
            <v>D-IH2R</v>
          </cell>
          <cell r="C283" t="str">
            <v>VAR_fin</v>
          </cell>
          <cell r="D283" t="str">
            <v>H2</v>
          </cell>
          <cell r="I283">
            <v>1.8906109126546224</v>
          </cell>
          <cell r="J283">
            <v>7.2293903496036194</v>
          </cell>
          <cell r="K283">
            <v>7.4166150221923148</v>
          </cell>
        </row>
        <row r="284">
          <cell r="B284" t="str">
            <v>D-IH2R</v>
          </cell>
          <cell r="C284" t="str">
            <v>VAR_ncap</v>
          </cell>
          <cell r="D284" t="str">
            <v>-</v>
          </cell>
          <cell r="I284">
            <v>6.9331703951017704E-2</v>
          </cell>
          <cell r="J284">
            <v>0.261022254479294</v>
          </cell>
          <cell r="K284">
            <v>0.17341671332313899</v>
          </cell>
        </row>
        <row r="285">
          <cell r="B285" t="str">
            <v>D-IH2R</v>
          </cell>
          <cell r="C285" t="str">
            <v>VAR_cap</v>
          </cell>
          <cell r="D285" t="str">
            <v>-</v>
          </cell>
          <cell r="I285">
            <v>6.9332195163825203E-2</v>
          </cell>
          <cell r="J285">
            <v>0.27330241922606602</v>
          </cell>
          <cell r="K285">
            <v>0.26282238135540598</v>
          </cell>
        </row>
        <row r="286">
          <cell r="B286" t="str">
            <v>ESOL-PV_E</v>
          </cell>
          <cell r="C286" t="str">
            <v>VAR_fout</v>
          </cell>
          <cell r="D286" t="str">
            <v>CELC_E</v>
          </cell>
          <cell r="I286">
            <v>4.2280757606674287E-7</v>
          </cell>
          <cell r="J286">
            <v>1.1152316767094713E-6</v>
          </cell>
          <cell r="K286">
            <v>1.1533275341214653E-5</v>
          </cell>
        </row>
        <row r="287">
          <cell r="B287" t="str">
            <v>ESOL-PV_E</v>
          </cell>
          <cell r="C287" t="str">
            <v>VAR_fin</v>
          </cell>
          <cell r="D287" t="str">
            <v>SOL</v>
          </cell>
          <cell r="I287">
            <v>4.2280757606674287E-7</v>
          </cell>
          <cell r="J287">
            <v>1.1152316767094713E-6</v>
          </cell>
          <cell r="K287">
            <v>1.1533275341214653E-5</v>
          </cell>
        </row>
        <row r="288">
          <cell r="B288" t="str">
            <v>ESOL-PV_E</v>
          </cell>
          <cell r="C288" t="str">
            <v>VAR_fin</v>
          </cell>
          <cell r="D288" t="str">
            <v>SOLPVC</v>
          </cell>
          <cell r="I288">
            <v>4.2280757606674297E-7</v>
          </cell>
          <cell r="J288">
            <v>1.11523167670947E-6</v>
          </cell>
          <cell r="K288">
            <v>1.15332753412147E-5</v>
          </cell>
        </row>
        <row r="289">
          <cell r="B289" t="str">
            <v>ESOL-PV_E</v>
          </cell>
          <cell r="C289" t="str">
            <v>VAR_ncap</v>
          </cell>
          <cell r="D289" t="str">
            <v>-</v>
          </cell>
          <cell r="I289">
            <v>1.3999143254932099E-7</v>
          </cell>
          <cell r="J289">
            <v>2.4455249555687001E-7</v>
          </cell>
          <cell r="K289">
            <v>2.8855898351259699E-6</v>
          </cell>
        </row>
        <row r="290">
          <cell r="B290" t="str">
            <v>ESOL-PV_E</v>
          </cell>
          <cell r="C290" t="str">
            <v>VAR_cap</v>
          </cell>
          <cell r="D290" t="str">
            <v>-</v>
          </cell>
          <cell r="I290">
            <v>2.2320682294922701E-7</v>
          </cell>
          <cell r="J290">
            <v>4.6775931850609601E-7</v>
          </cell>
          <cell r="K290">
            <v>3.35334915363207E-6</v>
          </cell>
        </row>
        <row r="291">
          <cell r="B291" t="str">
            <v>EWSTINC</v>
          </cell>
          <cell r="C291" t="str">
            <v>VAR_fout</v>
          </cell>
          <cell r="D291" t="str">
            <v>ELC35</v>
          </cell>
          <cell r="I291">
            <v>7.4918616524422061</v>
          </cell>
          <cell r="J291">
            <v>7.6680256944155643</v>
          </cell>
          <cell r="K291">
            <v>3.1906164354361978E-3</v>
          </cell>
        </row>
        <row r="292">
          <cell r="B292" t="str">
            <v>EWSTINC</v>
          </cell>
          <cell r="C292" t="str">
            <v>VAR_fout</v>
          </cell>
          <cell r="D292" t="str">
            <v>CO2_E</v>
          </cell>
          <cell r="I292">
            <v>1944.97478376965</v>
          </cell>
          <cell r="J292">
            <v>1990.7090265173699</v>
          </cell>
          <cell r="K292">
            <v>0.82832129042071601</v>
          </cell>
        </row>
        <row r="293">
          <cell r="B293" t="str">
            <v>EWSTINC</v>
          </cell>
          <cell r="C293" t="str">
            <v>VAR_fin</v>
          </cell>
          <cell r="D293" t="str">
            <v>EWST</v>
          </cell>
          <cell r="I293">
            <v>20.958779997517791</v>
          </cell>
          <cell r="J293">
            <v>21.451605889195775</v>
          </cell>
          <cell r="K293">
            <v>8.9258759743611731E-3</v>
          </cell>
        </row>
        <row r="294">
          <cell r="B294" t="str">
            <v>EWSTINC</v>
          </cell>
          <cell r="C294" t="str">
            <v>VAR_ncap</v>
          </cell>
          <cell r="D294" t="str">
            <v>-</v>
          </cell>
          <cell r="I294">
            <v>8.9443728767116704E-2</v>
          </cell>
          <cell r="J294">
            <v>3.9374137904063099E-2</v>
          </cell>
          <cell r="K294">
            <v>3.9260506473945802E-8</v>
          </cell>
        </row>
        <row r="295">
          <cell r="B295" t="str">
            <v>EWSTINC</v>
          </cell>
          <cell r="C295" t="str">
            <v>VAR_cap</v>
          </cell>
          <cell r="D295" t="str">
            <v>-</v>
          </cell>
          <cell r="I295">
            <v>0.27948907295156794</v>
          </cell>
          <cell r="J295">
            <v>0.28606062353713396</v>
          </cell>
          <cell r="K295">
            <v>1.9671680605870545E-4</v>
          </cell>
        </row>
        <row r="296">
          <cell r="B296" t="str">
            <v>D-IBIO</v>
          </cell>
          <cell r="C296" t="str">
            <v>VAR_fout</v>
          </cell>
          <cell r="D296" t="str">
            <v>IBIO</v>
          </cell>
          <cell r="I296">
            <v>2.7851181722792271</v>
          </cell>
          <cell r="J296">
            <v>2.785116617159924</v>
          </cell>
          <cell r="K296">
            <v>2.7851163467807964</v>
          </cell>
        </row>
        <row r="297">
          <cell r="B297" t="str">
            <v>D-IBIO</v>
          </cell>
          <cell r="C297" t="str">
            <v>VAR_fin</v>
          </cell>
          <cell r="D297" t="str">
            <v>BIO</v>
          </cell>
          <cell r="I297">
            <v>2.7851181722792271</v>
          </cell>
          <cell r="J297">
            <v>2.785116617159924</v>
          </cell>
          <cell r="K297">
            <v>2.7851163467807964</v>
          </cell>
        </row>
        <row r="298">
          <cell r="B298" t="str">
            <v>D-EWOD</v>
          </cell>
          <cell r="C298" t="str">
            <v>VAR_fout</v>
          </cell>
          <cell r="D298" t="str">
            <v>EWOD</v>
          </cell>
          <cell r="I298">
            <v>6.2278644789287361</v>
          </cell>
          <cell r="J298">
            <v>7.3554950062567226</v>
          </cell>
          <cell r="K298">
            <v>9.3146799331470884</v>
          </cell>
        </row>
        <row r="299">
          <cell r="B299" t="str">
            <v>D-EWOD</v>
          </cell>
          <cell r="C299" t="str">
            <v>VAR_fin</v>
          </cell>
          <cell r="D299" t="str">
            <v>WOD</v>
          </cell>
          <cell r="I299">
            <v>6.2278644789287361</v>
          </cell>
          <cell r="J299">
            <v>7.3554950062567226</v>
          </cell>
          <cell r="K299">
            <v>9.3146799331470884</v>
          </cell>
        </row>
        <row r="300">
          <cell r="B300" t="str">
            <v>HPLWOD</v>
          </cell>
          <cell r="C300" t="str">
            <v>VAR_fout</v>
          </cell>
          <cell r="D300" t="str">
            <v>LTH</v>
          </cell>
          <cell r="I300">
            <v>4.0541157851848153</v>
          </cell>
          <cell r="J300">
            <v>4.5053973451730212</v>
          </cell>
          <cell r="K300">
            <v>5.4072734097947377</v>
          </cell>
        </row>
        <row r="301">
          <cell r="B301" t="str">
            <v>HPLWOD</v>
          </cell>
          <cell r="C301" t="str">
            <v>VAR_fin</v>
          </cell>
          <cell r="D301" t="str">
            <v>EWOD</v>
          </cell>
          <cell r="I301">
            <v>5.7915939788354516</v>
          </cell>
          <cell r="J301">
            <v>6.4362819216757376</v>
          </cell>
          <cell r="K301">
            <v>7.7246762997067728</v>
          </cell>
        </row>
        <row r="302">
          <cell r="B302" t="str">
            <v>HPLWOD</v>
          </cell>
          <cell r="C302" t="str">
            <v>VAR_ncap</v>
          </cell>
          <cell r="D302" t="str">
            <v>-</v>
          </cell>
          <cell r="I302">
            <v>5.6943312528498997E-2</v>
          </cell>
          <cell r="J302">
            <v>0.236749910869303</v>
          </cell>
          <cell r="K302">
            <v>0.35662426316291701</v>
          </cell>
        </row>
        <row r="303">
          <cell r="B303" t="str">
            <v>HPLWOD</v>
          </cell>
          <cell r="C303" t="str">
            <v>VAR_cap</v>
          </cell>
          <cell r="D303" t="str">
            <v>-</v>
          </cell>
          <cell r="I303">
            <v>0.514226305686449</v>
          </cell>
          <cell r="J303">
            <v>0.57146488876310197</v>
          </cell>
          <cell r="K303">
            <v>0.68585269901790902</v>
          </cell>
        </row>
        <row r="304">
          <cell r="B304" t="str">
            <v>ENGA-GTCC</v>
          </cell>
          <cell r="C304" t="str">
            <v>VAR_fout</v>
          </cell>
          <cell r="D304" t="str">
            <v>ELC13</v>
          </cell>
          <cell r="I304"/>
          <cell r="J304">
            <v>6.4179239799843919E-4</v>
          </cell>
          <cell r="K304">
            <v>5.7435528011085821E-3</v>
          </cell>
        </row>
        <row r="305">
          <cell r="B305" t="str">
            <v>ENGA-GTCC</v>
          </cell>
          <cell r="C305" t="str">
            <v>VAR_fout</v>
          </cell>
          <cell r="D305" t="str">
            <v>CO2_E</v>
          </cell>
          <cell r="I305"/>
          <cell r="J305">
            <v>6.8533818911695299E-2</v>
          </cell>
          <cell r="K305">
            <v>0.55063702267468995</v>
          </cell>
        </row>
        <row r="306">
          <cell r="B306" t="str">
            <v>ENGA-GTCC</v>
          </cell>
          <cell r="C306" t="str">
            <v>VAR_fin</v>
          </cell>
          <cell r="D306" t="str">
            <v>ENGA</v>
          </cell>
          <cell r="I306"/>
          <cell r="J306">
            <v>1.2151386331860871E-3</v>
          </cell>
          <cell r="K306">
            <v>9.7630677779200412E-3</v>
          </cell>
        </row>
        <row r="307">
          <cell r="B307" t="str">
            <v>ENGA-GTCC</v>
          </cell>
          <cell r="C307" t="str">
            <v>VAR_fin</v>
          </cell>
          <cell r="D307" t="str">
            <v>GTC</v>
          </cell>
          <cell r="I307"/>
          <cell r="J307">
            <v>1.53515415662883E-4</v>
          </cell>
          <cell r="K307">
            <v>5.5074488525090203E-4</v>
          </cell>
        </row>
        <row r="308">
          <cell r="B308" t="str">
            <v>ENGA-GTCC</v>
          </cell>
          <cell r="C308" t="str">
            <v>VAR_ncap</v>
          </cell>
          <cell r="D308" t="str">
            <v>-</v>
          </cell>
          <cell r="I308"/>
          <cell r="J308">
            <v>3.1883472811412503E-4</v>
          </cell>
          <cell r="K308">
            <v>3.1385099718211099E-4</v>
          </cell>
        </row>
        <row r="309">
          <cell r="B309" t="str">
            <v>ENGA-GTCC</v>
          </cell>
          <cell r="C309" t="str">
            <v>VAR_cap</v>
          </cell>
          <cell r="D309" t="str">
            <v>-</v>
          </cell>
          <cell r="I309"/>
          <cell r="J309">
            <v>1.53515415662883E-4</v>
          </cell>
          <cell r="K309">
            <v>5.5074488525090224E-4</v>
          </cell>
        </row>
        <row r="310">
          <cell r="B310" t="str">
            <v>D-SNGA</v>
          </cell>
          <cell r="C310" t="str">
            <v>VAR_fout</v>
          </cell>
          <cell r="D310" t="str">
            <v>CO2</v>
          </cell>
          <cell r="I310">
            <v>511.563735083636</v>
          </cell>
          <cell r="J310">
            <v>277.551890497469</v>
          </cell>
          <cell r="K310">
            <v>162.692109138587</v>
          </cell>
        </row>
        <row r="311">
          <cell r="B311" t="str">
            <v>D-SNGA</v>
          </cell>
          <cell r="C311" t="str">
            <v>VAR_fout</v>
          </cell>
          <cell r="D311" t="str">
            <v>SNGA</v>
          </cell>
          <cell r="I311">
            <v>9.6112657423711667</v>
          </cell>
          <cell r="J311">
            <v>4.9057640785492547</v>
          </cell>
          <cell r="K311">
            <v>3.0249278653711427</v>
          </cell>
        </row>
        <row r="312">
          <cell r="B312" t="str">
            <v>D-SNGA</v>
          </cell>
          <cell r="C312" t="str">
            <v>VAR_fout</v>
          </cell>
          <cell r="D312" t="str">
            <v>RSH2</v>
          </cell>
          <cell r="I312">
            <v>2.0452391241329178E-3</v>
          </cell>
          <cell r="J312">
            <v>1.1937426390067505E-3</v>
          </cell>
          <cell r="K312">
            <v>4.3837424572703123E-3</v>
          </cell>
        </row>
        <row r="313">
          <cell r="B313" t="str">
            <v>D-SNGA</v>
          </cell>
          <cell r="C313" t="str">
            <v>VAR_fin</v>
          </cell>
          <cell r="D313" t="str">
            <v>NGA</v>
          </cell>
          <cell r="I313">
            <v>9.07027899084461</v>
          </cell>
          <cell r="J313">
            <v>4.9211328102388174</v>
          </cell>
          <cell r="K313">
            <v>2.8846118641593521</v>
          </cell>
        </row>
        <row r="314">
          <cell r="B314" t="str">
            <v>D-SNGA</v>
          </cell>
          <cell r="C314" t="str">
            <v>VAR_fin</v>
          </cell>
          <cell r="D314" t="str">
            <v>BNGA</v>
          </cell>
          <cell r="I314">
            <v>0.57174575071123745</v>
          </cell>
          <cell r="J314">
            <v>3.751430616706434E-4</v>
          </cell>
          <cell r="K314">
            <v>0.15079763015509773</v>
          </cell>
        </row>
        <row r="315">
          <cell r="B315" t="str">
            <v>D-SNGA</v>
          </cell>
          <cell r="C315" t="str">
            <v>VAR_fin</v>
          </cell>
          <cell r="D315" t="str">
            <v>H2</v>
          </cell>
          <cell r="I315">
            <v>2.0410561498824045E-3</v>
          </cell>
          <cell r="J315">
            <v>1.1879182749332227E-3</v>
          </cell>
          <cell r="K315">
            <v>4.3832013537671907E-3</v>
          </cell>
        </row>
        <row r="316">
          <cell r="B316" t="str">
            <v>D-SNGA</v>
          </cell>
          <cell r="C316" t="str">
            <v>VAR_ncap</v>
          </cell>
          <cell r="D316" t="str">
            <v>-</v>
          </cell>
          <cell r="I316">
            <v>3.5907442296742799E-7</v>
          </cell>
          <cell r="J316">
            <v>4.9799785213456895E-7</v>
          </cell>
          <cell r="K316">
            <v>8.9618947028618598E-7</v>
          </cell>
        </row>
        <row r="317">
          <cell r="B317" t="str">
            <v>D-SNGA</v>
          </cell>
          <cell r="C317" t="str">
            <v>VAR_cap</v>
          </cell>
          <cell r="D317" t="str">
            <v>-</v>
          </cell>
          <cell r="I317">
            <v>2.2350539165445995</v>
          </cell>
          <cell r="J317">
            <v>2.2350544145424514</v>
          </cell>
          <cell r="K317">
            <v>1.1208936115956416</v>
          </cell>
        </row>
        <row r="318">
          <cell r="B318" t="str">
            <v>RHES-CHPWOD</v>
          </cell>
          <cell r="C318" t="str">
            <v>VAR_fout</v>
          </cell>
          <cell r="D318" t="str">
            <v>RHES_KEV_WOD_ELC_CHP</v>
          </cell>
          <cell r="I318">
            <v>8.7883825182693859E-4</v>
          </cell>
          <cell r="J318">
            <v>9.8991264505358337E-4</v>
          </cell>
          <cell r="K318">
            <v>6.1953720034806103E-4</v>
          </cell>
        </row>
        <row r="319">
          <cell r="B319" t="str">
            <v>RHES-CHPWOD</v>
          </cell>
          <cell r="C319" t="str">
            <v>VAR_fout</v>
          </cell>
          <cell r="D319" t="str">
            <v>RHES_LTH_CHPWOD</v>
          </cell>
          <cell r="I319">
            <v>2.3234652121211776E-3</v>
          </cell>
          <cell r="J319">
            <v>2.561909202565129E-3</v>
          </cell>
          <cell r="K319">
            <v>1.5397459692242689E-3</v>
          </cell>
        </row>
        <row r="320">
          <cell r="B320" t="str">
            <v>RHES-CHPWOD</v>
          </cell>
          <cell r="C320" t="str">
            <v>VAR_fin</v>
          </cell>
          <cell r="D320" t="str">
            <v>RWOD</v>
          </cell>
          <cell r="I320">
            <v>0.29628035234523298</v>
          </cell>
          <cell r="J320">
            <v>0.46202061057146632</v>
          </cell>
          <cell r="K320">
            <v>0.46465987851941265</v>
          </cell>
        </row>
        <row r="321">
          <cell r="B321" t="str">
            <v>RHES-CHPWOD</v>
          </cell>
          <cell r="C321" t="str">
            <v>VAR_ncap</v>
          </cell>
          <cell r="D321" t="str">
            <v>-</v>
          </cell>
          <cell r="I321">
            <v>3.7310225667307798E-5</v>
          </cell>
          <cell r="J321">
            <v>2.2546011615416501E-5</v>
          </cell>
          <cell r="K321">
            <v>2.2752413455781298E-5</v>
          </cell>
        </row>
        <row r="322">
          <cell r="B322" t="str">
            <v>RHES-CHPWOD</v>
          </cell>
          <cell r="C322" t="str">
            <v>VAR_cap</v>
          </cell>
          <cell r="D322" t="str">
            <v>-</v>
          </cell>
          <cell r="I322">
            <v>7.8134041753375532E-5</v>
          </cell>
          <cell r="J322">
            <v>8.769291925074631E-5</v>
          </cell>
          <cell r="K322">
            <v>5.4853051628006061E-5</v>
          </cell>
        </row>
        <row r="323">
          <cell r="B323" t="str">
            <v>G-INTC-RES</v>
          </cell>
          <cell r="C323" t="str">
            <v>VAR_fout</v>
          </cell>
          <cell r="D323" t="str">
            <v>RHNS_ELC</v>
          </cell>
          <cell r="I323">
            <v>13.477914824508609</v>
          </cell>
          <cell r="J323">
            <v>12.712689503825482</v>
          </cell>
          <cell r="K323">
            <v>10.821637124170602</v>
          </cell>
        </row>
        <row r="324">
          <cell r="B324" t="str">
            <v>G-INTC-RES</v>
          </cell>
          <cell r="C324" t="str">
            <v>VAR_fout</v>
          </cell>
          <cell r="D324" t="str">
            <v>ELC35</v>
          </cell>
          <cell r="I324">
            <v>1.7026107711644505E-3</v>
          </cell>
          <cell r="J324">
            <v>1.2167686882028437E-3</v>
          </cell>
          <cell r="K324">
            <v>8.1908167241224897E-4</v>
          </cell>
        </row>
        <row r="325">
          <cell r="B325" t="str">
            <v>G-INTC-RES</v>
          </cell>
          <cell r="C325" t="str">
            <v>VAR_fout</v>
          </cell>
          <cell r="D325" t="str">
            <v>RHES_ELC</v>
          </cell>
          <cell r="I325">
            <v>16.536214867806322</v>
          </cell>
          <cell r="J325">
            <v>15.968638363555211</v>
          </cell>
          <cell r="K325">
            <v>12.719827982124839</v>
          </cell>
        </row>
        <row r="326">
          <cell r="B326" t="str">
            <v>G-INTC-RES</v>
          </cell>
          <cell r="C326" t="str">
            <v>VAR_fout</v>
          </cell>
          <cell r="D326" t="str">
            <v>RHNM_ELC</v>
          </cell>
          <cell r="I326">
            <v>12.161375816219353</v>
          </cell>
          <cell r="J326">
            <v>11.347546863677717</v>
          </cell>
          <cell r="K326">
            <v>9.976335406608122</v>
          </cell>
        </row>
        <row r="327">
          <cell r="B327" t="str">
            <v>G-INTC-RES</v>
          </cell>
          <cell r="C327" t="str">
            <v>VAR_fout</v>
          </cell>
          <cell r="D327" t="str">
            <v>RHEM_ELC</v>
          </cell>
          <cell r="I327">
            <v>15.211500098966285</v>
          </cell>
          <cell r="J327">
            <v>14.958013942137731</v>
          </cell>
          <cell r="K327">
            <v>12.871694843945448</v>
          </cell>
        </row>
        <row r="328">
          <cell r="B328" t="str">
            <v>G-INTC-RES</v>
          </cell>
          <cell r="C328" t="str">
            <v>VAR_fin</v>
          </cell>
          <cell r="D328" t="str">
            <v>ELC5</v>
          </cell>
          <cell r="I328">
            <v>57.388708218271766</v>
          </cell>
          <cell r="J328">
            <v>54.98806657284446</v>
          </cell>
          <cell r="K328">
            <v>46.390272952635613</v>
          </cell>
        </row>
        <row r="329">
          <cell r="B329" t="str">
            <v>G-INTC-RES</v>
          </cell>
          <cell r="C329" t="str">
            <v>VAR_ncap</v>
          </cell>
          <cell r="D329" t="str">
            <v>-</v>
          </cell>
          <cell r="I329">
            <v>9.1439582595819806E-8</v>
          </cell>
          <cell r="J329">
            <v>1.3742496040044E-7</v>
          </cell>
          <cell r="K329">
            <v>2.9512350595808799E-7</v>
          </cell>
        </row>
        <row r="330">
          <cell r="B330" t="str">
            <v>G-INTC-RES</v>
          </cell>
          <cell r="C330" t="str">
            <v>VAR_cap</v>
          </cell>
          <cell r="D330" t="str">
            <v>-</v>
          </cell>
          <cell r="I330">
            <v>4.3300927576022215</v>
          </cell>
          <cell r="J330">
            <v>4.330092893190125</v>
          </cell>
          <cell r="K330">
            <v>4.3300931828272464</v>
          </cell>
        </row>
        <row r="331">
          <cell r="B331" t="str">
            <v>SCOM-CHPNGA</v>
          </cell>
          <cell r="C331" t="str">
            <v>VAR_fout</v>
          </cell>
          <cell r="D331" t="str">
            <v>CO2_S</v>
          </cell>
          <cell r="I331">
            <v>2.98737119508881</v>
          </cell>
          <cell r="J331">
            <v>0.93594032900241897</v>
          </cell>
          <cell r="K331">
            <v>7.4850681645903402E-2</v>
          </cell>
        </row>
        <row r="332">
          <cell r="B332" t="str">
            <v>SCOM-CHPNGA</v>
          </cell>
          <cell r="C332" t="str">
            <v>VAR_fout</v>
          </cell>
          <cell r="D332" t="str">
            <v>SCOM_NKEV_GAS_ELC_CHP</v>
          </cell>
          <cell r="I332">
            <v>1.8516529883828459E-2</v>
          </cell>
          <cell r="J332">
            <v>5.7325689650439262E-3</v>
          </cell>
          <cell r="K332">
            <v>3.651007518137362E-4</v>
          </cell>
        </row>
        <row r="333">
          <cell r="B333" t="str">
            <v>SCOM-CHPNGA</v>
          </cell>
          <cell r="C333" t="str">
            <v>VAR_fout</v>
          </cell>
          <cell r="D333" t="str">
            <v>SCOM_LTH_CHPNGA</v>
          </cell>
          <cell r="I333">
            <v>2.6224835540047342E-2</v>
          </cell>
          <cell r="J333">
            <v>8.5988534475658854E-3</v>
          </cell>
          <cell r="K333">
            <v>5.4765112772060397E-4</v>
          </cell>
        </row>
        <row r="334">
          <cell r="B334" t="str">
            <v>SCOM-CHPNGA</v>
          </cell>
          <cell r="C334" t="str">
            <v>VAR_fin</v>
          </cell>
          <cell r="D334" t="str">
            <v>SNGA</v>
          </cell>
          <cell r="I334">
            <v>5.2967574381007236E-2</v>
          </cell>
          <cell r="J334">
            <v>1.6594686684440065E-2</v>
          </cell>
          <cell r="K334">
            <v>1.3271397454947429E-3</v>
          </cell>
        </row>
        <row r="335">
          <cell r="B335" t="str">
            <v>SCOM-CHPNGA</v>
          </cell>
          <cell r="C335" t="str">
            <v>VAR_ncap</v>
          </cell>
          <cell r="D335" t="str">
            <v>-</v>
          </cell>
          <cell r="I335">
            <v>7.8397608414660001E-7</v>
          </cell>
          <cell r="J335">
            <v>7.6887442169819997E-7</v>
          </cell>
          <cell r="K335">
            <v>5.81489182679681E-5</v>
          </cell>
        </row>
        <row r="336">
          <cell r="B336" t="str">
            <v>SCOM-CHPNGA</v>
          </cell>
          <cell r="C336" t="str">
            <v>VAR_cap</v>
          </cell>
          <cell r="D336" t="str">
            <v>-</v>
          </cell>
          <cell r="I336">
            <v>1.1938495880945386E-3</v>
          </cell>
          <cell r="J336">
            <v>6.1926127728779978E-4</v>
          </cell>
          <cell r="K336">
            <v>5.9336823961926692E-5</v>
          </cell>
        </row>
        <row r="337">
          <cell r="B337" t="str">
            <v>D-IPLT</v>
          </cell>
          <cell r="C337" t="str">
            <v>VAR_fout</v>
          </cell>
          <cell r="D337" t="str">
            <v>IPLT</v>
          </cell>
          <cell r="I337">
            <v>0.7324953251186026</v>
          </cell>
          <cell r="J337">
            <v>0.73044963782588923</v>
          </cell>
          <cell r="K337">
            <v>0.72639909100340205</v>
          </cell>
        </row>
        <row r="338">
          <cell r="B338" t="str">
            <v>D-IPLT</v>
          </cell>
          <cell r="C338" t="str">
            <v>VAR_fin</v>
          </cell>
          <cell r="D338" t="str">
            <v>PLT</v>
          </cell>
          <cell r="I338">
            <v>0.7324953251186026</v>
          </cell>
          <cell r="J338">
            <v>0.73044963782588923</v>
          </cell>
          <cell r="K338">
            <v>0.72639909100340205</v>
          </cell>
        </row>
        <row r="339">
          <cell r="B339" t="str">
            <v>LTH-STG</v>
          </cell>
          <cell r="C339" t="str">
            <v>VAR_fout</v>
          </cell>
          <cell r="D339" t="str">
            <v>AUX_LTH-STG_OUT</v>
          </cell>
          <cell r="I339">
            <v>8.9226780344727071E-4</v>
          </cell>
          <cell r="J339">
            <v>3.1606865968268437E-4</v>
          </cell>
          <cell r="K339">
            <v>1.4125148325973037E-2</v>
          </cell>
        </row>
        <row r="340">
          <cell r="B340" t="str">
            <v>LTH-STG</v>
          </cell>
          <cell r="C340" t="str">
            <v>VAR_fout</v>
          </cell>
          <cell r="D340" t="str">
            <v>LTH</v>
          </cell>
          <cell r="I340">
            <v>8.9308790253132028E-4</v>
          </cell>
          <cell r="J340">
            <v>3.1606865968268345E-4</v>
          </cell>
          <cell r="K340">
            <v>1.412514832597302E-2</v>
          </cell>
        </row>
        <row r="341">
          <cell r="B341" t="str">
            <v>LTH-STG</v>
          </cell>
          <cell r="C341" t="str">
            <v>VAR_fin</v>
          </cell>
          <cell r="D341" t="str">
            <v>AUX_LTH-STG_IN</v>
          </cell>
          <cell r="I341">
            <v>1.0852205044944092E-3</v>
          </cell>
          <cell r="J341">
            <v>3.7425027440161728E-4</v>
          </cell>
          <cell r="K341">
            <v>1.5695807094032545E-2</v>
          </cell>
        </row>
        <row r="342">
          <cell r="B342" t="str">
            <v>LTH-STG</v>
          </cell>
          <cell r="C342" t="str">
            <v>VAR_fin</v>
          </cell>
          <cell r="D342" t="str">
            <v>LTH</v>
          </cell>
          <cell r="I342">
            <v>1.0852205044944092E-3</v>
          </cell>
          <cell r="J342">
            <v>3.7425027440161728E-4</v>
          </cell>
          <cell r="K342">
            <v>1.5695807094032545E-2</v>
          </cell>
        </row>
        <row r="343">
          <cell r="B343" t="str">
            <v>LTH-STG</v>
          </cell>
          <cell r="C343" t="str">
            <v>VAR_ncap</v>
          </cell>
          <cell r="D343" t="str">
            <v>-</v>
          </cell>
          <cell r="I343">
            <v>7.2272826169640704E-5</v>
          </cell>
          <cell r="J343">
            <v>3.3984098082892203E-5</v>
          </cell>
          <cell r="K343">
            <v>4.6044063786349801E-2</v>
          </cell>
        </row>
        <row r="344">
          <cell r="B344" t="str">
            <v>LTH-STG</v>
          </cell>
          <cell r="C344" t="str">
            <v>VAR_cap</v>
          </cell>
          <cell r="D344" t="str">
            <v>-</v>
          </cell>
          <cell r="I344">
            <v>3.4059793736052003E-4</v>
          </cell>
          <cell r="J344">
            <v>1.9277556813816269E-4</v>
          </cell>
          <cell r="K344">
            <v>4.6133837580667546E-2</v>
          </cell>
        </row>
        <row r="345">
          <cell r="B345" t="str">
            <v>ITOT-CHPOIL</v>
          </cell>
          <cell r="C345" t="str">
            <v>VAR_fout</v>
          </cell>
          <cell r="D345" t="str">
            <v>ITOT_LTH_CHP</v>
          </cell>
          <cell r="I345">
            <v>0.84217553069472328</v>
          </cell>
          <cell r="J345">
            <v>3.9556827485490911E-3</v>
          </cell>
          <cell r="K345">
            <v>7.3300774301624183E-2</v>
          </cell>
        </row>
        <row r="346">
          <cell r="B346" t="str">
            <v>ITOT-CHPOIL</v>
          </cell>
          <cell r="C346" t="str">
            <v>VAR_fout</v>
          </cell>
          <cell r="D346" t="str">
            <v>ITOT_NKEV_OIL_ELC_CHP</v>
          </cell>
          <cell r="I346">
            <v>0.16986213430851585</v>
          </cell>
          <cell r="J346">
            <v>1.7844756280402431E-3</v>
          </cell>
          <cell r="K346">
            <v>3.3067223428295545E-2</v>
          </cell>
        </row>
        <row r="347">
          <cell r="B347" t="str">
            <v>ITOT-CHPOIL</v>
          </cell>
          <cell r="C347" t="str">
            <v>VAR_fout</v>
          </cell>
          <cell r="D347" t="str">
            <v>CO2_I</v>
          </cell>
          <cell r="I347">
            <v>47.588623157313997</v>
          </cell>
          <cell r="J347">
            <v>0.50697016184515797</v>
          </cell>
          <cell r="K347">
            <v>9.3018310552157804</v>
          </cell>
        </row>
        <row r="348">
          <cell r="B348" t="str">
            <v>ITOT-CHPOIL</v>
          </cell>
          <cell r="C348" t="str">
            <v>VAR_fin</v>
          </cell>
          <cell r="D348" t="str">
            <v>ILFO</v>
          </cell>
          <cell r="I348">
            <v>0.64570723415622866</v>
          </cell>
          <cell r="J348">
            <v>6.878835303190751E-3</v>
          </cell>
          <cell r="K348">
            <v>0.12621209030143526</v>
          </cell>
        </row>
        <row r="349">
          <cell r="B349" t="str">
            <v>ITOT-CHPOIL</v>
          </cell>
          <cell r="C349" t="str">
            <v>VAR_ncap</v>
          </cell>
          <cell r="D349" t="str">
            <v>-</v>
          </cell>
          <cell r="I349">
            <v>9.6305470084895595E-3</v>
          </cell>
          <cell r="J349">
            <v>1.21469542017145E-6</v>
          </cell>
          <cell r="K349">
            <v>3.0309544881327202E-3</v>
          </cell>
        </row>
        <row r="350">
          <cell r="B350" t="str">
            <v>ITOT-CHPOIL</v>
          </cell>
          <cell r="C350" t="str">
            <v>VAR_cap</v>
          </cell>
          <cell r="D350" t="str">
            <v>-</v>
          </cell>
          <cell r="I350">
            <v>2.6771252703518419E-2</v>
          </cell>
          <cell r="J350">
            <v>4.5610948289749008E-3</v>
          </cell>
          <cell r="K350">
            <v>4.95478265695533E-3</v>
          </cell>
        </row>
        <row r="351">
          <cell r="B351" t="str">
            <v>ENUC_GOE</v>
          </cell>
          <cell r="C351" t="str">
            <v>VAR_fout</v>
          </cell>
          <cell r="D351" t="str">
            <v>ELC</v>
          </cell>
          <cell r="I351"/>
          <cell r="J351"/>
          <cell r="K351"/>
        </row>
        <row r="352">
          <cell r="B352" t="str">
            <v>ENUC_GOE</v>
          </cell>
          <cell r="C352" t="str">
            <v>VAR_fin</v>
          </cell>
          <cell r="D352" t="str">
            <v>URN</v>
          </cell>
          <cell r="I352"/>
          <cell r="J352"/>
          <cell r="K352"/>
        </row>
        <row r="353">
          <cell r="B353" t="str">
            <v>ENUC_GOE</v>
          </cell>
          <cell r="C353" t="str">
            <v>VAR_cap</v>
          </cell>
          <cell r="D353" t="str">
            <v>-</v>
          </cell>
          <cell r="I353"/>
          <cell r="J353"/>
          <cell r="K353"/>
        </row>
        <row r="354">
          <cell r="B354" t="str">
            <v>D-RNGA</v>
          </cell>
          <cell r="C354" t="str">
            <v>VAR_fout</v>
          </cell>
          <cell r="D354" t="str">
            <v>CO2</v>
          </cell>
          <cell r="I354">
            <v>1497.09459407389</v>
          </cell>
          <cell r="J354">
            <v>1025.84991470466</v>
          </cell>
          <cell r="K354">
            <v>358.051432924621</v>
          </cell>
        </row>
        <row r="355">
          <cell r="B355" t="str">
            <v>D-RNGA</v>
          </cell>
          <cell r="C355" t="str">
            <v>VAR_fout</v>
          </cell>
          <cell r="D355" t="str">
            <v>RNGA</v>
          </cell>
          <cell r="I355">
            <v>27.465705258588347</v>
          </cell>
          <cell r="J355">
            <v>18.13120337529082</v>
          </cell>
          <cell r="K355">
            <v>6.5321330506738216</v>
          </cell>
        </row>
        <row r="356">
          <cell r="B356" t="str">
            <v>D-RNGA</v>
          </cell>
          <cell r="C356" t="str">
            <v>VAR_fout</v>
          </cell>
          <cell r="D356" t="str">
            <v>RSH2</v>
          </cell>
          <cell r="I356">
            <v>3.4454101061585003E-3</v>
          </cell>
          <cell r="J356">
            <v>2.4514918630122728E-3</v>
          </cell>
          <cell r="K356">
            <v>1.2931561721566769E-2</v>
          </cell>
        </row>
        <row r="357">
          <cell r="B357" t="str">
            <v>D-RNGA</v>
          </cell>
          <cell r="C357" t="str">
            <v>VAR_fin</v>
          </cell>
          <cell r="D357" t="str">
            <v>NGA</v>
          </cell>
          <cell r="I357">
            <v>26.544230391381014</v>
          </cell>
          <cell r="J357">
            <v>18.188828274905312</v>
          </cell>
          <cell r="K357">
            <v>6.348429661784051</v>
          </cell>
        </row>
        <row r="358">
          <cell r="B358" t="str">
            <v>D-RNGA</v>
          </cell>
          <cell r="C358" t="str">
            <v>VAR_fin</v>
          </cell>
          <cell r="D358" t="str">
            <v>BNGA</v>
          </cell>
          <cell r="I358">
            <v>1.009287591471191</v>
          </cell>
          <cell r="J358">
            <v>3.8636469649343805E-4</v>
          </cell>
          <cell r="K358">
            <v>0.20515819180631262</v>
          </cell>
        </row>
        <row r="359">
          <cell r="B359" t="str">
            <v>D-RNGA</v>
          </cell>
          <cell r="C359" t="str">
            <v>VAR_fin</v>
          </cell>
          <cell r="D359" t="str">
            <v>H2</v>
          </cell>
          <cell r="I359">
            <v>3.4436318133038804E-3</v>
          </cell>
          <cell r="J359">
            <v>2.4500767296671659E-3</v>
          </cell>
          <cell r="K359">
            <v>1.2931561721567954E-2</v>
          </cell>
        </row>
        <row r="360">
          <cell r="B360" t="str">
            <v>D-RNGA</v>
          </cell>
          <cell r="C360" t="str">
            <v>VAR_ncap</v>
          </cell>
          <cell r="D360" t="str">
            <v>-</v>
          </cell>
          <cell r="I360">
            <v>1.48189284612684E-7</v>
          </cell>
          <cell r="J360">
            <v>2.0732593518873201E-7</v>
          </cell>
          <cell r="K360">
            <v>3.83935893833279E-7</v>
          </cell>
        </row>
        <row r="361">
          <cell r="B361" t="str">
            <v>D-RNGA</v>
          </cell>
          <cell r="C361" t="str">
            <v>VAR_cap</v>
          </cell>
          <cell r="D361" t="str">
            <v>-</v>
          </cell>
          <cell r="I361">
            <v>3.0972407806680256</v>
          </cell>
          <cell r="J361">
            <v>3.0972409879939606</v>
          </cell>
          <cell r="K361">
            <v>1.5532836125701543</v>
          </cell>
        </row>
        <row r="362">
          <cell r="B362" t="str">
            <v>RHES-CHPGFC</v>
          </cell>
          <cell r="C362" t="str">
            <v>VAR_fout</v>
          </cell>
          <cell r="D362" t="str">
            <v>CO2_R</v>
          </cell>
          <cell r="I362">
            <v>7.0527645641390205E-2</v>
          </cell>
          <cell r="J362">
            <v>7.7733834014229397E-2</v>
          </cell>
          <cell r="K362">
            <v>5.21116573634514E-2</v>
          </cell>
        </row>
        <row r="363">
          <cell r="B363" t="str">
            <v>RHES-CHPGFC</v>
          </cell>
          <cell r="C363" t="str">
            <v>VAR_fout</v>
          </cell>
          <cell r="D363" t="str">
            <v>RHES_NKEV_GAS_ELC_CHP</v>
          </cell>
          <cell r="I363">
            <v>5.3771077350705241E-4</v>
          </cell>
          <cell r="J363">
            <v>6.0643416606845552E-4</v>
          </cell>
          <cell r="K363">
            <v>4.1578450024030446E-4</v>
          </cell>
        </row>
        <row r="364">
          <cell r="B364" t="str">
            <v>RHES-CHPGFC</v>
          </cell>
          <cell r="C364" t="str">
            <v>VAR_fout</v>
          </cell>
          <cell r="D364" t="str">
            <v>RHES_LTH_CHPNGA</v>
          </cell>
          <cell r="I364">
            <v>5.8610474312268724E-4</v>
          </cell>
          <cell r="J364">
            <v>6.4282021603256315E-4</v>
          </cell>
          <cell r="K364">
            <v>4.1578450024030446E-4</v>
          </cell>
        </row>
        <row r="365">
          <cell r="B365" t="str">
            <v>RHES-CHPGFC</v>
          </cell>
          <cell r="C365" t="str">
            <v>VAR_fin</v>
          </cell>
          <cell r="D365" t="str">
            <v>RNGA</v>
          </cell>
          <cell r="I365">
            <v>1.2504901709466355E-3</v>
          </cell>
          <cell r="J365">
            <v>1.3782594683373983E-3</v>
          </cell>
          <cell r="K365">
            <v>9.2396555608956481E-4</v>
          </cell>
        </row>
        <row r="366">
          <cell r="B366" t="str">
            <v>RHES-CHPGFC</v>
          </cell>
          <cell r="C366" t="str">
            <v>VAR_ncap</v>
          </cell>
          <cell r="D366" t="str">
            <v>-</v>
          </cell>
          <cell r="I366">
            <v>3.1628005113439297E-5</v>
          </cell>
          <cell r="J366">
            <v>6.0705344383976103E-6</v>
          </cell>
          <cell r="K366">
            <v>1.1511025358905199E-6</v>
          </cell>
        </row>
        <row r="367">
          <cell r="B367" t="str">
            <v>RHES-CHPGFC</v>
          </cell>
          <cell r="C367" t="str">
            <v>VAR_cap</v>
          </cell>
          <cell r="D367" t="str">
            <v>-</v>
          </cell>
          <cell r="I367">
            <v>4.7696023538182138E-5</v>
          </cell>
          <cell r="J367">
            <v>5.3737819709812638E-5</v>
          </cell>
          <cell r="K367">
            <v>3.6526443196135555E-5</v>
          </cell>
        </row>
        <row r="368">
          <cell r="B368" t="str">
            <v>ITOT-CHPHFC</v>
          </cell>
          <cell r="C368" t="str">
            <v>VAR_fout</v>
          </cell>
          <cell r="D368" t="str">
            <v>ITOT_LTH_CHP</v>
          </cell>
          <cell r="I368">
            <v>4.0081315164694495E-3</v>
          </cell>
          <cell r="J368">
            <v>2.0457681491511705E-3</v>
          </cell>
          <cell r="K368">
            <v>4.3504621422077387E-2</v>
          </cell>
        </row>
        <row r="369">
          <cell r="B369" t="str">
            <v>ITOT-CHPHFC</v>
          </cell>
          <cell r="C369" t="str">
            <v>VAR_fout</v>
          </cell>
          <cell r="D369" t="str">
            <v>ITOT_KEV_HFC_ELC_CHP</v>
          </cell>
          <cell r="I369">
            <v>5.9491007515813385E-3</v>
          </cell>
          <cell r="J369">
            <v>3.4096135819186133E-3</v>
          </cell>
          <cell r="K369">
            <v>8.7009242844154691E-2</v>
          </cell>
        </row>
        <row r="370">
          <cell r="B370" t="str">
            <v>ITOT-CHPHFC</v>
          </cell>
          <cell r="C370" t="str">
            <v>VAR_fin</v>
          </cell>
          <cell r="D370" t="str">
            <v>IH2</v>
          </cell>
          <cell r="I370">
            <v>1.1385838759007342E-2</v>
          </cell>
          <cell r="J370">
            <v>6.1992974216702034E-3</v>
          </cell>
          <cell r="K370">
            <v>0.14501540474025804</v>
          </cell>
        </row>
        <row r="371">
          <cell r="B371" t="str">
            <v>ITOT-CHPHFC</v>
          </cell>
          <cell r="C371" t="str">
            <v>VAR_ncap</v>
          </cell>
          <cell r="D371" t="str">
            <v>-</v>
          </cell>
          <cell r="I371">
            <v>4.6765904198054398E-4</v>
          </cell>
          <cell r="J371">
            <v>2.4971618755746999E-6</v>
          </cell>
          <cell r="K371">
            <v>1.0799996068839701E-2</v>
          </cell>
        </row>
        <row r="372">
          <cell r="B372" t="str">
            <v>ITOT-CHPHFC</v>
          </cell>
          <cell r="C372" t="str">
            <v>VAR_cap</v>
          </cell>
          <cell r="D372" t="str">
            <v>-</v>
          </cell>
          <cell r="I372">
            <v>4.6765904198054398E-4</v>
          </cell>
          <cell r="J372">
            <v>4.7007537551128318E-4</v>
          </cell>
          <cell r="K372">
            <v>1.0999432777082676E-2</v>
          </cell>
        </row>
        <row r="373">
          <cell r="B373" t="str">
            <v>G-INTC-TRA</v>
          </cell>
          <cell r="C373" t="str">
            <v>VAR_fout</v>
          </cell>
          <cell r="D373" t="str">
            <v>TRAN_ELC</v>
          </cell>
          <cell r="I373">
            <v>32.54946980951852</v>
          </cell>
          <cell r="J373">
            <v>49.609569405909973</v>
          </cell>
          <cell r="K373">
            <v>61.654704432328174</v>
          </cell>
        </row>
        <row r="374">
          <cell r="B374" t="str">
            <v>G-INTC-TRA</v>
          </cell>
          <cell r="C374" t="str">
            <v>VAR_fin</v>
          </cell>
          <cell r="D374" t="str">
            <v>ELC3</v>
          </cell>
          <cell r="I374">
            <v>32.541729133612037</v>
          </cell>
          <cell r="J374">
            <v>25.89911343985008</v>
          </cell>
          <cell r="K374">
            <v>28.290924502175912</v>
          </cell>
        </row>
        <row r="375">
          <cell r="B375" t="str">
            <v>G-INTC-TRA</v>
          </cell>
          <cell r="C375" t="str">
            <v>VAR_fin</v>
          </cell>
          <cell r="D375" t="str">
            <v>ELC5</v>
          </cell>
          <cell r="I375">
            <v>7.7406759064776514E-3</v>
          </cell>
          <cell r="J375">
            <v>23.710455966059904</v>
          </cell>
          <cell r="K375">
            <v>33.363779930152276</v>
          </cell>
        </row>
        <row r="376">
          <cell r="B376" t="str">
            <v>G-INTC-TRA</v>
          </cell>
          <cell r="C376" t="str">
            <v>VAR_ncap</v>
          </cell>
          <cell r="D376" t="str">
            <v>-</v>
          </cell>
          <cell r="I376">
            <v>0.77228750620234299</v>
          </cell>
          <cell r="J376">
            <v>1.8646470214726799E-5</v>
          </cell>
          <cell r="K376">
            <v>0.56874062365982103</v>
          </cell>
        </row>
        <row r="377">
          <cell r="B377" t="str">
            <v>G-INTC-TRA</v>
          </cell>
          <cell r="C377" t="str">
            <v>VAR_cap</v>
          </cell>
          <cell r="D377" t="str">
            <v>-</v>
          </cell>
          <cell r="I377">
            <v>1.0495082043002</v>
          </cell>
          <cell r="J377">
            <v>1.6358240517363289</v>
          </cell>
          <cell r="K377">
            <v>2.0566813029835571</v>
          </cell>
        </row>
        <row r="378">
          <cell r="B378" t="str">
            <v>SCOM-SWHSTG-CHPBIO</v>
          </cell>
          <cell r="C378" t="str">
            <v>VAR_fout</v>
          </cell>
          <cell r="D378" t="str">
            <v>AUX_SCOM-CHPBIO_OUT</v>
          </cell>
          <cell r="I378">
            <v>10.472727470761363</v>
          </cell>
          <cell r="J378">
            <v>13.364405490220269</v>
          </cell>
          <cell r="K378">
            <v>99.584076871915627</v>
          </cell>
        </row>
        <row r="379">
          <cell r="B379" t="str">
            <v>SCOM-SWHSTG-CHPBIO</v>
          </cell>
          <cell r="C379" t="str">
            <v>VAR_fout</v>
          </cell>
          <cell r="D379" t="str">
            <v>SCOM_LTH_CHPBIO</v>
          </cell>
          <cell r="I379">
            <v>10.484376778292789</v>
          </cell>
          <cell r="J379">
            <v>13.364405490220255</v>
          </cell>
          <cell r="K379">
            <v>99.584076871915627</v>
          </cell>
        </row>
        <row r="380">
          <cell r="B380" t="str">
            <v>SCOM-SWHSTG-CHPBIO</v>
          </cell>
          <cell r="C380" t="str">
            <v>VAR_fin</v>
          </cell>
          <cell r="D380" t="str">
            <v>SCOM_LTH_CHPBIO</v>
          </cell>
          <cell r="I380">
            <v>11.649296618116555</v>
          </cell>
          <cell r="J380">
            <v>14.370321873030534</v>
          </cell>
          <cell r="K380">
            <v>100.58997790389094</v>
          </cell>
        </row>
        <row r="381">
          <cell r="B381" t="str">
            <v>SCOM-SWHSTG-CHPBIO</v>
          </cell>
          <cell r="C381" t="str">
            <v>VAR_fin</v>
          </cell>
          <cell r="D381" t="str">
            <v>AUX_SCOM-CHPBIO_IN</v>
          </cell>
          <cell r="I381">
            <v>11.649296618116555</v>
          </cell>
          <cell r="J381">
            <v>14.370321873030534</v>
          </cell>
          <cell r="K381">
            <v>100.58997790389094</v>
          </cell>
        </row>
        <row r="382">
          <cell r="B382" t="str">
            <v>SCOM-SWHSTG-CHPBIO</v>
          </cell>
          <cell r="C382" t="str">
            <v>VAR_ncap</v>
          </cell>
          <cell r="D382" t="str">
            <v>-</v>
          </cell>
          <cell r="I382">
            <v>0.103363578695571</v>
          </cell>
          <cell r="J382">
            <v>0.599424319384397</v>
          </cell>
          <cell r="K382">
            <v>5.7092583679037601</v>
          </cell>
        </row>
        <row r="383">
          <cell r="B383" t="str">
            <v>SCOM-SWHSTG-CHPBIO</v>
          </cell>
          <cell r="C383" t="str">
            <v>VAR_cap</v>
          </cell>
          <cell r="D383" t="str">
            <v>-</v>
          </cell>
          <cell r="I383">
            <v>0.65542191630363533</v>
          </cell>
          <cell r="J383">
            <v>0.8338872885680878</v>
          </cell>
          <cell r="K383">
            <v>6.1879884566214844</v>
          </cell>
        </row>
        <row r="384">
          <cell r="B384" t="str">
            <v>SCOM-SWHSTG-CHPHFC</v>
          </cell>
          <cell r="C384" t="str">
            <v>VAR_fout</v>
          </cell>
          <cell r="D384" t="str">
            <v>AUX_SCOM-CHPHFC_OUT</v>
          </cell>
          <cell r="I384">
            <v>1.9063523186407635E-2</v>
          </cell>
          <cell r="J384">
            <v>1.8265575889796163E-2</v>
          </cell>
          <cell r="K384">
            <v>0.56474259535153992</v>
          </cell>
        </row>
        <row r="385">
          <cell r="B385" t="str">
            <v>SCOM-SWHSTG-CHPHFC</v>
          </cell>
          <cell r="C385" t="str">
            <v>VAR_fout</v>
          </cell>
          <cell r="D385" t="str">
            <v>SCOM_LTH_CHPHFC</v>
          </cell>
          <cell r="I385">
            <v>1.9084728440230091E-2</v>
          </cell>
          <cell r="J385">
            <v>1.8265575889796139E-2</v>
          </cell>
          <cell r="K385">
            <v>0.56474259535153992</v>
          </cell>
        </row>
        <row r="386">
          <cell r="B386" t="str">
            <v>SCOM-SWHSTG-CHPHFC</v>
          </cell>
          <cell r="C386" t="str">
            <v>VAR_fin</v>
          </cell>
          <cell r="D386" t="str">
            <v>SCOM_LTH_CHPHFC</v>
          </cell>
          <cell r="I386">
            <v>2.1189340473941012E-2</v>
          </cell>
          <cell r="J386">
            <v>1.9630159377481735E-2</v>
          </cell>
          <cell r="K386">
            <v>0.57044778490759662</v>
          </cell>
        </row>
        <row r="387">
          <cell r="B387" t="str">
            <v>SCOM-SWHSTG-CHPHFC</v>
          </cell>
          <cell r="C387" t="str">
            <v>VAR_fin</v>
          </cell>
          <cell r="D387" t="str">
            <v>AUX_SCOM-CHPHFC_IN</v>
          </cell>
          <cell r="I387">
            <v>2.1189340473941012E-2</v>
          </cell>
          <cell r="J387">
            <v>1.9630159377481735E-2</v>
          </cell>
          <cell r="K387">
            <v>0.57044778490759662</v>
          </cell>
        </row>
        <row r="388">
          <cell r="B388" t="str">
            <v>SCOM-SWHSTG-CHPHFC</v>
          </cell>
          <cell r="C388" t="str">
            <v>VAR_ncap</v>
          </cell>
          <cell r="D388" t="str">
            <v>-</v>
          </cell>
          <cell r="I388">
            <v>2.3000021019022798E-3</v>
          </cell>
          <cell r="J388">
            <v>1.8337032438154401E-4</v>
          </cell>
          <cell r="K388">
            <v>3.3996388379688401E-2</v>
          </cell>
        </row>
        <row r="389">
          <cell r="B389" t="str">
            <v>SCOM-SWHSTG-CHPHFC</v>
          </cell>
          <cell r="C389" t="str">
            <v>VAR_cap</v>
          </cell>
          <cell r="D389" t="str">
            <v>-</v>
          </cell>
          <cell r="I389">
            <v>2.8634419824204917E-3</v>
          </cell>
          <cell r="J389">
            <v>2.5164341315153265E-3</v>
          </cell>
          <cell r="K389">
            <v>3.508790054919337E-2</v>
          </cell>
        </row>
        <row r="390">
          <cell r="B390" t="str">
            <v>D-IHFO</v>
          </cell>
          <cell r="C390" t="str">
            <v>VAR_fout</v>
          </cell>
          <cell r="D390" t="str">
            <v>CO2</v>
          </cell>
          <cell r="I390">
            <v>8.7224980167830896E-2</v>
          </cell>
          <cell r="J390">
            <v>2.56637539496518E-3</v>
          </cell>
          <cell r="K390"/>
        </row>
        <row r="391">
          <cell r="B391" t="str">
            <v>D-IHFO</v>
          </cell>
          <cell r="C391" t="str">
            <v>VAR_fout</v>
          </cell>
          <cell r="D391" t="str">
            <v>IHFO</v>
          </cell>
          <cell r="I391">
            <v>1.1138730045121617E-3</v>
          </cell>
          <cell r="J391">
            <v>3.2772908247105844E-5</v>
          </cell>
          <cell r="K391"/>
        </row>
        <row r="392">
          <cell r="B392" t="str">
            <v>D-IHFO</v>
          </cell>
          <cell r="C392" t="str">
            <v>VAR_fin</v>
          </cell>
          <cell r="D392" t="str">
            <v>HFO</v>
          </cell>
          <cell r="I392">
            <v>1.13279195023157E-3</v>
          </cell>
          <cell r="J392">
            <v>3.3329550583963369E-5</v>
          </cell>
          <cell r="K392"/>
        </row>
        <row r="393">
          <cell r="B393" t="str">
            <v>RHNM-CHPNGA</v>
          </cell>
          <cell r="C393" t="str">
            <v>VAR_fout</v>
          </cell>
          <cell r="D393" t="str">
            <v>CO2_R</v>
          </cell>
          <cell r="I393">
            <v>201.488431082045</v>
          </cell>
          <cell r="J393">
            <v>209.55372751465401</v>
          </cell>
          <cell r="K393">
            <v>0.227365349129792</v>
          </cell>
        </row>
        <row r="394">
          <cell r="B394" t="str">
            <v>RHNM-CHPNGA</v>
          </cell>
          <cell r="C394" t="str">
            <v>VAR_fout</v>
          </cell>
          <cell r="D394" t="str">
            <v>RHNM_NKEV_GAS_ELC_CHP</v>
          </cell>
          <cell r="I394">
            <v>1.0784011537504508</v>
          </cell>
          <cell r="J394">
            <v>1.1306999879916224</v>
          </cell>
          <cell r="K394">
            <v>1.1003833660045751E-3</v>
          </cell>
        </row>
        <row r="395">
          <cell r="B395" t="str">
            <v>RHNM-CHPNGA</v>
          </cell>
          <cell r="C395" t="str">
            <v>VAR_fout</v>
          </cell>
          <cell r="D395" t="str">
            <v>RHNM_LTH_CHPNGA</v>
          </cell>
          <cell r="I395">
            <v>2.201588366345185</v>
          </cell>
          <cell r="J395">
            <v>2.2799360413601542</v>
          </cell>
          <cell r="K395">
            <v>2.1652704943961021E-3</v>
          </cell>
        </row>
        <row r="396">
          <cell r="B396" t="str">
            <v>RHNM-CHPNGA</v>
          </cell>
          <cell r="C396" t="str">
            <v>VAR_fin</v>
          </cell>
          <cell r="D396" t="str">
            <v>RNGA</v>
          </cell>
          <cell r="I396">
            <v>3.5724899128022121</v>
          </cell>
          <cell r="J396">
            <v>3.7154916226002452</v>
          </cell>
          <cell r="K396">
            <v>4.031300516485677E-3</v>
          </cell>
        </row>
        <row r="397">
          <cell r="B397" t="str">
            <v>RHNM-CHPNGA</v>
          </cell>
          <cell r="C397" t="str">
            <v>VAR_ncap</v>
          </cell>
          <cell r="D397" t="str">
            <v>-</v>
          </cell>
          <cell r="I397">
            <v>1.17199861944538E-2</v>
          </cell>
          <cell r="J397">
            <v>3.9564414759875599E-3</v>
          </cell>
          <cell r="K397">
            <v>4.07317603577955E-7</v>
          </cell>
        </row>
        <row r="398">
          <cell r="B398" t="str">
            <v>RHNM-CHPNGA</v>
          </cell>
          <cell r="C398" t="str">
            <v>VAR_cap</v>
          </cell>
          <cell r="D398" t="str">
            <v>-</v>
          </cell>
          <cell r="I398">
            <v>8.0021876557126434E-2</v>
          </cell>
          <cell r="J398">
            <v>8.390575695422503E-2</v>
          </cell>
          <cell r="K398">
            <v>3.1563635204579985E-4</v>
          </cell>
        </row>
        <row r="399">
          <cell r="B399" t="str">
            <v>G-INTC-EXP00-DE</v>
          </cell>
          <cell r="C399" t="str">
            <v>VAR_fout</v>
          </cell>
          <cell r="D399" t="str">
            <v>ELC_E-DE</v>
          </cell>
          <cell r="I399">
            <v>1.3131828582284013E-3</v>
          </cell>
          <cell r="J399">
            <v>1.5007129668510684E-3</v>
          </cell>
          <cell r="K399">
            <v>4.0694129702589869E-4</v>
          </cell>
        </row>
        <row r="400">
          <cell r="B400" t="str">
            <v>G-INTC-EXP00-DE</v>
          </cell>
          <cell r="C400" t="str">
            <v>VAR_fin</v>
          </cell>
          <cell r="D400" t="str">
            <v>ELC</v>
          </cell>
          <cell r="I400">
            <v>1.3131828582284013E-3</v>
          </cell>
          <cell r="J400">
            <v>1.5007129668510684E-3</v>
          </cell>
          <cell r="K400">
            <v>4.0694129702589869E-4</v>
          </cell>
        </row>
        <row r="401">
          <cell r="B401" t="str">
            <v>G-INTC-EXP00-DE</v>
          </cell>
          <cell r="C401" t="str">
            <v>VAR_ncap</v>
          </cell>
          <cell r="D401" t="str">
            <v>-</v>
          </cell>
          <cell r="I401">
            <v>1.3390585678554899E-6</v>
          </cell>
          <cell r="J401">
            <v>2.19345617846269E-6</v>
          </cell>
          <cell r="K401">
            <v>3.74450248319115E-6</v>
          </cell>
        </row>
        <row r="402">
          <cell r="B402" t="str">
            <v>G-INTC-EXP00-DE</v>
          </cell>
          <cell r="C402" t="str">
            <v>VAR_cap</v>
          </cell>
          <cell r="D402" t="str">
            <v>-</v>
          </cell>
          <cell r="I402">
            <v>7.5815704370185699E-4</v>
          </cell>
          <cell r="J402">
            <v>7.5671112079600533E-4</v>
          </cell>
          <cell r="K402">
            <v>3.8094619627582205E-4</v>
          </cell>
        </row>
        <row r="403">
          <cell r="B403" t="str">
            <v>ENUC_BMGL_EXT</v>
          </cell>
          <cell r="C403" t="str">
            <v>VAR_fout</v>
          </cell>
          <cell r="D403" t="str">
            <v>ELC</v>
          </cell>
          <cell r="I403">
            <v>33.164743175982153</v>
          </cell>
          <cell r="J403">
            <v>33.164744849312399</v>
          </cell>
          <cell r="K403">
            <v>24.068767516935296</v>
          </cell>
        </row>
        <row r="404">
          <cell r="B404" t="str">
            <v>ENUC_BMGL_EXT</v>
          </cell>
          <cell r="C404" t="str">
            <v>VAR_fin</v>
          </cell>
          <cell r="D404" t="str">
            <v>URN</v>
          </cell>
          <cell r="I404">
            <v>100.02053799360033</v>
          </cell>
          <cell r="J404">
            <v>100.02054304014588</v>
          </cell>
          <cell r="K404">
            <v>72.588262273358254</v>
          </cell>
        </row>
        <row r="405">
          <cell r="B405" t="str">
            <v>ENUC_BMGL_EXT</v>
          </cell>
          <cell r="C405" t="str">
            <v>VAR_ncap</v>
          </cell>
          <cell r="D405" t="str">
            <v>-</v>
          </cell>
          <cell r="I405"/>
          <cell r="J405"/>
          <cell r="K405"/>
        </row>
        <row r="406">
          <cell r="B406" t="str">
            <v>ENUC_BMGL_EXT</v>
          </cell>
          <cell r="C406" t="str">
            <v>VAR_cap</v>
          </cell>
          <cell r="D406" t="str">
            <v>-</v>
          </cell>
          <cell r="I406">
            <v>1.2327849585634769</v>
          </cell>
          <cell r="J406">
            <v>1.2327849597126483</v>
          </cell>
          <cell r="K406">
            <v>0.89467331480028367</v>
          </cell>
        </row>
        <row r="407">
          <cell r="B407" t="str">
            <v>CEN-EBAT</v>
          </cell>
          <cell r="C407" t="str">
            <v>VAR_fout</v>
          </cell>
          <cell r="D407" t="str">
            <v>ELC13</v>
          </cell>
          <cell r="I407">
            <v>4.2601254620259592E-2</v>
          </cell>
          <cell r="J407">
            <v>4.2655571089505309E-2</v>
          </cell>
          <cell r="K407">
            <v>4.9940945483040358E-2</v>
          </cell>
        </row>
        <row r="408">
          <cell r="B408" t="str">
            <v>CEN-EBAT</v>
          </cell>
          <cell r="C408" t="str">
            <v>VAR_fout</v>
          </cell>
          <cell r="D408" t="str">
            <v>AUX_CEN-EBAT_OUT</v>
          </cell>
          <cell r="I408">
            <v>4.260125462025946E-2</v>
          </cell>
          <cell r="J408">
            <v>4.2655571089505184E-2</v>
          </cell>
          <cell r="K408">
            <v>4.9940945483040185E-2</v>
          </cell>
        </row>
        <row r="409">
          <cell r="B409" t="str">
            <v>CEN-EBAT</v>
          </cell>
          <cell r="C409" t="str">
            <v>VAR_fin</v>
          </cell>
          <cell r="D409" t="str">
            <v>AUX_CEN-EBAT_IN</v>
          </cell>
          <cell r="I409">
            <v>4.9138192762135158E-2</v>
          </cell>
          <cell r="J409">
            <v>4.9199525749384333E-2</v>
          </cell>
          <cell r="K409">
            <v>5.7600758185810397E-2</v>
          </cell>
        </row>
        <row r="410">
          <cell r="B410" t="str">
            <v>CEN-EBAT</v>
          </cell>
          <cell r="C410" t="str">
            <v>VAR_fin</v>
          </cell>
          <cell r="D410" t="str">
            <v>ELC13</v>
          </cell>
          <cell r="I410">
            <v>4.9138192762135158E-2</v>
          </cell>
          <cell r="J410">
            <v>4.9199525749384333E-2</v>
          </cell>
          <cell r="K410">
            <v>5.7600758185810397E-2</v>
          </cell>
        </row>
        <row r="411">
          <cell r="B411" t="str">
            <v>CEN-EBAT</v>
          </cell>
          <cell r="C411" t="str">
            <v>VAR_ncap</v>
          </cell>
          <cell r="D411" t="str">
            <v>-</v>
          </cell>
          <cell r="I411">
            <v>3.6591691429222499E-3</v>
          </cell>
          <cell r="J411">
            <v>7.3254856991696402E-3</v>
          </cell>
          <cell r="K411">
            <v>8.7467916576444999E-3</v>
          </cell>
        </row>
        <row r="412">
          <cell r="B412" t="str">
            <v>CEN-EBAT</v>
          </cell>
          <cell r="C412" t="str">
            <v>VAR_cap</v>
          </cell>
          <cell r="D412" t="str">
            <v>-</v>
          </cell>
          <cell r="I412">
            <v>1.1340232063267236E-2</v>
          </cell>
          <cell r="J412">
            <v>1.1844440171180973E-2</v>
          </cell>
          <cell r="K412">
            <v>1.3061882346822526E-2</v>
          </cell>
        </row>
        <row r="413">
          <cell r="B413" t="str">
            <v>ESOL-PV</v>
          </cell>
          <cell r="C413" t="str">
            <v>VAR_fout</v>
          </cell>
          <cell r="D413" t="str">
            <v>ELC35</v>
          </cell>
          <cell r="I413">
            <v>0.23420783713514079</v>
          </cell>
          <cell r="J413">
            <v>0.24197816201751521</v>
          </cell>
          <cell r="K413">
            <v>7.0247856164961708E-2</v>
          </cell>
        </row>
        <row r="414">
          <cell r="B414" t="str">
            <v>ESOL-PV</v>
          </cell>
          <cell r="C414" t="str">
            <v>VAR_fin</v>
          </cell>
          <cell r="D414" t="str">
            <v>SOL</v>
          </cell>
          <cell r="I414">
            <v>0.23420783713514079</v>
          </cell>
          <cell r="J414">
            <v>0.24197816201751521</v>
          </cell>
          <cell r="K414">
            <v>7.0247856164961708E-2</v>
          </cell>
        </row>
        <row r="415">
          <cell r="B415" t="str">
            <v>ESOL-PV</v>
          </cell>
          <cell r="C415" t="str">
            <v>VAR_fin</v>
          </cell>
          <cell r="D415" t="str">
            <v>SOLPVC</v>
          </cell>
          <cell r="I415">
            <v>0.23420783713514101</v>
          </cell>
          <cell r="J415">
            <v>0.24197816201751501</v>
          </cell>
          <cell r="K415">
            <v>7.0247856164961597E-2</v>
          </cell>
        </row>
        <row r="416">
          <cell r="B416" t="str">
            <v>ESOL-PV</v>
          </cell>
          <cell r="C416" t="str">
            <v>VAR_ncap</v>
          </cell>
          <cell r="D416" t="str">
            <v>-</v>
          </cell>
          <cell r="I416">
            <v>2.2588414060028199E-2</v>
          </cell>
          <cell r="J416">
            <v>2.2399800320546002E-3</v>
          </cell>
          <cell r="K416">
            <v>1.05735871351627E-5</v>
          </cell>
        </row>
        <row r="417">
          <cell r="B417" t="str">
            <v>ESOL-PV</v>
          </cell>
          <cell r="C417" t="str">
            <v>VAR_cap</v>
          </cell>
          <cell r="D417" t="str">
            <v>-</v>
          </cell>
          <cell r="I417">
            <v>6.7515271134213906E-2</v>
          </cell>
          <cell r="J417">
            <v>6.9755251166268503E-2</v>
          </cell>
          <cell r="K417">
            <v>2.0250723840228399E-2</v>
          </cell>
        </row>
        <row r="418">
          <cell r="B418" t="str">
            <v>RHEM-SHSTG-CHPNGA</v>
          </cell>
          <cell r="C418" t="str">
            <v>VAR_fout</v>
          </cell>
          <cell r="D418" t="str">
            <v>RHEM_LTH_CHPNGA</v>
          </cell>
          <cell r="I418">
            <v>0.5478777703585952</v>
          </cell>
          <cell r="J418">
            <v>0.44692664032914609</v>
          </cell>
          <cell r="K418">
            <v>3.0740407005022869E-3</v>
          </cell>
        </row>
        <row r="419">
          <cell r="B419" t="str">
            <v>RHEM-SHSTG-CHPNGA</v>
          </cell>
          <cell r="C419" t="str">
            <v>VAR_fout</v>
          </cell>
          <cell r="D419" t="str">
            <v>AUX_REM-CHPNGA_OUT</v>
          </cell>
          <cell r="I419">
            <v>0.54737466864109563</v>
          </cell>
          <cell r="J419">
            <v>0.44692664032914731</v>
          </cell>
          <cell r="K419">
            <v>3.07404070050229E-3</v>
          </cell>
        </row>
        <row r="420">
          <cell r="B420" t="str">
            <v>RHEM-SHSTG-CHPNGA</v>
          </cell>
          <cell r="C420" t="str">
            <v>VAR_fin</v>
          </cell>
          <cell r="D420" t="str">
            <v>AUX_REM-CHPNGA_IN</v>
          </cell>
          <cell r="I420">
            <v>0.66408945751649229</v>
          </cell>
          <cell r="J420">
            <v>0.52579845223846333</v>
          </cell>
          <cell r="K420">
            <v>3.4180055707591314E-3</v>
          </cell>
        </row>
        <row r="421">
          <cell r="B421" t="str">
            <v>RHEM-SHSTG-CHPNGA</v>
          </cell>
          <cell r="C421" t="str">
            <v>VAR_fin</v>
          </cell>
          <cell r="D421" t="str">
            <v>RHEM_LTH_CHPNGA</v>
          </cell>
          <cell r="I421">
            <v>0.66408945751649229</v>
          </cell>
          <cell r="J421">
            <v>0.52579845223846333</v>
          </cell>
          <cell r="K421">
            <v>3.4180055707591314E-3</v>
          </cell>
        </row>
        <row r="422">
          <cell r="B422" t="str">
            <v>RHEM-SHSTG-CHPNGA</v>
          </cell>
          <cell r="C422" t="str">
            <v>VAR_ncap</v>
          </cell>
          <cell r="D422" t="str">
            <v>-</v>
          </cell>
          <cell r="I422">
            <v>3.7266088668575599E-3</v>
          </cell>
          <cell r="J422">
            <v>4.3845619818724804E-3</v>
          </cell>
          <cell r="K422">
            <v>4.3353267037535798E-5</v>
          </cell>
        </row>
        <row r="423">
          <cell r="B423" t="str">
            <v>RHEM-SHSTG-CHPNGA</v>
          </cell>
          <cell r="C423" t="str">
            <v>VAR_cap</v>
          </cell>
          <cell r="D423" t="str">
            <v>-</v>
          </cell>
          <cell r="I423">
            <v>3.5018632312533347E-2</v>
          </cell>
          <cell r="J423">
            <v>2.8463991276100102E-2</v>
          </cell>
          <cell r="K423">
            <v>4.6323730716711815E-3</v>
          </cell>
        </row>
        <row r="424">
          <cell r="B424" t="str">
            <v>RHNS-ESOLPV</v>
          </cell>
          <cell r="C424" t="str">
            <v>VAR_fout</v>
          </cell>
          <cell r="D424" t="str">
            <v>RHNS_SOL_ELC</v>
          </cell>
          <cell r="I424">
            <v>2.1946527395972182E-3</v>
          </cell>
          <cell r="J424">
            <v>2.3127906990958861E-3</v>
          </cell>
          <cell r="K424">
            <v>2.5599173019761898E-3</v>
          </cell>
        </row>
        <row r="425">
          <cell r="B425" t="str">
            <v>RHNS-ESOLPV</v>
          </cell>
          <cell r="C425" t="str">
            <v>VAR_fin</v>
          </cell>
          <cell r="D425" t="str">
            <v>SOL</v>
          </cell>
          <cell r="I425">
            <v>2.1946527395972182E-3</v>
          </cell>
          <cell r="J425">
            <v>2.3127906990958861E-3</v>
          </cell>
          <cell r="K425">
            <v>2.5599173019761898E-3</v>
          </cell>
        </row>
        <row r="426">
          <cell r="B426" t="str">
            <v>RHNS-ESOLPV</v>
          </cell>
          <cell r="C426" t="str">
            <v>VAR_fin</v>
          </cell>
          <cell r="D426" t="str">
            <v>SOLPVC</v>
          </cell>
          <cell r="I426">
            <v>2.1946527395972199E-3</v>
          </cell>
          <cell r="J426">
            <v>2.31279069909589E-3</v>
          </cell>
          <cell r="K426">
            <v>2.5599173019761898E-3</v>
          </cell>
        </row>
        <row r="427">
          <cell r="B427" t="str">
            <v>RHNS-ESOLPV</v>
          </cell>
          <cell r="C427" t="str">
            <v>VAR_ncap</v>
          </cell>
          <cell r="D427" t="str">
            <v>-</v>
          </cell>
          <cell r="I427">
            <v>3.3750832969172499E-5</v>
          </cell>
          <cell r="J427">
            <v>3.9337534733583598E-5</v>
          </cell>
          <cell r="K427">
            <v>6.7195550259616305E-4</v>
          </cell>
        </row>
        <row r="428">
          <cell r="B428" t="str">
            <v>RHNS-ESOLPV</v>
          </cell>
          <cell r="C428" t="str">
            <v>VAR_cap</v>
          </cell>
          <cell r="D428" t="str">
            <v>-</v>
          </cell>
          <cell r="I428">
            <v>6.3303066366203595E-4</v>
          </cell>
          <cell r="J428">
            <v>6.6719103340574001E-4</v>
          </cell>
          <cell r="K428">
            <v>7.3825899468964802E-4</v>
          </cell>
        </row>
        <row r="429">
          <cell r="B429" t="str">
            <v>RHSA-WHSTG-CHP</v>
          </cell>
          <cell r="C429" t="str">
            <v>VAR_fout</v>
          </cell>
          <cell r="D429" t="str">
            <v>AUX_RHSA-CHP_OUT</v>
          </cell>
          <cell r="I429">
            <v>2.4195166596341844</v>
          </cell>
          <cell r="J429">
            <v>3.5598129888709158</v>
          </cell>
          <cell r="K429">
            <v>4.4485285300949647E-3</v>
          </cell>
        </row>
        <row r="430">
          <cell r="B430" t="str">
            <v>RHSA-WHSTG-CHP</v>
          </cell>
          <cell r="C430" t="str">
            <v>VAR_fout</v>
          </cell>
          <cell r="D430" t="str">
            <v>RHSA_LTH</v>
          </cell>
          <cell r="I430">
            <v>2.4217404800934008</v>
          </cell>
          <cell r="J430">
            <v>3.5598129888709047</v>
          </cell>
          <cell r="K430">
            <v>4.4485285300949612E-3</v>
          </cell>
        </row>
        <row r="431">
          <cell r="B431" t="str">
            <v>RHSA-WHSTG-CHP</v>
          </cell>
          <cell r="C431" t="str">
            <v>VAR_fin</v>
          </cell>
          <cell r="D431" t="str">
            <v>RHSA_LTH</v>
          </cell>
          <cell r="I431">
            <v>2.9354381965889846</v>
          </cell>
          <cell r="J431">
            <v>4.188017685817119</v>
          </cell>
          <cell r="K431">
            <v>4.945214270306279E-3</v>
          </cell>
        </row>
        <row r="432">
          <cell r="B432" t="str">
            <v>RHSA-WHSTG-CHP</v>
          </cell>
          <cell r="C432" t="str">
            <v>VAR_fin</v>
          </cell>
          <cell r="D432" t="str">
            <v>AUX_RHSA-CHP_IN</v>
          </cell>
          <cell r="I432">
            <v>2.9354381965889846</v>
          </cell>
          <cell r="J432">
            <v>4.188017685817119</v>
          </cell>
          <cell r="K432">
            <v>4.945214270306279E-3</v>
          </cell>
        </row>
        <row r="433">
          <cell r="B433" t="str">
            <v>RHSA-WHSTG-CHP</v>
          </cell>
          <cell r="C433" t="str">
            <v>VAR_ncap</v>
          </cell>
          <cell r="D433" t="str">
            <v>-</v>
          </cell>
          <cell r="I433">
            <v>7.5885119882337204E-2</v>
          </cell>
          <cell r="J433">
            <v>9.8182430161630502E-2</v>
          </cell>
          <cell r="K433">
            <v>2.8665607139138299E-5</v>
          </cell>
        </row>
        <row r="434">
          <cell r="B434" t="str">
            <v>RHSA-WHSTG-CHP</v>
          </cell>
          <cell r="C434" t="str">
            <v>VAR_cap</v>
          </cell>
          <cell r="D434" t="str">
            <v>-</v>
          </cell>
          <cell r="I434">
            <v>0.15371527027777906</v>
          </cell>
          <cell r="J434">
            <v>0.22578412832658071</v>
          </cell>
          <cell r="K434">
            <v>5.7478941138420087E-3</v>
          </cell>
        </row>
        <row r="435">
          <cell r="B435" t="str">
            <v>G-INTC-SER</v>
          </cell>
          <cell r="C435" t="str">
            <v>VAR_fout</v>
          </cell>
          <cell r="D435" t="str">
            <v>ELC35</v>
          </cell>
          <cell r="I435">
            <v>1.702828691231451E-3</v>
          </cell>
          <cell r="J435">
            <v>1.2428516262797593E-3</v>
          </cell>
          <cell r="K435">
            <v>8.5249670092992836E-4</v>
          </cell>
        </row>
        <row r="436">
          <cell r="B436" t="str">
            <v>G-INTC-SER</v>
          </cell>
          <cell r="C436" t="str">
            <v>VAR_fout</v>
          </cell>
          <cell r="D436" t="str">
            <v>SCOM_ELC</v>
          </cell>
          <cell r="I436">
            <v>44.776710723237407</v>
          </cell>
          <cell r="J436">
            <v>41.565499777814466</v>
          </cell>
          <cell r="K436">
            <v>33.108734924623263</v>
          </cell>
        </row>
        <row r="437">
          <cell r="B437" t="str">
            <v>G-INTC-SER</v>
          </cell>
          <cell r="C437" t="str">
            <v>VAR_fin</v>
          </cell>
          <cell r="D437" t="str">
            <v>ELC5</v>
          </cell>
          <cell r="I437">
            <v>44.778413551928615</v>
          </cell>
          <cell r="J437">
            <v>41.566728655475181</v>
          </cell>
          <cell r="K437">
            <v>33.109568804354588</v>
          </cell>
        </row>
        <row r="438">
          <cell r="B438" t="str">
            <v>G-INTC-SER</v>
          </cell>
          <cell r="C438" t="str">
            <v>VAR_ncap</v>
          </cell>
          <cell r="D438" t="str">
            <v>-</v>
          </cell>
          <cell r="I438">
            <v>1.40196155463332E-7</v>
          </cell>
          <cell r="J438">
            <v>2.0651333888258501E-7</v>
          </cell>
          <cell r="K438">
            <v>3.6976822513903397E-7</v>
          </cell>
        </row>
        <row r="439">
          <cell r="B439" t="str">
            <v>G-INTC-SER</v>
          </cell>
          <cell r="C439" t="str">
            <v>VAR_cap</v>
          </cell>
          <cell r="D439" t="str">
            <v>-</v>
          </cell>
          <cell r="I439">
            <v>4.3683892220854892</v>
          </cell>
          <cell r="J439">
            <v>4.3683894279538062</v>
          </cell>
          <cell r="K439">
            <v>4.3683898086484154</v>
          </cell>
        </row>
        <row r="440">
          <cell r="B440" t="str">
            <v>CHPWOD</v>
          </cell>
          <cell r="C440" t="str">
            <v>VAR_fout</v>
          </cell>
          <cell r="D440" t="str">
            <v>ELC35</v>
          </cell>
          <cell r="I440">
            <v>1.949135073636521E-3</v>
          </cell>
          <cell r="J440">
            <v>1.8498850977563641E-3</v>
          </cell>
          <cell r="K440">
            <v>1.9161225115183881E-3</v>
          </cell>
        </row>
        <row r="441">
          <cell r="B441" t="str">
            <v>CHPWOD</v>
          </cell>
          <cell r="C441" t="str">
            <v>VAR_fout</v>
          </cell>
          <cell r="D441" t="str">
            <v>LTH</v>
          </cell>
          <cell r="I441">
            <v>5.0973482919597557E-3</v>
          </cell>
          <cell r="J441">
            <v>4.83779127004138E-3</v>
          </cell>
          <cell r="K441">
            <v>5.0110143434293833E-3</v>
          </cell>
        </row>
        <row r="442">
          <cell r="B442" t="str">
            <v>CHPWOD</v>
          </cell>
          <cell r="C442" t="str">
            <v>VAR_fin</v>
          </cell>
          <cell r="D442" t="str">
            <v>EWOD</v>
          </cell>
          <cell r="I442">
            <v>0.436270500093285</v>
          </cell>
          <cell r="J442">
            <v>0.46249523155458294</v>
          </cell>
          <cell r="K442">
            <v>0.48628921552962656</v>
          </cell>
        </row>
        <row r="443">
          <cell r="B443" t="str">
            <v>CHPWOD</v>
          </cell>
          <cell r="C443" t="str">
            <v>VAR_ncap</v>
          </cell>
          <cell r="D443" t="str">
            <v>-</v>
          </cell>
          <cell r="I443">
            <v>8.5269759723802206E-5</v>
          </cell>
          <cell r="J443">
            <v>4.6984320040157098E-5</v>
          </cell>
          <cell r="K443">
            <v>7.6422481687380596E-5</v>
          </cell>
        </row>
        <row r="444">
          <cell r="B444" t="str">
            <v>CHPWOD</v>
          </cell>
          <cell r="C444" t="str">
            <v>VAR_cap</v>
          </cell>
          <cell r="D444" t="str">
            <v>-</v>
          </cell>
          <cell r="I444">
            <v>2.9262035706962512E-4</v>
          </cell>
          <cell r="J444">
            <v>2.6501669829922798E-4</v>
          </cell>
          <cell r="K444">
            <v>1.9067374360628086E-4</v>
          </cell>
        </row>
        <row r="445">
          <cell r="B445" t="str">
            <v>D-EH2R</v>
          </cell>
          <cell r="C445" t="str">
            <v>VAR_fout</v>
          </cell>
          <cell r="D445" t="str">
            <v>EH2</v>
          </cell>
          <cell r="I445"/>
          <cell r="J445">
            <v>2.6812219446110666E-3</v>
          </cell>
          <cell r="K445">
            <v>3.8869508087249912E-3</v>
          </cell>
        </row>
        <row r="446">
          <cell r="B446" t="str">
            <v>D-EH2R</v>
          </cell>
          <cell r="C446" t="str">
            <v>VAR_fin</v>
          </cell>
          <cell r="D446" t="str">
            <v>H2</v>
          </cell>
          <cell r="I446"/>
          <cell r="J446">
            <v>2.6812219446110666E-3</v>
          </cell>
          <cell r="K446">
            <v>3.8869508087249912E-3</v>
          </cell>
        </row>
        <row r="447">
          <cell r="B447" t="str">
            <v>D-EH2R</v>
          </cell>
          <cell r="C447" t="str">
            <v>VAR_ncap</v>
          </cell>
          <cell r="D447" t="str">
            <v>-</v>
          </cell>
          <cell r="I447">
            <v>1.2447200141264401E-6</v>
          </cell>
          <cell r="J447">
            <v>4.6725916505992502E-4</v>
          </cell>
          <cell r="K447">
            <v>2.24266911397269E-4</v>
          </cell>
        </row>
        <row r="448">
          <cell r="B448" t="str">
            <v>D-EH2R</v>
          </cell>
          <cell r="C448" t="str">
            <v>VAR_cap</v>
          </cell>
          <cell r="D448" t="str">
            <v>-</v>
          </cell>
          <cell r="I448">
            <v>1.2447200141264401E-6</v>
          </cell>
          <cell r="J448">
            <v>4.6747963226274902E-4</v>
          </cell>
          <cell r="K448">
            <v>3.8431310316631501E-4</v>
          </cell>
        </row>
        <row r="449">
          <cell r="B449" t="str">
            <v>G-INTC1</v>
          </cell>
          <cell r="C449" t="str">
            <v>VAR_fout</v>
          </cell>
          <cell r="D449" t="str">
            <v>ELC13</v>
          </cell>
          <cell r="I449">
            <v>129.16870962302869</v>
          </cell>
          <cell r="J449">
            <v>142.64988309123103</v>
          </cell>
          <cell r="K449">
            <v>137.92732243011164</v>
          </cell>
        </row>
        <row r="450">
          <cell r="B450" t="str">
            <v>G-INTC1</v>
          </cell>
          <cell r="C450" t="str">
            <v>VAR_fin</v>
          </cell>
          <cell r="D450" t="str">
            <v>ELC</v>
          </cell>
          <cell r="I450">
            <v>131.27915674183103</v>
          </cell>
          <cell r="J450">
            <v>144.46169511699676</v>
          </cell>
          <cell r="K450">
            <v>138.68640817690957</v>
          </cell>
        </row>
        <row r="451">
          <cell r="B451" t="str">
            <v>G-INTC1</v>
          </cell>
          <cell r="C451" t="str">
            <v>VAR_ncap</v>
          </cell>
          <cell r="D451" t="str">
            <v>-</v>
          </cell>
          <cell r="I451">
            <v>3.16119336632235E-7</v>
          </cell>
          <cell r="J451">
            <v>5.0366392392531704E-7</v>
          </cell>
          <cell r="K451">
            <v>1.7002898043584399E-6</v>
          </cell>
        </row>
        <row r="452">
          <cell r="B452" t="str">
            <v>G-INTC1</v>
          </cell>
          <cell r="C452" t="str">
            <v>VAR_cap</v>
          </cell>
          <cell r="D452" t="str">
            <v>-</v>
          </cell>
          <cell r="I452">
            <v>15.305609683614074</v>
          </cell>
          <cell r="J452">
            <v>15.305609830051546</v>
          </cell>
          <cell r="K452">
            <v>15.305610822715593</v>
          </cell>
        </row>
        <row r="453">
          <cell r="B453" t="str">
            <v>EHYD-RUNS00</v>
          </cell>
          <cell r="C453" t="str">
            <v>VAR_fout</v>
          </cell>
          <cell r="D453" t="str">
            <v>ELC35</v>
          </cell>
          <cell r="I453">
            <v>12.261070486672089</v>
          </cell>
          <cell r="J453">
            <v>12.269099371042177</v>
          </cell>
          <cell r="K453">
            <v>12.28529875003032</v>
          </cell>
        </row>
        <row r="454">
          <cell r="B454" t="str">
            <v>EHYD-RUNS00</v>
          </cell>
          <cell r="C454" t="str">
            <v>VAR_fin</v>
          </cell>
          <cell r="D454" t="str">
            <v>HYDR</v>
          </cell>
          <cell r="I454">
            <v>12.261070486672089</v>
          </cell>
          <cell r="J454">
            <v>12.269099371042177</v>
          </cell>
          <cell r="K454">
            <v>12.28529875003032</v>
          </cell>
        </row>
        <row r="455">
          <cell r="B455" t="str">
            <v>EHYD-RUNS00</v>
          </cell>
          <cell r="C455" t="str">
            <v>VAR_cap</v>
          </cell>
          <cell r="D455" t="str">
            <v>-</v>
          </cell>
          <cell r="I455">
            <v>0.89707999999999899</v>
          </cell>
          <cell r="J455">
            <v>0.89707999999999899</v>
          </cell>
          <cell r="K455">
            <v>0.89707999999999899</v>
          </cell>
        </row>
        <row r="456">
          <cell r="B456" t="str">
            <v>RHNS-SHSTG-CHPWOD</v>
          </cell>
          <cell r="C456" t="str">
            <v>VAR_fout</v>
          </cell>
          <cell r="D456" t="str">
            <v>AUX_RNS-CHPWOD_OUT</v>
          </cell>
          <cell r="I456">
            <v>5.1146340224605246E-3</v>
          </cell>
          <cell r="J456">
            <v>6.1347142365962377E-3</v>
          </cell>
          <cell r="K456">
            <v>2.9275026001006513E-3</v>
          </cell>
        </row>
        <row r="457">
          <cell r="B457" t="str">
            <v>RHNS-SHSTG-CHPWOD</v>
          </cell>
          <cell r="C457" t="str">
            <v>VAR_fout</v>
          </cell>
          <cell r="D457" t="str">
            <v>RHNS_LTH_CHPWOD</v>
          </cell>
          <cell r="I457">
            <v>5.1193349728488081E-3</v>
          </cell>
          <cell r="J457">
            <v>6.1347142365962126E-3</v>
          </cell>
          <cell r="K457">
            <v>2.9275026001006487E-3</v>
          </cell>
        </row>
        <row r="458">
          <cell r="B458" t="str">
            <v>RHNS-SHSTG-CHPWOD</v>
          </cell>
          <cell r="C458" t="str">
            <v>VAR_fin</v>
          </cell>
          <cell r="D458" t="str">
            <v>AUX_RNS-CHPWOD_IN</v>
          </cell>
          <cell r="I458">
            <v>6.200444927699408E-3</v>
          </cell>
          <cell r="J458">
            <v>7.219715659005704E-3</v>
          </cell>
          <cell r="K458">
            <v>3.2551854592018491E-3</v>
          </cell>
        </row>
        <row r="459">
          <cell r="B459" t="str">
            <v>RHNS-SHSTG-CHPWOD</v>
          </cell>
          <cell r="C459" t="str">
            <v>VAR_fin</v>
          </cell>
          <cell r="D459" t="str">
            <v>RHNS_LTH_CHPWOD</v>
          </cell>
          <cell r="I459">
            <v>6.200444927699408E-3</v>
          </cell>
          <cell r="J459">
            <v>7.219715659005704E-3</v>
          </cell>
          <cell r="K459">
            <v>3.2551854592018491E-3</v>
          </cell>
        </row>
        <row r="460">
          <cell r="B460" t="str">
            <v>RHNS-SHSTG-CHPWOD</v>
          </cell>
          <cell r="C460" t="str">
            <v>VAR_ncap</v>
          </cell>
          <cell r="D460" t="str">
            <v>-</v>
          </cell>
          <cell r="I460">
            <v>2.3054773926925402E-3</v>
          </cell>
          <cell r="J460">
            <v>1.82798564136721E-4</v>
          </cell>
          <cell r="K460">
            <v>3.7436807595929601E-4</v>
          </cell>
        </row>
        <row r="461">
          <cell r="B461" t="str">
            <v>RHNS-SHSTG-CHPWOD</v>
          </cell>
          <cell r="C461" t="str">
            <v>VAR_cap</v>
          </cell>
          <cell r="D461" t="str">
            <v>-</v>
          </cell>
          <cell r="I461">
            <v>2.8847770069322541E-3</v>
          </cell>
          <cell r="J461">
            <v>2.5087446980115121E-3</v>
          </cell>
          <cell r="K461">
            <v>1.467633123728977E-3</v>
          </cell>
        </row>
        <row r="462">
          <cell r="B462" t="str">
            <v>HPLOIL</v>
          </cell>
          <cell r="C462" t="str">
            <v>VAR_fout</v>
          </cell>
          <cell r="D462" t="str">
            <v>LTH</v>
          </cell>
          <cell r="I462">
            <v>2.5962030900017756E-4</v>
          </cell>
          <cell r="J462">
            <v>2.7933801634680462E-5</v>
          </cell>
          <cell r="K462">
            <v>1.0538955197491514E-5</v>
          </cell>
        </row>
        <row r="463">
          <cell r="B463" t="str">
            <v>HPLOIL</v>
          </cell>
          <cell r="C463" t="str">
            <v>VAR_fout</v>
          </cell>
          <cell r="D463" t="str">
            <v>CO2_E</v>
          </cell>
          <cell r="I463">
            <v>2.23932407493601E-2</v>
          </cell>
          <cell r="J463">
            <v>2.4093968128273101E-3</v>
          </cell>
          <cell r="K463">
            <v>9.0902503695882504E-4</v>
          </cell>
        </row>
        <row r="464">
          <cell r="B464" t="str">
            <v>HPLOIL</v>
          </cell>
          <cell r="C464" t="str">
            <v>VAR_fin</v>
          </cell>
          <cell r="D464" t="str">
            <v>ELFO</v>
          </cell>
          <cell r="I464">
            <v>3.0384315806458777E-4</v>
          </cell>
          <cell r="J464">
            <v>3.2691951327371896E-5</v>
          </cell>
          <cell r="K464">
            <v>1.2334125331870078E-5</v>
          </cell>
        </row>
        <row r="465">
          <cell r="B465" t="str">
            <v>HPLOIL</v>
          </cell>
          <cell r="C465" t="str">
            <v>VAR_ncap</v>
          </cell>
          <cell r="D465" t="str">
            <v>-</v>
          </cell>
          <cell r="I465">
            <v>4.9344159441279596E-4</v>
          </cell>
          <cell r="J465">
            <v>3.6361390695142098E-5</v>
          </cell>
          <cell r="K465">
            <v>1.05082752458889E-5</v>
          </cell>
        </row>
        <row r="466">
          <cell r="B466" t="str">
            <v>HPLOIL</v>
          </cell>
          <cell r="C466" t="str">
            <v>VAR_cap</v>
          </cell>
          <cell r="D466" t="str">
            <v>-</v>
          </cell>
          <cell r="I466">
            <v>5.3009437262339432E-4</v>
          </cell>
          <cell r="J466">
            <v>5.4831268263130805E-4</v>
          </cell>
          <cell r="K466">
            <v>4.3503414884018079E-4</v>
          </cell>
        </row>
        <row r="467">
          <cell r="B467" t="str">
            <v>V2G</v>
          </cell>
          <cell r="C467" t="str">
            <v>VAR_fout</v>
          </cell>
          <cell r="D467" t="str">
            <v>ELC35</v>
          </cell>
          <cell r="I467">
            <v>4.3887108830850577E-2</v>
          </cell>
          <cell r="J467">
            <v>4.5569261719718687E-2</v>
          </cell>
          <cell r="K467">
            <v>1.772564966385742E-2</v>
          </cell>
        </row>
        <row r="468">
          <cell r="B468" t="str">
            <v>V2G</v>
          </cell>
          <cell r="C468" t="str">
            <v>VAR_fin</v>
          </cell>
          <cell r="D468" t="str">
            <v>T-ELC-Bus_c_BatSTGout_S1</v>
          </cell>
          <cell r="I468">
            <v>1.1553658157494495E-3</v>
          </cell>
          <cell r="J468">
            <v>1.1242629405548593E-3</v>
          </cell>
          <cell r="K468">
            <v>2.9244578460147733E-4</v>
          </cell>
        </row>
        <row r="469">
          <cell r="B469" t="str">
            <v>V2G</v>
          </cell>
          <cell r="C469" t="str">
            <v>VAR_fin</v>
          </cell>
          <cell r="D469" t="str">
            <v>T-ELC-Bus_c_BatSTGout_S2</v>
          </cell>
          <cell r="I469">
            <v>9.1135405020786972E-4</v>
          </cell>
          <cell r="J469">
            <v>1.2032853362540015E-3</v>
          </cell>
          <cell r="K469">
            <v>2.8514076836318419E-4</v>
          </cell>
        </row>
        <row r="470">
          <cell r="B470" t="str">
            <v>V2G</v>
          </cell>
          <cell r="C470" t="str">
            <v>VAR_fin</v>
          </cell>
          <cell r="D470" t="str">
            <v>T-ELC-Bus_c_BatSTGout_S3</v>
          </cell>
          <cell r="I470">
            <v>1.9656299421854658E-4</v>
          </cell>
          <cell r="J470">
            <v>8.631366565317462E-4</v>
          </cell>
          <cell r="K470">
            <v>2.5022265006917804E-4</v>
          </cell>
        </row>
        <row r="471">
          <cell r="B471" t="str">
            <v>V2G</v>
          </cell>
          <cell r="C471" t="str">
            <v>VAR_fin</v>
          </cell>
          <cell r="D471" t="str">
            <v>T-ELC-Bus_c_BatSTGout_S4</v>
          </cell>
          <cell r="I471">
            <v>2.3345382295184564E-4</v>
          </cell>
          <cell r="J471">
            <v>2.7886703918998711E-4</v>
          </cell>
          <cell r="K471">
            <v>2.7889289189305625E-4</v>
          </cell>
        </row>
        <row r="472">
          <cell r="B472" t="str">
            <v>V2G</v>
          </cell>
          <cell r="C472" t="str">
            <v>VAR_fin</v>
          </cell>
          <cell r="D472" t="str">
            <v>T-ELC-car-BatSTGOut_S1</v>
          </cell>
          <cell r="I472">
            <v>8.7465287498326716E-3</v>
          </cell>
          <cell r="J472">
            <v>1.202380897269366E-2</v>
          </cell>
          <cell r="K472">
            <v>3.7227443364395188E-4</v>
          </cell>
        </row>
        <row r="473">
          <cell r="B473" t="str">
            <v>V2G</v>
          </cell>
          <cell r="C473" t="str">
            <v>VAR_fin</v>
          </cell>
          <cell r="D473" t="str">
            <v>T-ELC-car-BatSTGOut_S2</v>
          </cell>
          <cell r="I473">
            <v>1.4397583531524059E-3</v>
          </cell>
          <cell r="J473">
            <v>1.8463952061239055E-3</v>
          </cell>
          <cell r="K473">
            <v>3.3221315337942069E-4</v>
          </cell>
        </row>
        <row r="474">
          <cell r="B474" t="str">
            <v>V2G</v>
          </cell>
          <cell r="C474" t="str">
            <v>VAR_fin</v>
          </cell>
          <cell r="D474" t="str">
            <v>T-ELC-car-BatSTGOut_S3</v>
          </cell>
          <cell r="I474">
            <v>1.3847140983869147E-3</v>
          </cell>
          <cell r="J474">
            <v>1.8357023202314185E-3</v>
          </cell>
          <cell r="K474">
            <v>3.3303560753302532E-4</v>
          </cell>
        </row>
        <row r="475">
          <cell r="B475" t="str">
            <v>V2G</v>
          </cell>
          <cell r="C475" t="str">
            <v>VAR_fin</v>
          </cell>
          <cell r="D475" t="str">
            <v>T-ELC-car-BatSTGOut_S4</v>
          </cell>
          <cell r="I475">
            <v>1.4011304490329308E-3</v>
          </cell>
          <cell r="J475">
            <v>1.8355091325025026E-3</v>
          </cell>
          <cell r="K475">
            <v>3.27884487068284E-4</v>
          </cell>
        </row>
        <row r="476">
          <cell r="B476" t="str">
            <v>V2G</v>
          </cell>
          <cell r="C476" t="str">
            <v>VAR_fin</v>
          </cell>
          <cell r="D476" t="str">
            <v>T-ELC-car-PlgSTGOut_S1</v>
          </cell>
          <cell r="I476">
            <v>1.639509694589103E-3</v>
          </cell>
          <cell r="J476">
            <v>1.7670951096637765E-3</v>
          </cell>
          <cell r="K476">
            <v>7.575014298499801E-4</v>
          </cell>
        </row>
        <row r="477">
          <cell r="B477" t="str">
            <v>V2G</v>
          </cell>
          <cell r="C477" t="str">
            <v>VAR_fin</v>
          </cell>
          <cell r="D477" t="str">
            <v>T-ELC-car-PlgSTGOut_S2</v>
          </cell>
          <cell r="I477">
            <v>2.5472368767603379E-4</v>
          </cell>
          <cell r="J477">
            <v>2.3245142145279177E-4</v>
          </cell>
          <cell r="K477">
            <v>2.3502859744098958E-3</v>
          </cell>
        </row>
        <row r="478">
          <cell r="B478" t="str">
            <v>V2G</v>
          </cell>
          <cell r="C478" t="str">
            <v>VAR_fin</v>
          </cell>
          <cell r="D478" t="str">
            <v>T-ELC-car-PlgSTGOut_S3</v>
          </cell>
          <cell r="I478">
            <v>1.6875994671881869E-3</v>
          </cell>
          <cell r="J478">
            <v>2.3290561218905765E-3</v>
          </cell>
          <cell r="K478">
            <v>1.2386263691865497E-3</v>
          </cell>
        </row>
        <row r="479">
          <cell r="B479" t="str">
            <v>V2G</v>
          </cell>
          <cell r="C479" t="str">
            <v>VAR_fin</v>
          </cell>
          <cell r="D479" t="str">
            <v>T-ELC-TWSTGout_S1</v>
          </cell>
          <cell r="I479">
            <v>3.2973228540316658E-3</v>
          </cell>
          <cell r="J479">
            <v>9.8295001573290566E-4</v>
          </cell>
          <cell r="K479">
            <v>4.1989987403690253E-4</v>
          </cell>
        </row>
        <row r="480">
          <cell r="B480" t="str">
            <v>V2G</v>
          </cell>
          <cell r="C480" t="str">
            <v>VAR_fin</v>
          </cell>
          <cell r="D480" t="str">
            <v>T-ELC-car-PlgSTGOut_S4</v>
          </cell>
          <cell r="I480">
            <v>2.6711793677417022E-3</v>
          </cell>
          <cell r="J480">
            <v>2.2666607124111793E-3</v>
          </cell>
          <cell r="K480">
            <v>1.1463362122893371E-3</v>
          </cell>
        </row>
        <row r="481">
          <cell r="B481" t="str">
            <v>V2G</v>
          </cell>
          <cell r="C481" t="str">
            <v>VAR_fin</v>
          </cell>
          <cell r="D481" t="str">
            <v>T-ELC-TWSTGout_S2</v>
          </cell>
          <cell r="I481">
            <v>4.573258008598812E-3</v>
          </cell>
          <cell r="J481">
            <v>3.7111571974877012E-3</v>
          </cell>
          <cell r="K481">
            <v>1.6245316647363563E-3</v>
          </cell>
        </row>
        <row r="482">
          <cell r="B482" t="str">
            <v>V2G</v>
          </cell>
          <cell r="C482" t="str">
            <v>VAR_fin</v>
          </cell>
          <cell r="D482" t="str">
            <v>T-ELC-TWSTGout_S3</v>
          </cell>
          <cell r="I482">
            <v>6.1081512392803568E-3</v>
          </cell>
          <cell r="J482">
            <v>5.3189545617170963E-3</v>
          </cell>
          <cell r="K482">
            <v>2.5313884932956238E-3</v>
          </cell>
        </row>
        <row r="483">
          <cell r="B483" t="str">
            <v>V2G</v>
          </cell>
          <cell r="C483" t="str">
            <v>VAR_fin</v>
          </cell>
          <cell r="D483" t="str">
            <v>T-ELC-TWSTGout_S4</v>
          </cell>
          <cell r="I483">
            <v>5.852832958093742E-3</v>
          </cell>
          <cell r="J483">
            <v>5.852047366117938E-3</v>
          </cell>
          <cell r="K483">
            <v>3.802408334628837E-3</v>
          </cell>
        </row>
        <row r="484">
          <cell r="B484" t="str">
            <v>V2G</v>
          </cell>
          <cell r="C484" t="str">
            <v>VAR_fin</v>
          </cell>
          <cell r="D484" t="str">
            <v>T-ELC-Bus_u_BatSTGout_S1</v>
          </cell>
          <cell r="I484">
            <v>2.9518803598733848E-4</v>
          </cell>
          <cell r="J484">
            <v>2.0209916067815307E-4</v>
          </cell>
          <cell r="K484">
            <v>1.4594720556353229E-4</v>
          </cell>
        </row>
        <row r="485">
          <cell r="B485" t="str">
            <v>V2G</v>
          </cell>
          <cell r="C485" t="str">
            <v>VAR_fin</v>
          </cell>
          <cell r="D485" t="str">
            <v>T-ELC-Bus_u_BatSTGout_S2</v>
          </cell>
          <cell r="I485">
            <v>2.4976461484656621E-4</v>
          </cell>
          <cell r="J485">
            <v>1.9093087489895785E-4</v>
          </cell>
          <cell r="K485">
            <v>1.2899158805996155E-4</v>
          </cell>
        </row>
        <row r="486">
          <cell r="B486" t="str">
            <v>V2G</v>
          </cell>
          <cell r="C486" t="str">
            <v>VAR_fin</v>
          </cell>
          <cell r="D486" t="str">
            <v>T-ELC-Bus_u_BatSTGout_S3</v>
          </cell>
          <cell r="I486">
            <v>1.0965326506502154E-4</v>
          </cell>
          <cell r="J486">
            <v>9.5184243638284029E-5</v>
          </cell>
          <cell r="K486">
            <v>7.1778469245115152E-5</v>
          </cell>
        </row>
        <row r="487">
          <cell r="B487" t="str">
            <v>V2G</v>
          </cell>
          <cell r="C487" t="str">
            <v>VAR_fin</v>
          </cell>
          <cell r="D487" t="str">
            <v>T-ELC-Bus_u_BatSTGout_S4</v>
          </cell>
          <cell r="I487">
            <v>2.525839668074664E-4</v>
          </cell>
          <cell r="J487">
            <v>2.6996960854677125E-4</v>
          </cell>
          <cell r="K487">
            <v>1.7470099160522037E-4</v>
          </cell>
        </row>
        <row r="488">
          <cell r="B488" t="str">
            <v>V2G</v>
          </cell>
          <cell r="C488" t="str">
            <v>VAR_fin</v>
          </cell>
          <cell r="D488" t="str">
            <v>T-ELC-LGV_BatSTGout</v>
          </cell>
          <cell r="I488">
            <v>6.2819890800457447E-4</v>
          </cell>
          <cell r="J488">
            <v>4.6559352373895372E-4</v>
          </cell>
          <cell r="K488">
            <v>2.4159175678222934E-4</v>
          </cell>
        </row>
        <row r="489">
          <cell r="B489" t="str">
            <v>V2G</v>
          </cell>
          <cell r="C489" t="str">
            <v>VAR_fin</v>
          </cell>
          <cell r="D489" t="str">
            <v>T-ELC-HGV_BatSTGout</v>
          </cell>
          <cell r="I489">
            <v>8.9591752919870968E-4</v>
          </cell>
          <cell r="J489">
            <v>9.677647707203805E-4</v>
          </cell>
          <cell r="K489">
            <v>7.0178857668168847E-4</v>
          </cell>
        </row>
        <row r="490">
          <cell r="B490" t="str">
            <v>V2G</v>
          </cell>
          <cell r="C490" t="str">
            <v>VAR_ncap</v>
          </cell>
          <cell r="D490" t="str">
            <v>-</v>
          </cell>
          <cell r="I490">
            <v>6.9391804747757801E-2</v>
          </cell>
          <cell r="J490">
            <v>3.8093288296095699E-2</v>
          </cell>
          <cell r="K490">
            <v>2.1299125201494399E-5</v>
          </cell>
        </row>
        <row r="491">
          <cell r="B491" t="str">
            <v>V2G</v>
          </cell>
          <cell r="C491" t="str">
            <v>VAR_cap</v>
          </cell>
          <cell r="D491" t="str">
            <v>-</v>
          </cell>
          <cell r="I491">
            <v>7.3709104018074553E-2</v>
          </cell>
          <cell r="J491">
            <v>0.11042632266919385</v>
          </cell>
          <cell r="K491">
            <v>5.6994556803665282E-2</v>
          </cell>
        </row>
        <row r="492">
          <cell r="B492" t="str">
            <v>D-EBIO</v>
          </cell>
          <cell r="C492" t="str">
            <v>VAR_fout</v>
          </cell>
          <cell r="D492" t="str">
            <v>EBIO</v>
          </cell>
          <cell r="I492">
            <v>6.9022949387515702</v>
          </cell>
          <cell r="J492">
            <v>8.7697177626665752</v>
          </cell>
          <cell r="K492">
            <v>8.7697092731923973</v>
          </cell>
        </row>
        <row r="493">
          <cell r="B493" t="str">
            <v>D-EBIO</v>
          </cell>
          <cell r="C493" t="str">
            <v>VAR_fin</v>
          </cell>
          <cell r="D493" t="str">
            <v>BIO</v>
          </cell>
          <cell r="I493">
            <v>6.9022949387515702</v>
          </cell>
          <cell r="J493">
            <v>8.7697177626665752</v>
          </cell>
          <cell r="K493">
            <v>8.7697092731923973</v>
          </cell>
        </row>
        <row r="494">
          <cell r="B494" t="str">
            <v>G-INTC3</v>
          </cell>
          <cell r="C494" t="str">
            <v>VAR_fout</v>
          </cell>
          <cell r="D494" t="str">
            <v>ELC35</v>
          </cell>
          <cell r="I494">
            <v>90.254017459168324</v>
          </cell>
          <cell r="J494">
            <v>142.17499549236231</v>
          </cell>
          <cell r="K494">
            <v>134.89188429859686</v>
          </cell>
        </row>
        <row r="495">
          <cell r="B495" t="str">
            <v>G-INTC3</v>
          </cell>
          <cell r="C495" t="str">
            <v>VAR_fout</v>
          </cell>
          <cell r="D495" t="str">
            <v>ELC3</v>
          </cell>
          <cell r="I495">
            <v>84.371459832214612</v>
          </cell>
          <cell r="J495">
            <v>45.461237229110303</v>
          </cell>
          <cell r="K495">
            <v>48.098349001195615</v>
          </cell>
        </row>
        <row r="496">
          <cell r="B496" t="str">
            <v>G-INTC3</v>
          </cell>
          <cell r="C496" t="str">
            <v>VAR_fout</v>
          </cell>
          <cell r="D496" t="str">
            <v>ELC</v>
          </cell>
          <cell r="I496">
            <v>3.9213700314339366E-3</v>
          </cell>
          <cell r="J496">
            <v>2.5152269353610254E-3</v>
          </cell>
          <cell r="K496">
            <v>2.1596163518082072E-3</v>
          </cell>
        </row>
        <row r="497">
          <cell r="B497" t="str">
            <v>G-INTC3</v>
          </cell>
          <cell r="C497" t="str">
            <v>VAR_fin</v>
          </cell>
          <cell r="D497" t="str">
            <v>ELC13</v>
          </cell>
          <cell r="I497">
            <v>180.28368749232661</v>
          </cell>
          <cell r="J497">
            <v>192.67052193661169</v>
          </cell>
          <cell r="K497">
            <v>185.89639718167652</v>
          </cell>
        </row>
        <row r="498">
          <cell r="B498" t="str">
            <v>G-INTC3</v>
          </cell>
          <cell r="C498" t="str">
            <v>VAR_ncap</v>
          </cell>
          <cell r="D498" t="str">
            <v>-</v>
          </cell>
          <cell r="I498">
            <v>4.1745700350473398E-7</v>
          </cell>
          <cell r="J498">
            <v>6.6159400825211397E-7</v>
          </cell>
          <cell r="K498">
            <v>2.22793937122897E-6</v>
          </cell>
        </row>
        <row r="499">
          <cell r="B499" t="str">
            <v>G-INTC3</v>
          </cell>
          <cell r="C499" t="str">
            <v>VAR_cap</v>
          </cell>
          <cell r="D499" t="str">
            <v>-</v>
          </cell>
          <cell r="I499">
            <v>13.91419083626573</v>
          </cell>
          <cell r="J499">
            <v>13.914191032469104</v>
          </cell>
          <cell r="K499">
            <v>13.914192337493075</v>
          </cell>
        </row>
        <row r="500">
          <cell r="B500" t="str">
            <v>HPLBIO</v>
          </cell>
          <cell r="C500" t="str">
            <v>VAR_fout</v>
          </cell>
          <cell r="D500" t="str">
            <v>LTH</v>
          </cell>
          <cell r="I500">
            <v>5.2572424171820327</v>
          </cell>
          <cell r="J500">
            <v>6.6795946301512901</v>
          </cell>
          <cell r="K500">
            <v>6.6795881640086323</v>
          </cell>
        </row>
        <row r="501">
          <cell r="B501" t="str">
            <v>HPLBIO</v>
          </cell>
          <cell r="C501" t="str">
            <v>VAR_fin</v>
          </cell>
          <cell r="D501" t="str">
            <v>EBIO</v>
          </cell>
          <cell r="I501">
            <v>6.9022949387515702</v>
          </cell>
          <cell r="J501">
            <v>8.7697177626665752</v>
          </cell>
          <cell r="K501">
            <v>8.7697092731923973</v>
          </cell>
        </row>
        <row r="502">
          <cell r="B502" t="str">
            <v>HPLBIO</v>
          </cell>
          <cell r="C502" t="str">
            <v>VAR_ncap</v>
          </cell>
          <cell r="D502" t="str">
            <v>-</v>
          </cell>
          <cell r="I502">
            <v>0.23186465674171799</v>
          </cell>
          <cell r="J502">
            <v>0.180439605119636</v>
          </cell>
          <cell r="K502">
            <v>0.36894650079714297</v>
          </cell>
        </row>
        <row r="503">
          <cell r="B503" t="str">
            <v>HPLBIO</v>
          </cell>
          <cell r="C503" t="str">
            <v>VAR_cap</v>
          </cell>
          <cell r="D503" t="str">
            <v>-</v>
          </cell>
          <cell r="I503">
            <v>0.66682588332768256</v>
          </cell>
          <cell r="J503">
            <v>0.84723612842902463</v>
          </cell>
          <cell r="K503">
            <v>0.84723254525539193</v>
          </cell>
        </row>
        <row r="504">
          <cell r="B504" t="str">
            <v>ENUC_LRG_BMGL</v>
          </cell>
          <cell r="C504" t="str">
            <v>VAR_fout</v>
          </cell>
          <cell r="D504" t="str">
            <v>LTH</v>
          </cell>
          <cell r="K504">
            <v>3.0945905607277644</v>
          </cell>
        </row>
        <row r="505">
          <cell r="B505" t="str">
            <v>ENUC_LRG_BMGL</v>
          </cell>
          <cell r="C505" t="str">
            <v>VAR_fout</v>
          </cell>
          <cell r="D505" t="str">
            <v>ELC</v>
          </cell>
          <cell r="K505">
            <v>25.658444389042234</v>
          </cell>
        </row>
        <row r="506">
          <cell r="B506" t="str">
            <v>ENUC_LRG_BMGL</v>
          </cell>
          <cell r="C506" t="str">
            <v>VAR_fin</v>
          </cell>
          <cell r="D506" t="str">
            <v>URN</v>
          </cell>
          <cell r="K506">
            <v>83.542015558220641</v>
          </cell>
        </row>
        <row r="507">
          <cell r="B507" t="str">
            <v>ENUC_LRG_BMGL</v>
          </cell>
          <cell r="C507" t="str">
            <v>VAR_ncap</v>
          </cell>
          <cell r="D507" t="str">
            <v>-</v>
          </cell>
          <cell r="J507">
            <v>0.72945714699307895</v>
          </cell>
          <cell r="K507">
            <v>2.9308850931980901</v>
          </cell>
        </row>
        <row r="508">
          <cell r="B508" t="str">
            <v>ENUC_LRG_BMGL</v>
          </cell>
          <cell r="C508" t="str">
            <v>VAR_cap</v>
          </cell>
          <cell r="D508" t="str">
            <v>-</v>
          </cell>
          <cell r="K508">
            <v>1.07498173055861</v>
          </cell>
        </row>
        <row r="509">
          <cell r="B509" t="str">
            <v>CHPGFC</v>
          </cell>
          <cell r="C509" t="str">
            <v>VAR_fout</v>
          </cell>
          <cell r="D509" t="str">
            <v>ELC35</v>
          </cell>
          <cell r="J509">
            <v>1.771038216711638E-4</v>
          </cell>
          <cell r="K509">
            <v>0.4550487599849749</v>
          </cell>
        </row>
        <row r="510">
          <cell r="B510" t="str">
            <v>CHPGFC</v>
          </cell>
          <cell r="C510" t="str">
            <v>VAR_fout</v>
          </cell>
          <cell r="D510" t="str">
            <v>LTH</v>
          </cell>
          <cell r="J510">
            <v>2.2580737263073401E-4</v>
          </cell>
          <cell r="K510">
            <v>0.60293960698009263</v>
          </cell>
        </row>
        <row r="511">
          <cell r="B511" t="str">
            <v>CHPGFC</v>
          </cell>
          <cell r="C511" t="str">
            <v>VAR_fout</v>
          </cell>
          <cell r="D511" t="str">
            <v>CO2_E</v>
          </cell>
          <cell r="J511">
            <v>2.4971638855634099E-2</v>
          </cell>
          <cell r="K511">
            <v>64.161875157881497</v>
          </cell>
        </row>
        <row r="512">
          <cell r="B512" t="str">
            <v>CHPGFC</v>
          </cell>
          <cell r="C512" t="str">
            <v>VAR_fin</v>
          </cell>
          <cell r="D512" t="str">
            <v>ENGA</v>
          </cell>
          <cell r="J512">
            <v>4.4275955417790976E-4</v>
          </cell>
          <cell r="K512">
            <v>1.1376218999624377</v>
          </cell>
        </row>
        <row r="513">
          <cell r="B513" t="str">
            <v>CHPGFC</v>
          </cell>
          <cell r="C513" t="str">
            <v>VAR_ncap</v>
          </cell>
          <cell r="D513" t="str">
            <v>-</v>
          </cell>
          <cell r="J513">
            <v>6.0195936137849702E-5</v>
          </cell>
          <cell r="K513">
            <v>4.4211337633729697E-2</v>
          </cell>
        </row>
        <row r="514">
          <cell r="B514" t="str">
            <v>CHPGFC</v>
          </cell>
          <cell r="C514" t="str">
            <v>VAR_cap</v>
          </cell>
          <cell r="D514" t="str">
            <v>-</v>
          </cell>
          <cell r="J514">
            <v>6.0195936137849702E-5</v>
          </cell>
          <cell r="K514">
            <v>4.4271436666358646E-2</v>
          </cell>
        </row>
        <row r="515">
          <cell r="B515" t="str">
            <v>G-INTC5</v>
          </cell>
          <cell r="C515" t="str">
            <v>VAR_fout</v>
          </cell>
          <cell r="D515" t="str">
            <v>ELC5</v>
          </cell>
          <cell r="I515">
            <v>101.91752923868727</v>
          </cell>
          <cell r="J515">
            <v>141.17000558450241</v>
          </cell>
          <cell r="K515">
            <v>134.74311011557705</v>
          </cell>
        </row>
        <row r="516">
          <cell r="B516" t="str">
            <v>G-INTC5</v>
          </cell>
          <cell r="C516" t="str">
            <v>VAR_fout</v>
          </cell>
          <cell r="D516" t="str">
            <v>ELC13</v>
          </cell>
          <cell r="I516">
            <v>3.1660135797027156E-3</v>
          </cell>
          <cell r="J516">
            <v>1.9906969274306931E-3</v>
          </cell>
          <cell r="K516">
            <v>1.8882041020165132E-3</v>
          </cell>
        </row>
        <row r="517">
          <cell r="B517" t="str">
            <v>G-INTC5</v>
          </cell>
          <cell r="C517" t="str">
            <v>VAR_fin</v>
          </cell>
          <cell r="D517" t="str">
            <v>ELC35</v>
          </cell>
          <cell r="I517">
            <v>105.74398612563178</v>
          </cell>
          <cell r="J517">
            <v>145.94347578380675</v>
          </cell>
          <cell r="K517">
            <v>138.30920695952284</v>
          </cell>
        </row>
        <row r="518">
          <cell r="B518" t="str">
            <v>G-INTC5</v>
          </cell>
          <cell r="C518" t="str">
            <v>VAR_ncap</v>
          </cell>
          <cell r="D518" t="str">
            <v>-</v>
          </cell>
          <cell r="I518">
            <v>1.9003040896300599E-6</v>
          </cell>
          <cell r="J518">
            <v>3.0193589207367602E-6</v>
          </cell>
          <cell r="K518">
            <v>9.6980049004874197E-6</v>
          </cell>
        </row>
        <row r="519">
          <cell r="B519" t="str">
            <v>G-INTC5</v>
          </cell>
          <cell r="C519" t="str">
            <v>VAR_cap</v>
          </cell>
          <cell r="D519" t="str">
            <v>-</v>
          </cell>
          <cell r="I519">
            <v>12.649266802040666</v>
          </cell>
          <cell r="J519">
            <v>12.649267698435207</v>
          </cell>
          <cell r="K519">
            <v>12.649273553953561</v>
          </cell>
        </row>
        <row r="520">
          <cell r="B520" t="str">
            <v>D-SLFO</v>
          </cell>
          <cell r="C520" t="str">
            <v>VAR_fout</v>
          </cell>
          <cell r="D520" t="str">
            <v>CO2</v>
          </cell>
          <cell r="I520">
            <v>641.85686762450996</v>
          </cell>
          <cell r="J520">
            <v>205.76162380692901</v>
          </cell>
          <cell r="K520">
            <v>1.0286687850816301E-3</v>
          </cell>
        </row>
        <row r="521">
          <cell r="B521" t="str">
            <v>D-SLFO</v>
          </cell>
          <cell r="C521" t="str">
            <v>VAR_fout</v>
          </cell>
          <cell r="D521" t="str">
            <v>SLFO</v>
          </cell>
          <cell r="I521">
            <v>8.5644858266909054</v>
          </cell>
          <cell r="J521">
            <v>2.7458260825167051</v>
          </cell>
          <cell r="K521">
            <v>0.17470992749428324</v>
          </cell>
        </row>
        <row r="522">
          <cell r="B522" t="str">
            <v>D-SLFO</v>
          </cell>
          <cell r="C522" t="str">
            <v>VAR_fin</v>
          </cell>
          <cell r="D522" t="str">
            <v>LFO</v>
          </cell>
          <cell r="I522">
            <v>8.7090484073881989</v>
          </cell>
          <cell r="J522">
            <v>2.7918809200397465</v>
          </cell>
          <cell r="K522">
            <v>1.3957514044526899E-5</v>
          </cell>
        </row>
        <row r="523">
          <cell r="B523" t="str">
            <v>D-SLFO</v>
          </cell>
          <cell r="C523" t="str">
            <v>VAR_fin</v>
          </cell>
          <cell r="D523" t="str">
            <v>BDS</v>
          </cell>
          <cell r="I523">
            <v>9.0455303224035773E-4</v>
          </cell>
          <cell r="J523">
            <v>5.8349865426233669E-4</v>
          </cell>
          <cell r="K523">
            <v>0.17766636288260915</v>
          </cell>
        </row>
        <row r="524">
          <cell r="B524" t="str">
            <v>D-RCOA</v>
          </cell>
          <cell r="C524" t="str">
            <v>VAR_fout</v>
          </cell>
          <cell r="D524" t="str">
            <v>CO2</v>
          </cell>
        </row>
        <row r="525">
          <cell r="B525" t="str">
            <v>D-RCOA</v>
          </cell>
          <cell r="C525" t="str">
            <v>VAR_fout</v>
          </cell>
          <cell r="D525" t="str">
            <v>RCOA</v>
          </cell>
        </row>
        <row r="526">
          <cell r="B526" t="str">
            <v>D-RCOA</v>
          </cell>
          <cell r="C526" t="str">
            <v>VAR_fin</v>
          </cell>
          <cell r="D526" t="str">
            <v>COA</v>
          </cell>
        </row>
        <row r="527">
          <cell r="B527" t="str">
            <v>EHYD-RUN00</v>
          </cell>
          <cell r="C527" t="str">
            <v>VAR_fout</v>
          </cell>
          <cell r="D527" t="str">
            <v>ELC13</v>
          </cell>
          <cell r="I527">
            <v>51.056981054865282</v>
          </cell>
          <cell r="J527">
            <v>49.957069406005758</v>
          </cell>
          <cell r="K527">
            <v>47.773739433788137</v>
          </cell>
        </row>
        <row r="528">
          <cell r="B528" t="str">
            <v>EHYD-RUN00</v>
          </cell>
          <cell r="C528" t="str">
            <v>VAR_fin</v>
          </cell>
          <cell r="D528" t="str">
            <v>HYDR</v>
          </cell>
          <cell r="I528">
            <v>51.056981054865282</v>
          </cell>
          <cell r="J528">
            <v>49.957069406005758</v>
          </cell>
          <cell r="K528">
            <v>47.773739433788137</v>
          </cell>
        </row>
        <row r="529">
          <cell r="B529" t="str">
            <v>EHYD-RUN00</v>
          </cell>
          <cell r="C529" t="str">
            <v>VAR_cap</v>
          </cell>
          <cell r="D529" t="str">
            <v>-</v>
          </cell>
          <cell r="I529">
            <v>3.9647700000000001</v>
          </cell>
          <cell r="J529">
            <v>3.9647700000000001</v>
          </cell>
          <cell r="K529">
            <v>3.9647700000000001</v>
          </cell>
        </row>
        <row r="530">
          <cell r="B530" t="str">
            <v>HPLELCHP</v>
          </cell>
          <cell r="C530" t="str">
            <v>VAR_fout</v>
          </cell>
          <cell r="D530" t="str">
            <v>LTH</v>
          </cell>
          <cell r="I530">
            <v>6.1453597538499185</v>
          </cell>
          <cell r="J530">
            <v>9.0124378344162981</v>
          </cell>
          <cell r="K530">
            <v>9.9553373581912883</v>
          </cell>
        </row>
        <row r="531">
          <cell r="B531" t="str">
            <v>HPLELCHP</v>
          </cell>
          <cell r="C531" t="str">
            <v>VAR_fin</v>
          </cell>
          <cell r="D531" t="str">
            <v>ELC35</v>
          </cell>
          <cell r="I531">
            <v>2.1190895702930757</v>
          </cell>
          <cell r="J531">
            <v>3.1077371842814823</v>
          </cell>
          <cell r="K531">
            <v>3.4328749511004473</v>
          </cell>
        </row>
        <row r="532">
          <cell r="B532" t="str">
            <v>HPLELCHP</v>
          </cell>
          <cell r="C532" t="str">
            <v>VAR_fin</v>
          </cell>
          <cell r="D532" t="str">
            <v>WWTPCC</v>
          </cell>
          <cell r="I532">
            <v>12.2907195076998</v>
          </cell>
          <cell r="J532">
            <v>18.0248756688326</v>
          </cell>
          <cell r="K532">
            <v>19.910674716382601</v>
          </cell>
        </row>
        <row r="533">
          <cell r="B533" t="str">
            <v>HPLELCHP</v>
          </cell>
          <cell r="C533" t="str">
            <v>VAR_ncap</v>
          </cell>
          <cell r="D533" t="str">
            <v>-</v>
          </cell>
          <cell r="I533">
            <v>5.5999449616307199E-2</v>
          </cell>
          <cell r="J533">
            <v>0.25075403724080197</v>
          </cell>
          <cell r="K533">
            <v>0.27507759056975001</v>
          </cell>
        </row>
        <row r="534">
          <cell r="B534" t="str">
            <v>HPLELCHP</v>
          </cell>
          <cell r="C534" t="str">
            <v>VAR_cap</v>
          </cell>
          <cell r="D534" t="str">
            <v>-</v>
          </cell>
          <cell r="I534">
            <v>0.3784063738343551</v>
          </cell>
          <cell r="J534">
            <v>0.55494024474932457</v>
          </cell>
          <cell r="K534">
            <v>0.61299372367107419</v>
          </cell>
        </row>
        <row r="535">
          <cell r="B535" t="str">
            <v>D-ITOT_LTH</v>
          </cell>
          <cell r="C535" t="str">
            <v>VAR_fout</v>
          </cell>
          <cell r="D535" t="str">
            <v>ITOT_LTH_DH</v>
          </cell>
          <cell r="I535">
            <v>6.6776400205918272</v>
          </cell>
          <cell r="J535">
            <v>6.6790647674358246</v>
          </cell>
          <cell r="K535">
            <v>9.2882272996026263</v>
          </cell>
        </row>
        <row r="536">
          <cell r="B536" t="str">
            <v>D-ITOT_LTH</v>
          </cell>
          <cell r="C536" t="str">
            <v>VAR_fin</v>
          </cell>
          <cell r="D536" t="str">
            <v>LTH</v>
          </cell>
          <cell r="I536">
            <v>7.2451501423640252</v>
          </cell>
          <cell r="J536">
            <v>7.2419459107321176</v>
          </cell>
          <cell r="K536">
            <v>10.057811387004557</v>
          </cell>
        </row>
        <row r="537">
          <cell r="B537" t="str">
            <v>D-ITOT_LTH</v>
          </cell>
          <cell r="C537" t="str">
            <v>VAR_ncap</v>
          </cell>
          <cell r="D537" t="str">
            <v>-</v>
          </cell>
          <cell r="I537">
            <v>6.8134460887118299E-8</v>
          </cell>
          <cell r="J537">
            <v>8.6092042626047896E-8</v>
          </cell>
          <cell r="K537">
            <v>1.4113878184445699E-7</v>
          </cell>
        </row>
        <row r="538">
          <cell r="B538" t="str">
            <v>D-ITOT_LTH</v>
          </cell>
          <cell r="C538" t="str">
            <v>VAR_cap</v>
          </cell>
          <cell r="D538" t="str">
            <v>-</v>
          </cell>
          <cell r="I538">
            <v>0.795472743723867</v>
          </cell>
          <cell r="J538">
            <v>0.79547282981591005</v>
          </cell>
          <cell r="K538">
            <v>0.79547297095469205</v>
          </cell>
        </row>
        <row r="539">
          <cell r="B539" t="str">
            <v>D-IH2</v>
          </cell>
          <cell r="C539" t="str">
            <v>VAR_fout</v>
          </cell>
          <cell r="D539" t="str">
            <v>IH2</v>
          </cell>
          <cell r="I539">
            <v>0.43916630226734432</v>
          </cell>
          <cell r="J539">
            <v>1.3888127594510611</v>
          </cell>
          <cell r="K539">
            <v>1.3672495615481304</v>
          </cell>
        </row>
        <row r="540">
          <cell r="B540" t="str">
            <v>D-IH2</v>
          </cell>
          <cell r="C540" t="str">
            <v>VAR_fin</v>
          </cell>
          <cell r="D540" t="str">
            <v>H2</v>
          </cell>
          <cell r="I540">
            <v>0.44251204156260221</v>
          </cell>
          <cell r="J540">
            <v>1.3993932739373987</v>
          </cell>
          <cell r="K540">
            <v>1.3776657992259274</v>
          </cell>
        </row>
        <row r="541">
          <cell r="B541" t="str">
            <v>D-IH2</v>
          </cell>
          <cell r="C541" t="str">
            <v>VAR_ncap</v>
          </cell>
          <cell r="D541" t="str">
            <v>-</v>
          </cell>
          <cell r="I541">
            <v>1.5851183257659999E-2</v>
          </cell>
          <cell r="J541">
            <v>6.0380518962347501E-2</v>
          </cell>
          <cell r="K541">
            <v>4.5764758837896196E-3</v>
          </cell>
        </row>
        <row r="542">
          <cell r="B542" t="str">
            <v>D-IH2</v>
          </cell>
          <cell r="C542" t="str">
            <v>VAR_cap</v>
          </cell>
          <cell r="D542" t="str">
            <v>-</v>
          </cell>
          <cell r="I542">
            <v>1.58520161299321E-2</v>
          </cell>
          <cell r="J542">
            <v>7.6232535092279605E-2</v>
          </cell>
          <cell r="K542">
            <v>8.0809010976069198E-2</v>
          </cell>
        </row>
        <row r="543">
          <cell r="B543" t="str">
            <v>RHEM-ESOLPV</v>
          </cell>
          <cell r="C543" t="str">
            <v>VAR_fout</v>
          </cell>
          <cell r="D543" t="str">
            <v>RHEM_SOL_ELC</v>
          </cell>
          <cell r="I543">
            <v>2.0508484692764237</v>
          </cell>
          <cell r="J543">
            <v>2.1554678130545284</v>
          </cell>
          <cell r="K543">
            <v>2.3809822840318273</v>
          </cell>
        </row>
        <row r="544">
          <cell r="B544" t="str">
            <v>RHEM-ESOLPV</v>
          </cell>
          <cell r="C544" t="str">
            <v>VAR_fin</v>
          </cell>
          <cell r="D544" t="str">
            <v>SOL</v>
          </cell>
          <cell r="I544">
            <v>2.0508484692764237</v>
          </cell>
          <cell r="J544">
            <v>2.1554678130545284</v>
          </cell>
          <cell r="K544">
            <v>2.3809822840318273</v>
          </cell>
        </row>
        <row r="545">
          <cell r="B545" t="str">
            <v>RHEM-ESOLPV</v>
          </cell>
          <cell r="C545" t="str">
            <v>VAR_fin</v>
          </cell>
          <cell r="D545" t="str">
            <v>SOLPVC</v>
          </cell>
          <cell r="I545">
            <v>2.0508484692764299</v>
          </cell>
          <cell r="J545">
            <v>2.1554678130545302</v>
          </cell>
          <cell r="K545">
            <v>2.38098228403183</v>
          </cell>
        </row>
        <row r="546">
          <cell r="B546" t="str">
            <v>RHEM-ESOLPV</v>
          </cell>
          <cell r="C546" t="str">
            <v>VAR_ncap</v>
          </cell>
          <cell r="D546" t="str">
            <v>-</v>
          </cell>
          <cell r="I546">
            <v>0.117142567026814</v>
          </cell>
          <cell r="J546">
            <v>0.25514726929777798</v>
          </cell>
          <cell r="K546">
            <v>0.33787448871412901</v>
          </cell>
        </row>
        <row r="547">
          <cell r="B547" t="str">
            <v>RHEM-ESOLPV</v>
          </cell>
          <cell r="C547" t="str">
            <v>VAR_cap</v>
          </cell>
          <cell r="D547" t="str">
            <v>-</v>
          </cell>
          <cell r="I547">
            <v>0.59120051843051402</v>
          </cell>
          <cell r="J547">
            <v>0.62135936868337893</v>
          </cell>
          <cell r="K547">
            <v>0.68636809157543899</v>
          </cell>
        </row>
        <row r="548">
          <cell r="B548" t="str">
            <v>HPLNUC</v>
          </cell>
          <cell r="C548" t="str">
            <v>VAR_fout</v>
          </cell>
          <cell r="D548" t="str">
            <v>LTH</v>
          </cell>
          <cell r="I548">
            <v>0.85608155856618107</v>
          </cell>
          <cell r="J548">
            <v>0.85619213275595252</v>
          </cell>
          <cell r="K548">
            <v>0.27993754906033019</v>
          </cell>
        </row>
        <row r="549">
          <cell r="B549" t="str">
            <v>HPLNUC</v>
          </cell>
          <cell r="C549" t="str">
            <v>VAR_fin</v>
          </cell>
          <cell r="D549" t="str">
            <v>URN</v>
          </cell>
          <cell r="I549">
            <v>0.85608155856618107</v>
          </cell>
          <cell r="J549">
            <v>0.85619213275595252</v>
          </cell>
          <cell r="K549">
            <v>0.27993754906033019</v>
          </cell>
        </row>
        <row r="550">
          <cell r="B550" t="str">
            <v>HPLNUC</v>
          </cell>
          <cell r="C550" t="str">
            <v>VAR_cap</v>
          </cell>
          <cell r="D550" t="str">
            <v>-</v>
          </cell>
          <cell r="I550">
            <v>0.120558721922211</v>
          </cell>
          <cell r="J550">
            <v>0.120558721922211</v>
          </cell>
          <cell r="K550">
            <v>0.10944824367396699</v>
          </cell>
        </row>
        <row r="551">
          <cell r="B551" t="str">
            <v>ITOT-CHPWODCCS</v>
          </cell>
          <cell r="C551" t="str">
            <v>VAR_fout</v>
          </cell>
          <cell r="D551" t="str">
            <v>CO2_O</v>
          </cell>
          <cell r="K551">
            <v>383.67569852574303</v>
          </cell>
        </row>
        <row r="552">
          <cell r="B552" t="str">
            <v>ITOT-CHPWODCCS</v>
          </cell>
          <cell r="C552" t="str">
            <v>VAR_fout</v>
          </cell>
          <cell r="D552" t="str">
            <v>CO2</v>
          </cell>
          <cell r="K552">
            <v>-383.67569852574297</v>
          </cell>
        </row>
        <row r="553">
          <cell r="B553" t="str">
            <v>ITOT-CHPWODCCS</v>
          </cell>
          <cell r="C553" t="str">
            <v>VAR_fout</v>
          </cell>
          <cell r="D553" t="str">
            <v>ITOT_LTH_CHP</v>
          </cell>
          <cell r="K553">
            <v>2.8442031385225253</v>
          </cell>
        </row>
        <row r="554">
          <cell r="B554" t="str">
            <v>ITOT-CHPWODCCS</v>
          </cell>
          <cell r="C554" t="str">
            <v>VAR_fout</v>
          </cell>
          <cell r="D554" t="str">
            <v>ITOT_KEV_WOD_ELC_CHP</v>
          </cell>
          <cell r="K554">
            <v>1.3445323927561013</v>
          </cell>
        </row>
        <row r="555">
          <cell r="B555" t="str">
            <v>ITOT-CHPWODCCS</v>
          </cell>
          <cell r="C555" t="str">
            <v>VAR_fin</v>
          </cell>
          <cell r="D555" t="str">
            <v>IWOD</v>
          </cell>
          <cell r="J555">
            <v>0.24242985610724216</v>
          </cell>
          <cell r="K555">
            <v>4.2714865185343944</v>
          </cell>
        </row>
        <row r="556">
          <cell r="B556" t="str">
            <v>ITOT-CHPWODCCS</v>
          </cell>
          <cell r="C556" t="str">
            <v>VAR_ncap</v>
          </cell>
          <cell r="D556" t="str">
            <v>-</v>
          </cell>
          <cell r="K556">
            <v>7.2006937713891397E-2</v>
          </cell>
        </row>
        <row r="557">
          <cell r="B557" t="str">
            <v>ITOT-CHPWODCCS</v>
          </cell>
          <cell r="C557" t="str">
            <v>VAR_cap</v>
          </cell>
          <cell r="D557" t="str">
            <v>-</v>
          </cell>
          <cell r="K557">
            <v>7.2006937713891397E-2</v>
          </cell>
        </row>
        <row r="558">
          <cell r="B558" t="str">
            <v>D-RLFO</v>
          </cell>
          <cell r="C558" t="str">
            <v>VAR_fout</v>
          </cell>
          <cell r="D558" t="str">
            <v>CO2</v>
          </cell>
          <cell r="I558">
            <v>997.387051653551</v>
          </cell>
          <cell r="J558">
            <v>274.96039539037599</v>
          </cell>
          <cell r="K558">
            <v>1.1850346555948E-3</v>
          </cell>
        </row>
        <row r="559">
          <cell r="B559" t="str">
            <v>D-RLFO</v>
          </cell>
          <cell r="C559" t="str">
            <v>VAR_fout</v>
          </cell>
          <cell r="D559" t="str">
            <v>RLFO</v>
          </cell>
          <cell r="I559">
            <v>13.307940115752803</v>
          </cell>
          <cell r="J559">
            <v>3.6690770497431422</v>
          </cell>
          <cell r="K559">
            <v>0.3736867702288737</v>
          </cell>
        </row>
        <row r="560">
          <cell r="B560" t="str">
            <v>D-RLFO</v>
          </cell>
          <cell r="C560" t="str">
            <v>VAR_fin</v>
          </cell>
          <cell r="D560" t="str">
            <v>LFO</v>
          </cell>
          <cell r="I560">
            <v>13.533067186615344</v>
          </cell>
          <cell r="J560">
            <v>3.7308059076034716</v>
          </cell>
          <cell r="K560">
            <v>1.6079167647147907E-5</v>
          </cell>
        </row>
        <row r="561">
          <cell r="B561" t="str">
            <v>D-RLFO</v>
          </cell>
          <cell r="C561" t="str">
            <v>VAR_fin</v>
          </cell>
          <cell r="D561" t="str">
            <v>BDS</v>
          </cell>
          <cell r="I561">
            <v>9.0623564317603416E-4</v>
          </cell>
          <cell r="J561">
            <v>5.8994097929141278E-4</v>
          </cell>
          <cell r="K561">
            <v>0.38002684530192471</v>
          </cell>
        </row>
        <row r="562">
          <cell r="B562" t="str">
            <v>G-INTC-EXP00-IT</v>
          </cell>
          <cell r="C562" t="str">
            <v>VAR_fout</v>
          </cell>
          <cell r="D562" t="str">
            <v>ELC_E-IT</v>
          </cell>
          <cell r="I562">
            <v>42.693397269921597</v>
          </cell>
          <cell r="J562">
            <v>23.005154894992778</v>
          </cell>
          <cell r="K562">
            <v>16.505455335009415</v>
          </cell>
        </row>
        <row r="563">
          <cell r="B563" t="str">
            <v>G-INTC-EXP00-IT</v>
          </cell>
          <cell r="C563" t="str">
            <v>VAR_fin</v>
          </cell>
          <cell r="D563" t="str">
            <v>ELC</v>
          </cell>
          <cell r="I563">
            <v>42.693397269921597</v>
          </cell>
          <cell r="J563">
            <v>23.005154894992778</v>
          </cell>
          <cell r="K563">
            <v>16.505455335009415</v>
          </cell>
        </row>
        <row r="564">
          <cell r="B564" t="str">
            <v>G-INTC-EXP00-IT</v>
          </cell>
          <cell r="C564" t="str">
            <v>VAR_ncap</v>
          </cell>
          <cell r="D564" t="str">
            <v>-</v>
          </cell>
          <cell r="I564">
            <v>1.32850557245026E-6</v>
          </cell>
          <cell r="J564">
            <v>2.13521930872891E-6</v>
          </cell>
          <cell r="K564">
            <v>3.5347950751682102E-6</v>
          </cell>
        </row>
        <row r="565">
          <cell r="B565" t="str">
            <v>G-INTC-EXP00-IT</v>
          </cell>
          <cell r="C565" t="str">
            <v>VAR_cap</v>
          </cell>
          <cell r="D565" t="str">
            <v>-</v>
          </cell>
          <cell r="I565">
            <v>3.7499988384703746</v>
          </cell>
          <cell r="J565">
            <v>2.4000001184507482</v>
          </cell>
          <cell r="K565">
            <v>2.4000001297095248</v>
          </cell>
        </row>
        <row r="566">
          <cell r="B566" t="str">
            <v>EWOD-CCS</v>
          </cell>
          <cell r="C566" t="str">
            <v>VAR_fout</v>
          </cell>
          <cell r="D566" t="str">
            <v>CO2_O</v>
          </cell>
          <cell r="K566">
            <v>73.210295736842482</v>
          </cell>
        </row>
        <row r="567">
          <cell r="B567" t="str">
            <v>EWOD-CCS</v>
          </cell>
          <cell r="C567" t="str">
            <v>VAR_fout</v>
          </cell>
          <cell r="D567" t="str">
            <v>CO2</v>
          </cell>
          <cell r="K567">
            <v>-73.210295736842497</v>
          </cell>
        </row>
        <row r="568">
          <cell r="B568" t="str">
            <v>EWOD-CCS</v>
          </cell>
          <cell r="C568" t="str">
            <v>VAR_fout</v>
          </cell>
          <cell r="D568" t="str">
            <v>ELC13</v>
          </cell>
          <cell r="K568">
            <v>0.16225915045731698</v>
          </cell>
        </row>
        <row r="569">
          <cell r="B569" t="str">
            <v>EWOD-CCS</v>
          </cell>
          <cell r="C569" t="str">
            <v>VAR_fin</v>
          </cell>
          <cell r="D569" t="str">
            <v>EWOD</v>
          </cell>
          <cell r="J569">
            <v>0.4567178530264</v>
          </cell>
          <cell r="K569">
            <v>1.103799986945815</v>
          </cell>
        </row>
        <row r="570">
          <cell r="B570" t="str">
            <v>EWOD-CCS</v>
          </cell>
          <cell r="C570" t="str">
            <v>VAR_ncap</v>
          </cell>
          <cell r="D570" t="str">
            <v>-</v>
          </cell>
          <cell r="J570">
            <v>7.4219861815508096E-7</v>
          </cell>
          <cell r="K570">
            <v>8.4580717178468004E-3</v>
          </cell>
        </row>
        <row r="571">
          <cell r="B571" t="str">
            <v>EWOD-CCS</v>
          </cell>
          <cell r="C571" t="str">
            <v>VAR_cap</v>
          </cell>
          <cell r="D571" t="str">
            <v>-</v>
          </cell>
          <cell r="J571">
            <v>3.5736047338516699E-7</v>
          </cell>
          <cell r="K571">
            <v>6.2593906580513513E-3</v>
          </cell>
        </row>
        <row r="572">
          <cell r="B572" t="str">
            <v>EOIL-ENG</v>
          </cell>
          <cell r="C572" t="str">
            <v>VAR_fout</v>
          </cell>
          <cell r="D572" t="str">
            <v>ELC35</v>
          </cell>
          <cell r="I572">
            <v>1.0904125927407784E-3</v>
          </cell>
          <cell r="J572">
            <v>1.4652617974433713E-4</v>
          </cell>
          <cell r="K572">
            <v>1.0107633152938421E-4</v>
          </cell>
        </row>
        <row r="573">
          <cell r="B573" t="str">
            <v>EOIL-ENG</v>
          </cell>
          <cell r="C573" t="str">
            <v>VAR_fout</v>
          </cell>
          <cell r="D573" t="str">
            <v>CO2_E</v>
          </cell>
          <cell r="I573">
            <v>0.268911695550345</v>
          </cell>
          <cell r="J573">
            <v>3.9126264679836299E-2</v>
          </cell>
          <cell r="K573">
            <v>2.3499951930520301E-2</v>
          </cell>
        </row>
        <row r="574">
          <cell r="B574" t="str">
            <v>EOIL-ENG</v>
          </cell>
          <cell r="C574" t="str">
            <v>VAR_fin</v>
          </cell>
          <cell r="D574" t="str">
            <v>ELFO</v>
          </cell>
          <cell r="I574">
            <v>3.6487339966125489E-3</v>
          </cell>
          <cell r="J574">
            <v>5.3088554518095391E-4</v>
          </cell>
          <cell r="K574">
            <v>3.1885959200163137E-4</v>
          </cell>
        </row>
        <row r="575">
          <cell r="B575" t="str">
            <v>EOIL-ENG</v>
          </cell>
          <cell r="C575" t="str">
            <v>VAR_ncap</v>
          </cell>
          <cell r="D575" t="str">
            <v>-</v>
          </cell>
          <cell r="I575">
            <v>4.1533366362826403E-2</v>
          </cell>
          <cell r="J575">
            <v>1.67957175055355E-4</v>
          </cell>
          <cell r="K575">
            <v>4.0318335085598601E-6</v>
          </cell>
        </row>
        <row r="576">
          <cell r="B576" t="str">
            <v>EOIL-ENG</v>
          </cell>
          <cell r="C576" t="str">
            <v>VAR_cap</v>
          </cell>
          <cell r="D576" t="str">
            <v>-</v>
          </cell>
          <cell r="I576">
            <v>4.8775484791975028E-2</v>
          </cell>
          <cell r="J576">
            <v>4.8940712395622234E-2</v>
          </cell>
          <cell r="K576">
            <v>3.5985704646520608E-2</v>
          </cell>
        </row>
        <row r="577">
          <cell r="B577" t="str">
            <v>D-SWOD</v>
          </cell>
          <cell r="C577" t="str">
            <v>VAR_fout</v>
          </cell>
          <cell r="D577" t="str">
            <v>SWOD</v>
          </cell>
          <cell r="I577">
            <v>6.5750370623956336</v>
          </cell>
          <cell r="J577">
            <v>4.6397475104839767</v>
          </cell>
          <cell r="K577">
            <v>1.9863934649515931</v>
          </cell>
        </row>
        <row r="578">
          <cell r="B578" t="str">
            <v>D-SWOD</v>
          </cell>
          <cell r="C578" t="str">
            <v>VAR_fin</v>
          </cell>
          <cell r="D578" t="str">
            <v>WOD</v>
          </cell>
          <cell r="I578">
            <v>6.5750370623956336</v>
          </cell>
          <cell r="J578">
            <v>4.6397475104839767</v>
          </cell>
          <cell r="K578">
            <v>1.9863934649515931</v>
          </cell>
        </row>
        <row r="579">
          <cell r="B579" t="str">
            <v>SCOM-CHPWOD</v>
          </cell>
          <cell r="C579" t="str">
            <v>VAR_fout</v>
          </cell>
          <cell r="D579" t="str">
            <v>SCOM_KEV_WOD_ELC_CHP</v>
          </cell>
          <cell r="I579">
            <v>1.3804112875286892E-3</v>
          </cell>
          <cell r="J579">
            <v>1.1844492981977308E-3</v>
          </cell>
          <cell r="K579">
            <v>6.6090391554346484E-4</v>
          </cell>
        </row>
        <row r="580">
          <cell r="B580" t="str">
            <v>SCOM-CHPWOD</v>
          </cell>
          <cell r="C580" t="str">
            <v>VAR_fout</v>
          </cell>
          <cell r="D580" t="str">
            <v>SCOM_LTH_CHPWOD</v>
          </cell>
          <cell r="I580">
            <v>2.1585838221357271E-3</v>
          </cell>
          <cell r="J580">
            <v>1.8122762113957226E-3</v>
          </cell>
          <cell r="K580">
            <v>9.7133028187950483E-4</v>
          </cell>
        </row>
        <row r="581">
          <cell r="B581" t="str">
            <v>SCOM-CHPWOD</v>
          </cell>
          <cell r="C581" t="str">
            <v>VAR_fin</v>
          </cell>
          <cell r="D581" t="str">
            <v>SWOD</v>
          </cell>
          <cell r="I581">
            <v>0.44462871740420246</v>
          </cell>
          <cell r="J581">
            <v>0.69743663397732125</v>
          </cell>
          <cell r="K581">
            <v>0.53677863538122617</v>
          </cell>
        </row>
        <row r="582">
          <cell r="B582" t="str">
            <v>SCOM-CHPWOD</v>
          </cell>
          <cell r="C582" t="str">
            <v>VAR_ncap</v>
          </cell>
          <cell r="D582" t="str">
            <v>-</v>
          </cell>
          <cell r="I582">
            <v>6.7077470114484106E-5</v>
          </cell>
          <cell r="J582">
            <v>1.7273711784298301E-6</v>
          </cell>
          <cell r="K582">
            <v>4.1733729283581599E-5</v>
          </cell>
        </row>
        <row r="583">
          <cell r="B583" t="str">
            <v>SCOM-CHPWOD</v>
          </cell>
          <cell r="C583" t="str">
            <v>VAR_cap</v>
          </cell>
          <cell r="D583" t="str">
            <v>-</v>
          </cell>
          <cell r="I583">
            <v>1.5768862172804558E-4</v>
          </cell>
          <cell r="J583">
            <v>1.3051347500155289E-4</v>
          </cell>
          <cell r="K583">
            <v>7.1209777260633963E-5</v>
          </cell>
        </row>
        <row r="584">
          <cell r="B584" t="str">
            <v>ENUC_BMGL</v>
          </cell>
          <cell r="C584" t="str">
            <v>VAR_fout</v>
          </cell>
          <cell r="D584" t="str">
            <v>ELC</v>
          </cell>
        </row>
        <row r="585">
          <cell r="B585" t="str">
            <v>ENUC_BMGL</v>
          </cell>
          <cell r="C585" t="str">
            <v>VAR_fin</v>
          </cell>
          <cell r="D585" t="str">
            <v>URN</v>
          </cell>
        </row>
        <row r="586">
          <cell r="B586" t="str">
            <v>ENUC_BMGL</v>
          </cell>
          <cell r="C586" t="str">
            <v>VAR_cap</v>
          </cell>
          <cell r="D586" t="str">
            <v>-</v>
          </cell>
        </row>
        <row r="587">
          <cell r="B587" t="str">
            <v>D-RSH2R</v>
          </cell>
          <cell r="C587" t="str">
            <v>VAR_fout</v>
          </cell>
          <cell r="D587" t="str">
            <v>RSH2</v>
          </cell>
          <cell r="I587">
            <v>2.6725389981808258E-4</v>
          </cell>
          <cell r="J587">
            <v>1.876081422193386E-4</v>
          </cell>
          <cell r="K587">
            <v>1.4277433986666001E-4</v>
          </cell>
        </row>
        <row r="588">
          <cell r="B588" t="str">
            <v>D-RSH2R</v>
          </cell>
          <cell r="C588" t="str">
            <v>VAR_fin</v>
          </cell>
          <cell r="D588" t="str">
            <v>H2</v>
          </cell>
          <cell r="I588">
            <v>2.6725389981808258E-4</v>
          </cell>
          <cell r="J588">
            <v>1.876081422193386E-4</v>
          </cell>
          <cell r="K588">
            <v>1.4277433986666001E-4</v>
          </cell>
        </row>
        <row r="589">
          <cell r="B589" t="str">
            <v>D-RSH2R</v>
          </cell>
          <cell r="C589" t="str">
            <v>VAR_ncap</v>
          </cell>
          <cell r="D589" t="str">
            <v>-</v>
          </cell>
          <cell r="I589">
            <v>6.03396803533175E-5</v>
          </cell>
          <cell r="J589">
            <v>7.4741623045451706E-5</v>
          </cell>
          <cell r="K589">
            <v>3.1935532947950398E-5</v>
          </cell>
        </row>
        <row r="590">
          <cell r="B590" t="str">
            <v>D-RSH2R</v>
          </cell>
          <cell r="C590" t="str">
            <v>VAR_cap</v>
          </cell>
          <cell r="D590" t="str">
            <v>-</v>
          </cell>
          <cell r="I590">
            <v>1.0957796818297099E-4</v>
          </cell>
          <cell r="J590">
            <v>8.5429103278589495E-5</v>
          </cell>
          <cell r="K590">
            <v>5.7536126857174199E-5</v>
          </cell>
        </row>
        <row r="591">
          <cell r="B591" t="str">
            <v>ENGA-GTOC</v>
          </cell>
          <cell r="C591" t="str">
            <v>VAR_fout</v>
          </cell>
          <cell r="D591" t="str">
            <v>ELC13</v>
          </cell>
          <cell r="I591">
            <v>2.5256005999035858E-3</v>
          </cell>
          <cell r="J591">
            <v>3.4731417483591808E-4</v>
          </cell>
          <cell r="K591">
            <v>2.9215680647217889E-3</v>
          </cell>
        </row>
        <row r="592">
          <cell r="B592" t="str">
            <v>ENGA-GTOC</v>
          </cell>
          <cell r="C592" t="str">
            <v>VAR_fout</v>
          </cell>
          <cell r="D592" t="str">
            <v>CO2_E</v>
          </cell>
          <cell r="I592">
            <v>0.37767841105991201</v>
          </cell>
          <cell r="J592">
            <v>5.5600987380138599E-2</v>
          </cell>
          <cell r="K592">
            <v>0.41439171376351802</v>
          </cell>
        </row>
        <row r="593">
          <cell r="B593" t="str">
            <v>ENGA-GTOC</v>
          </cell>
          <cell r="C593" t="str">
            <v>VAR_fin</v>
          </cell>
          <cell r="D593" t="str">
            <v>ENGA</v>
          </cell>
          <cell r="I593">
            <v>6.6964257280126196E-3</v>
          </cell>
          <cell r="J593">
            <v>9.8583310957692607E-4</v>
          </cell>
          <cell r="K593">
            <v>7.3473708114099026E-3</v>
          </cell>
        </row>
        <row r="594">
          <cell r="B594" t="str">
            <v>ENGA-GTOC</v>
          </cell>
          <cell r="C594" t="str">
            <v>VAR_fin</v>
          </cell>
          <cell r="D594" t="str">
            <v>GTC</v>
          </cell>
          <cell r="I594">
            <v>2.0546448865432039E-3</v>
          </cell>
          <cell r="J594">
            <v>4.0966631613252947E-3</v>
          </cell>
          <cell r="K594">
            <v>3.9025265768556378E-3</v>
          </cell>
        </row>
        <row r="595">
          <cell r="B595" t="str">
            <v>ENGA-GTOC</v>
          </cell>
          <cell r="C595" t="str">
            <v>VAR_ncap</v>
          </cell>
          <cell r="D595" t="str">
            <v>-</v>
          </cell>
          <cell r="I595">
            <v>2.6894547924519899E-3</v>
          </cell>
          <cell r="J595">
            <v>3.5263294346943399E-6</v>
          </cell>
          <cell r="K595">
            <v>4.1056849034253701E-6</v>
          </cell>
        </row>
        <row r="596">
          <cell r="B596" t="str">
            <v>ENGA-GTOC</v>
          </cell>
          <cell r="C596" t="str">
            <v>VAR_cap</v>
          </cell>
          <cell r="D596" t="str">
            <v>-</v>
          </cell>
          <cell r="I596">
            <v>2.0546448865432E-3</v>
          </cell>
          <cell r="J596">
            <v>4.0966631613252886E-3</v>
          </cell>
          <cell r="K596">
            <v>3.9025265768556313E-3</v>
          </cell>
        </row>
        <row r="597">
          <cell r="B597" t="str">
            <v>D-RSH2</v>
          </cell>
          <cell r="C597" t="str">
            <v>VAR_fout</v>
          </cell>
          <cell r="D597" t="str">
            <v>RSH2</v>
          </cell>
          <cell r="I597">
            <v>2.4969077786313735E-4</v>
          </cell>
          <cell r="J597">
            <v>1.8021325269684205E-4</v>
          </cell>
          <cell r="K597">
            <v>1.5863490012388198E-4</v>
          </cell>
        </row>
        <row r="598">
          <cell r="B598" t="str">
            <v>D-RSH2</v>
          </cell>
          <cell r="C598" t="str">
            <v>VAR_fin</v>
          </cell>
          <cell r="D598" t="str">
            <v>H2</v>
          </cell>
          <cell r="I598">
            <v>2.515930190935034E-4</v>
          </cell>
          <cell r="J598">
            <v>1.8158618718193596E-4</v>
          </cell>
          <cell r="K598">
            <v>1.5984344234627829E-4</v>
          </cell>
        </row>
        <row r="599">
          <cell r="B599" t="str">
            <v>D-RSH2</v>
          </cell>
          <cell r="C599" t="str">
            <v>VAR_ncap</v>
          </cell>
          <cell r="D599" t="str">
            <v>-</v>
          </cell>
          <cell r="I599">
            <v>1.05082164630659E-5</v>
          </cell>
          <cell r="J599">
            <v>1.20610721485522E-6</v>
          </cell>
          <cell r="K599">
            <v>1.03442548266357E-6</v>
          </cell>
        </row>
        <row r="600">
          <cell r="B600" t="str">
            <v>D-RSH2</v>
          </cell>
          <cell r="C600" t="str">
            <v>VAR_cap</v>
          </cell>
          <cell r="D600" t="str">
            <v>-</v>
          </cell>
          <cell r="I600">
            <v>9.6053944564363706E-5</v>
          </cell>
          <cell r="J600">
            <v>9.7260051779218907E-5</v>
          </cell>
          <cell r="K600">
            <v>9.8294477261882498E-5</v>
          </cell>
        </row>
        <row r="601">
          <cell r="B601" t="str">
            <v>D-RWOD</v>
          </cell>
          <cell r="C601" t="str">
            <v>VAR_fout</v>
          </cell>
          <cell r="D601" t="str">
            <v>RWOD</v>
          </cell>
          <cell r="I601">
            <v>10.565638813030523</v>
          </cell>
          <cell r="J601">
            <v>9.1928030818291919</v>
          </cell>
          <cell r="K601">
            <v>4.9457389279016404</v>
          </cell>
        </row>
        <row r="602">
          <cell r="B602" t="str">
            <v>D-RWOD</v>
          </cell>
          <cell r="C602" t="str">
            <v>VAR_fin</v>
          </cell>
          <cell r="D602" t="str">
            <v>WOD</v>
          </cell>
          <cell r="I602">
            <v>10.565638813030523</v>
          </cell>
          <cell r="J602">
            <v>9.1928030818291919</v>
          </cell>
          <cell r="K602">
            <v>4.9457389279016404</v>
          </cell>
        </row>
        <row r="603">
          <cell r="B603" t="str">
            <v>SCOM-CHPGFC</v>
          </cell>
          <cell r="C603" t="str">
            <v>VAR_fout</v>
          </cell>
          <cell r="D603" t="str">
            <v>CO2_S</v>
          </cell>
          <cell r="I603">
            <v>0.25501032890847503</v>
          </cell>
          <cell r="J603">
            <v>0.307658101934566</v>
          </cell>
          <cell r="K603">
            <v>0.11303409212069</v>
          </cell>
        </row>
        <row r="604">
          <cell r="B604" t="str">
            <v>SCOM-CHPGFC</v>
          </cell>
          <cell r="C604" t="str">
            <v>VAR_fout</v>
          </cell>
          <cell r="D604" t="str">
            <v>SCOM_NKEV_GAS_ELC_CHP</v>
          </cell>
          <cell r="I604">
            <v>2.735483138113959E-3</v>
          </cell>
          <cell r="J604">
            <v>3.3275078400724321E-3</v>
          </cell>
          <cell r="K604">
            <v>1.2425733530997839E-3</v>
          </cell>
        </row>
        <row r="605">
          <cell r="B605" t="str">
            <v>SCOM-CHPGFC</v>
          </cell>
          <cell r="C605" t="str">
            <v>VAR_fout</v>
          </cell>
          <cell r="D605" t="str">
            <v>SCOM_LTH_CHPNGA</v>
          </cell>
          <cell r="I605">
            <v>8.1391834355358061E-4</v>
          </cell>
          <cell r="J605">
            <v>9.8188755936563701E-4</v>
          </cell>
          <cell r="K605">
            <v>3.6074710251284047E-4</v>
          </cell>
        </row>
        <row r="606">
          <cell r="B606" t="str">
            <v>SCOM-CHPGFC</v>
          </cell>
          <cell r="C606" t="str">
            <v>VAR_fin</v>
          </cell>
          <cell r="D606" t="str">
            <v>SNGA</v>
          </cell>
          <cell r="I606">
            <v>4.5214597324197674E-3</v>
          </cell>
          <cell r="J606">
            <v>5.4549308853646455E-3</v>
          </cell>
          <cell r="K606">
            <v>2.004150569515784E-3</v>
          </cell>
        </row>
        <row r="607">
          <cell r="B607" t="str">
            <v>SCOM-CHPGFC</v>
          </cell>
          <cell r="C607" t="str">
            <v>VAR_ncap</v>
          </cell>
          <cell r="D607" t="str">
            <v>-</v>
          </cell>
          <cell r="I607">
            <v>1.16750840431165E-4</v>
          </cell>
          <cell r="J607">
            <v>4.8350424981558397E-5</v>
          </cell>
          <cell r="K607">
            <v>3.8759320710668999E-6</v>
          </cell>
        </row>
        <row r="608">
          <cell r="B608" t="str">
            <v>SCOM-CHPGFC</v>
          </cell>
          <cell r="C608" t="str">
            <v>VAR_cap</v>
          </cell>
          <cell r="D608" t="str">
            <v>-</v>
          </cell>
          <cell r="I608">
            <v>1.6101176125506121E-4</v>
          </cell>
          <cell r="J608">
            <v>1.9526047834370091E-4</v>
          </cell>
          <cell r="K608">
            <v>8.8253390754186424E-5</v>
          </cell>
        </row>
        <row r="609">
          <cell r="B609" t="str">
            <v>CHPOIL</v>
          </cell>
          <cell r="C609" t="str">
            <v>VAR_fout</v>
          </cell>
          <cell r="D609" t="str">
            <v>ELC35</v>
          </cell>
          <cell r="I609">
            <v>5.8941409980241245E-4</v>
          </cell>
          <cell r="J609">
            <v>4.5188366003642651E-5</v>
          </cell>
          <cell r="K609">
            <v>2.5367804461570536E-5</v>
          </cell>
        </row>
        <row r="610">
          <cell r="B610" t="str">
            <v>CHPOIL</v>
          </cell>
          <cell r="C610" t="str">
            <v>VAR_fout</v>
          </cell>
          <cell r="D610" t="str">
            <v>LTH</v>
          </cell>
          <cell r="I610">
            <v>3.0312725132695456E-3</v>
          </cell>
          <cell r="J610">
            <v>2.3239731087587657E-4</v>
          </cell>
          <cell r="K610">
            <v>1.3046299437379131E-4</v>
          </cell>
        </row>
        <row r="611">
          <cell r="B611" t="str">
            <v>CHPOIL</v>
          </cell>
          <cell r="C611" t="str">
            <v>VAR_fout</v>
          </cell>
          <cell r="D611" t="str">
            <v>CO2_E</v>
          </cell>
          <cell r="I611">
            <v>0.417515847294677</v>
          </cell>
          <cell r="J611">
            <v>3.7363726658856102E-2</v>
          </cell>
          <cell r="K611">
            <v>1.7911798122057499E-2</v>
          </cell>
        </row>
        <row r="612">
          <cell r="B612" t="str">
            <v>CHPOIL</v>
          </cell>
          <cell r="C612" t="str">
            <v>VAR_fin</v>
          </cell>
          <cell r="D612" t="str">
            <v>ELFO</v>
          </cell>
          <cell r="I612">
            <v>5.6650725548802894E-3</v>
          </cell>
          <cell r="J612">
            <v>5.0697051097498154E-4</v>
          </cell>
          <cell r="K612">
            <v>2.4303660952588215E-4</v>
          </cell>
        </row>
        <row r="613">
          <cell r="B613" t="str">
            <v>CHPOIL</v>
          </cell>
          <cell r="C613" t="str">
            <v>VAR_ncap</v>
          </cell>
          <cell r="D613" t="str">
            <v>-</v>
          </cell>
          <cell r="I613">
            <v>9.4264207372310496E-6</v>
          </cell>
          <cell r="J613">
            <v>2.8198003706589899E-5</v>
          </cell>
          <cell r="K613">
            <v>4.9430781650143401E-5</v>
          </cell>
        </row>
        <row r="614">
          <cell r="B614" t="str">
            <v>CHPOIL</v>
          </cell>
          <cell r="C614" t="str">
            <v>VAR_cap</v>
          </cell>
          <cell r="D614" t="str">
            <v>-</v>
          </cell>
          <cell r="I614">
            <v>5.9976826420962259E-4</v>
          </cell>
          <cell r="J614">
            <v>1.8638500792338771E-4</v>
          </cell>
          <cell r="K614">
            <v>8.4331611457497742E-5</v>
          </cell>
        </row>
        <row r="615">
          <cell r="B615" t="str">
            <v>CHPHFC</v>
          </cell>
          <cell r="C615" t="str">
            <v>VAR_fout</v>
          </cell>
          <cell r="D615" t="str">
            <v>ELC35</v>
          </cell>
          <cell r="J615">
            <v>0.16042959799499823</v>
          </cell>
          <cell r="K615">
            <v>0.16043205578441266</v>
          </cell>
        </row>
        <row r="616">
          <cell r="B616" t="str">
            <v>CHPHFC</v>
          </cell>
          <cell r="C616" t="str">
            <v>VAR_fout</v>
          </cell>
          <cell r="D616" t="str">
            <v>LTH</v>
          </cell>
          <cell r="J616">
            <v>0.19480736899392573</v>
          </cell>
          <cell r="K616">
            <v>0.20244997515652055</v>
          </cell>
        </row>
        <row r="617">
          <cell r="B617" t="str">
            <v>CHPHFC</v>
          </cell>
          <cell r="C617" t="str">
            <v>VAR_fin</v>
          </cell>
          <cell r="D617" t="str">
            <v>EH2</v>
          </cell>
          <cell r="J617">
            <v>0.38197523332142425</v>
          </cell>
          <cell r="K617">
            <v>0.38198108520098267</v>
          </cell>
        </row>
        <row r="618">
          <cell r="B618" t="str">
            <v>CHPHFC</v>
          </cell>
          <cell r="C618" t="str">
            <v>VAR_ncap</v>
          </cell>
          <cell r="D618" t="str">
            <v>-</v>
          </cell>
          <cell r="J618">
            <v>1.7527276952326601E-2</v>
          </cell>
          <cell r="K618">
            <v>1.51453735928349E-6</v>
          </cell>
        </row>
        <row r="619">
          <cell r="B619" t="str">
            <v>CHPHFC</v>
          </cell>
          <cell r="C619" t="str">
            <v>VAR_cap</v>
          </cell>
          <cell r="D619" t="str">
            <v>-</v>
          </cell>
          <cell r="J619">
            <v>1.7527276952326601E-2</v>
          </cell>
          <cell r="K619">
            <v>1.752865877260051E-2</v>
          </cell>
        </row>
        <row r="620">
          <cell r="B620" t="str">
            <v>ITOT-ESOLPV</v>
          </cell>
          <cell r="C620" t="str">
            <v>VAR_fout</v>
          </cell>
          <cell r="D620" t="str">
            <v>ITOT_SOL_ELC</v>
          </cell>
          <cell r="I620">
            <v>30.122822567704372</v>
          </cell>
          <cell r="J620">
            <v>35.520494691318135</v>
          </cell>
          <cell r="K620">
            <v>39.236744765943783</v>
          </cell>
        </row>
        <row r="621">
          <cell r="B621" t="str">
            <v>ITOT-ESOLPV</v>
          </cell>
          <cell r="C621" t="str">
            <v>VAR_fin</v>
          </cell>
          <cell r="D621" t="str">
            <v>SOL</v>
          </cell>
          <cell r="I621">
            <v>30.122822567704372</v>
          </cell>
          <cell r="J621">
            <v>35.520494691318135</v>
          </cell>
          <cell r="K621">
            <v>39.236744765943783</v>
          </cell>
        </row>
        <row r="622">
          <cell r="B622" t="str">
            <v>ITOT-ESOLPV</v>
          </cell>
          <cell r="C622" t="str">
            <v>VAR_fin</v>
          </cell>
          <cell r="D622" t="str">
            <v>SOLPVC</v>
          </cell>
          <cell r="I622">
            <v>30.1228225677044</v>
          </cell>
          <cell r="J622">
            <v>35.520494691318099</v>
          </cell>
          <cell r="K622">
            <v>39.236744765943797</v>
          </cell>
        </row>
        <row r="623">
          <cell r="B623" t="str">
            <v>ITOT-ESOLPV</v>
          </cell>
          <cell r="C623" t="str">
            <v>VAR_ncap</v>
          </cell>
          <cell r="D623" t="str">
            <v>-</v>
          </cell>
          <cell r="I623">
            <v>5.7036446839162398</v>
          </cell>
          <cell r="J623">
            <v>2.26842172608829</v>
          </cell>
          <cell r="K623">
            <v>4.4973800941997499</v>
          </cell>
        </row>
        <row r="624">
          <cell r="B624" t="str">
            <v>ITOT-ESOLPV</v>
          </cell>
          <cell r="C624" t="str">
            <v>VAR_cap</v>
          </cell>
          <cell r="D624" t="str">
            <v>-</v>
          </cell>
          <cell r="I624">
            <v>8.6835320068666704</v>
          </cell>
          <cell r="J624">
            <v>10.239523486681616</v>
          </cell>
          <cell r="K624">
            <v>11.3108098735103</v>
          </cell>
        </row>
        <row r="625">
          <cell r="B625" t="str">
            <v>RHNS-CHPNGA</v>
          </cell>
          <cell r="C625" t="str">
            <v>VAR_fout</v>
          </cell>
          <cell r="D625" t="str">
            <v>CO2_R</v>
          </cell>
          <cell r="I625">
            <v>0.66476174083912998</v>
          </cell>
          <cell r="J625">
            <v>0.55731937997029202</v>
          </cell>
          <cell r="K625">
            <v>0.17217969217415499</v>
          </cell>
        </row>
        <row r="626">
          <cell r="B626" t="str">
            <v>RHNS-CHPNGA</v>
          </cell>
          <cell r="C626" t="str">
            <v>VAR_fout</v>
          </cell>
          <cell r="D626" t="str">
            <v>RHNS_LTH_CHPNGA</v>
          </cell>
          <cell r="I626">
            <v>6.3237359038689359E-3</v>
          </cell>
          <cell r="J626">
            <v>5.8889608908654278E-3</v>
          </cell>
          <cell r="K626">
            <v>1.7363828034353168E-3</v>
          </cell>
        </row>
        <row r="627">
          <cell r="B627" t="str">
            <v>RHNS-CHPNGA</v>
          </cell>
          <cell r="C627" t="str">
            <v>VAR_fout</v>
          </cell>
          <cell r="D627" t="str">
            <v>RHNS_NKEV_GAS_ELC_CHP</v>
          </cell>
          <cell r="I627">
            <v>2.7911179487209109E-3</v>
          </cell>
          <cell r="J627">
            <v>2.6224278967135117E-3</v>
          </cell>
          <cell r="K627">
            <v>7.9928732221625539E-4</v>
          </cell>
        </row>
        <row r="628">
          <cell r="B628" t="str">
            <v>RHNS-CHPNGA</v>
          </cell>
          <cell r="C628" t="str">
            <v>VAR_fin</v>
          </cell>
          <cell r="D628" t="str">
            <v>RNGA</v>
          </cell>
          <cell r="I628">
            <v>1.1786555688637059E-2</v>
          </cell>
          <cell r="J628">
            <v>9.8815492902534115E-3</v>
          </cell>
          <cell r="K628">
            <v>3.0528314215275739E-3</v>
          </cell>
        </row>
        <row r="629">
          <cell r="B629" t="str">
            <v>RHNS-CHPNGA</v>
          </cell>
          <cell r="C629" t="str">
            <v>VAR_ncap</v>
          </cell>
          <cell r="D629" t="str">
            <v>-</v>
          </cell>
          <cell r="I629">
            <v>7.2525871634965703E-5</v>
          </cell>
          <cell r="J629">
            <v>1.2465990777657999E-5</v>
          </cell>
          <cell r="K629">
            <v>6.0338705578349199E-7</v>
          </cell>
        </row>
        <row r="630">
          <cell r="B630" t="str">
            <v>RHNS-CHPNGA</v>
          </cell>
          <cell r="C630" t="str">
            <v>VAR_cap</v>
          </cell>
          <cell r="D630" t="str">
            <v>-</v>
          </cell>
          <cell r="I630">
            <v>2.4815441567125246E-4</v>
          </cell>
          <cell r="J630">
            <v>2.3312343892030541E-4</v>
          </cell>
          <cell r="K630">
            <v>7.1020180294657846E-5</v>
          </cell>
        </row>
        <row r="631">
          <cell r="B631" t="str">
            <v>ENUC_BEZ</v>
          </cell>
          <cell r="C631" t="str">
            <v>VAR_fout</v>
          </cell>
          <cell r="D631" t="str">
            <v>ELC</v>
          </cell>
        </row>
        <row r="632">
          <cell r="B632" t="str">
            <v>ENUC_BEZ</v>
          </cell>
          <cell r="C632" t="str">
            <v>VAR_fin</v>
          </cell>
          <cell r="D632" t="str">
            <v>URN</v>
          </cell>
        </row>
        <row r="633">
          <cell r="B633" t="str">
            <v>ENUC_BEZ</v>
          </cell>
          <cell r="C633" t="str">
            <v>VAR_cap</v>
          </cell>
          <cell r="D633" t="str">
            <v>-</v>
          </cell>
        </row>
        <row r="634">
          <cell r="B634" t="str">
            <v>RHNM-CHPWOD</v>
          </cell>
          <cell r="C634" t="str">
            <v>VAR_fout</v>
          </cell>
          <cell r="D634" t="str">
            <v>RHNM_LTH_CHPWOD</v>
          </cell>
          <cell r="I634">
            <v>5.8253890111738607E-3</v>
          </cell>
          <cell r="J634">
            <v>0.25469679646512122</v>
          </cell>
          <cell r="K634">
            <v>0.18227263468814142</v>
          </cell>
        </row>
        <row r="635">
          <cell r="B635" t="str">
            <v>RHNM-CHPWOD</v>
          </cell>
          <cell r="C635" t="str">
            <v>VAR_fout</v>
          </cell>
          <cell r="D635" t="str">
            <v>RHNM_KEV_WOD_ELC_CHP</v>
          </cell>
          <cell r="I635">
            <v>2.1899147579042435E-3</v>
          </cell>
          <cell r="J635">
            <v>9.5747129041517748E-2</v>
          </cell>
          <cell r="K635">
            <v>6.8521008966097516E-2</v>
          </cell>
        </row>
        <row r="636">
          <cell r="B636" t="str">
            <v>RHNM-CHPWOD</v>
          </cell>
          <cell r="C636" t="str">
            <v>VAR_fin</v>
          </cell>
          <cell r="D636" t="str">
            <v>RWOD</v>
          </cell>
          <cell r="I636">
            <v>0.30100818564508214</v>
          </cell>
          <cell r="J636">
            <v>0.80285738308812893</v>
          </cell>
          <cell r="K636">
            <v>0.7011117016652576</v>
          </cell>
        </row>
        <row r="637">
          <cell r="B637" t="str">
            <v>RHNM-CHPWOD</v>
          </cell>
          <cell r="C637" t="str">
            <v>VAR_ncap</v>
          </cell>
          <cell r="D637" t="str">
            <v>-</v>
          </cell>
          <cell r="I637">
            <v>1.1344923004961899E-4</v>
          </cell>
          <cell r="J637">
            <v>6.9397447337754799E-3</v>
          </cell>
          <cell r="K637">
            <v>3.51127284477185E-7</v>
          </cell>
        </row>
        <row r="638">
          <cell r="B638" t="str">
            <v>RHNM-CHPWOD</v>
          </cell>
          <cell r="C638" t="str">
            <v>VAR_cap</v>
          </cell>
          <cell r="D638" t="str">
            <v>-</v>
          </cell>
          <cell r="I638">
            <v>1.8910217332892136E-4</v>
          </cell>
          <cell r="J638">
            <v>7.1047711096956885E-3</v>
          </cell>
          <cell r="K638">
            <v>5.0844038123873799E-3</v>
          </cell>
        </row>
        <row r="639">
          <cell r="B639" t="str">
            <v>RHNM-SHSTG-CHPNGA</v>
          </cell>
          <cell r="C639" t="str">
            <v>VAR_fout</v>
          </cell>
          <cell r="D639" t="str">
            <v>AUX_RNM-CHPNGA_OUT</v>
          </cell>
          <cell r="I639">
            <v>0.55413733499325257</v>
          </cell>
          <cell r="J639">
            <v>0.45421273518668404</v>
          </cell>
          <cell r="K639">
            <v>3.0723396921733259E-3</v>
          </cell>
        </row>
        <row r="640">
          <cell r="B640" t="str">
            <v>RHNM-SHSTG-CHPNGA</v>
          </cell>
          <cell r="C640" t="str">
            <v>VAR_fout</v>
          </cell>
          <cell r="D640" t="str">
            <v>RHNM_LTH_CHPNGA</v>
          </cell>
          <cell r="I640">
            <v>0.5546466523967386</v>
          </cell>
          <cell r="J640">
            <v>0.45421273518668259</v>
          </cell>
          <cell r="K640">
            <v>3.0723396921733225E-3</v>
          </cell>
        </row>
        <row r="641">
          <cell r="B641" t="str">
            <v>RHNM-SHSTG-CHPNGA</v>
          </cell>
          <cell r="C641" t="str">
            <v>VAR_fin</v>
          </cell>
          <cell r="D641" t="str">
            <v>AUX_RNM-CHPNGA_IN</v>
          </cell>
          <cell r="I641">
            <v>0.67229416301726774</v>
          </cell>
          <cell r="J641">
            <v>0.53437032854146282</v>
          </cell>
          <cell r="K641">
            <v>3.416115561506795E-3</v>
          </cell>
        </row>
        <row r="642">
          <cell r="B642" t="str">
            <v>RHNM-SHSTG-CHPNGA</v>
          </cell>
          <cell r="C642" t="str">
            <v>VAR_fin</v>
          </cell>
          <cell r="D642" t="str">
            <v>RHNM_LTH_CHPNGA</v>
          </cell>
          <cell r="I642">
            <v>0.67229416301726774</v>
          </cell>
          <cell r="J642">
            <v>0.53437032854146282</v>
          </cell>
          <cell r="K642">
            <v>3.416115561506795E-3</v>
          </cell>
        </row>
        <row r="643">
          <cell r="B643" t="str">
            <v>RHNM-SHSTG-CHPNGA</v>
          </cell>
          <cell r="C643" t="str">
            <v>VAR_ncap</v>
          </cell>
          <cell r="D643" t="str">
            <v>-</v>
          </cell>
          <cell r="I643">
            <v>3.3979618319038298E-3</v>
          </cell>
          <cell r="J643">
            <v>4.5174961942341697E-3</v>
          </cell>
          <cell r="K643">
            <v>4.3572216774264801E-5</v>
          </cell>
        </row>
        <row r="644">
          <cell r="B644" t="str">
            <v>RHNM-SHSTG-CHPNGA</v>
          </cell>
          <cell r="C644" t="str">
            <v>VAR_cap</v>
          </cell>
          <cell r="D644" t="str">
            <v>-</v>
          </cell>
          <cell r="I644">
            <v>3.5447614647477067E-2</v>
          </cell>
          <cell r="J644">
            <v>2.8933326254835624E-2</v>
          </cell>
          <cell r="K644">
            <v>4.6021973358901166E-3</v>
          </cell>
        </row>
        <row r="645">
          <cell r="B645" t="str">
            <v>CT_CWODBDS</v>
          </cell>
          <cell r="C645" t="str">
            <v>VAR_fout</v>
          </cell>
          <cell r="D645" t="str">
            <v>BDS</v>
          </cell>
        </row>
        <row r="646">
          <cell r="B646" t="str">
            <v>CT_CWODBDS</v>
          </cell>
          <cell r="C646" t="str">
            <v>VAR_fout</v>
          </cell>
          <cell r="D646" t="str">
            <v>LTH</v>
          </cell>
        </row>
        <row r="647">
          <cell r="B647" t="str">
            <v>CT_CWODBDS</v>
          </cell>
          <cell r="C647" t="str">
            <v>VAR_fin</v>
          </cell>
          <cell r="D647" t="str">
            <v>CWOD</v>
          </cell>
        </row>
        <row r="648">
          <cell r="B648" t="str">
            <v>CT_CWODBDS</v>
          </cell>
          <cell r="C648" t="str">
            <v>VAR_fin</v>
          </cell>
          <cell r="D648" t="str">
            <v>CELC</v>
          </cell>
        </row>
        <row r="649">
          <cell r="B649" t="str">
            <v>CT_CWODBDS</v>
          </cell>
          <cell r="C649" t="str">
            <v>VAR_cap</v>
          </cell>
          <cell r="D649" t="str">
            <v>-</v>
          </cell>
          <cell r="I649">
            <v>-1.2715280204959878E-7</v>
          </cell>
        </row>
        <row r="650">
          <cell r="B650" t="str">
            <v>RHNS-EBAT</v>
          </cell>
          <cell r="C650" t="str">
            <v>VAR_fout</v>
          </cell>
          <cell r="D650" t="str">
            <v>RHNS_ELC</v>
          </cell>
          <cell r="I650">
            <v>0.11532271043369947</v>
          </cell>
          <cell r="J650">
            <v>6.3243440187708569E-2</v>
          </cell>
          <cell r="K650">
            <v>0.1282474396138647</v>
          </cell>
        </row>
        <row r="651">
          <cell r="B651" t="str">
            <v>RHNS-EBAT</v>
          </cell>
          <cell r="C651" t="str">
            <v>VAR_fout</v>
          </cell>
          <cell r="D651" t="str">
            <v>AUX_RHNS-EBAT_OUT</v>
          </cell>
          <cell r="I651">
            <v>0.11532271043369956</v>
          </cell>
          <cell r="J651">
            <v>6.3243440187708624E-2</v>
          </cell>
          <cell r="K651">
            <v>0.12824743961386481</v>
          </cell>
        </row>
        <row r="652">
          <cell r="B652" t="str">
            <v>RHNS-EBAT</v>
          </cell>
          <cell r="C652" t="str">
            <v>VAR_fin</v>
          </cell>
          <cell r="D652" t="str">
            <v>RHNS_ELC</v>
          </cell>
          <cell r="I652">
            <v>0.12753365823741775</v>
          </cell>
          <cell r="J652">
            <v>6.9939536605159808E-2</v>
          </cell>
          <cell r="K652">
            <v>0.14182514335892302</v>
          </cell>
        </row>
        <row r="653">
          <cell r="B653" t="str">
            <v>RHNS-EBAT</v>
          </cell>
          <cell r="C653" t="str">
            <v>VAR_fin</v>
          </cell>
          <cell r="D653" t="str">
            <v>AUX_RHNS-EBAT_IN</v>
          </cell>
          <cell r="I653">
            <v>0.12753365823741775</v>
          </cell>
          <cell r="J653">
            <v>6.9939536605159808E-2</v>
          </cell>
          <cell r="K653">
            <v>0.14182514335892302</v>
          </cell>
        </row>
        <row r="654">
          <cell r="B654" t="str">
            <v>RHNS-EBAT</v>
          </cell>
          <cell r="C654" t="str">
            <v>VAR_ncap</v>
          </cell>
          <cell r="D654" t="str">
            <v>-</v>
          </cell>
          <cell r="I654">
            <v>4.3075298403260999E-2</v>
          </cell>
          <cell r="J654">
            <v>3.41792894779884E-2</v>
          </cell>
          <cell r="K654">
            <v>6.8935120309418702E-2</v>
          </cell>
        </row>
        <row r="655">
          <cell r="B655" t="str">
            <v>RHNS-EBAT</v>
          </cell>
          <cell r="C655" t="str">
            <v>VAR_cap</v>
          </cell>
          <cell r="D655" t="str">
            <v>-</v>
          </cell>
          <cell r="I655">
            <v>7.5881187627612826E-2</v>
          </cell>
          <cell r="J655">
            <v>7.7333280095920554E-2</v>
          </cell>
          <cell r="K655">
            <v>9.3635073391797566E-2</v>
          </cell>
        </row>
        <row r="656">
          <cell r="B656" t="str">
            <v>G-INTC-EXP00-AT</v>
          </cell>
          <cell r="C656" t="str">
            <v>VAR_fout</v>
          </cell>
          <cell r="D656" t="str">
            <v>ELC_E-AT</v>
          </cell>
          <cell r="I656">
            <v>2.9727620355875749E-4</v>
          </cell>
          <cell r="J656">
            <v>2.7949695677054263E-4</v>
          </cell>
          <cell r="K656">
            <v>1.748198583446064E-4</v>
          </cell>
        </row>
        <row r="657">
          <cell r="B657" t="str">
            <v>G-INTC-EXP00-AT</v>
          </cell>
          <cell r="C657" t="str">
            <v>VAR_fin</v>
          </cell>
          <cell r="D657" t="str">
            <v>ELC</v>
          </cell>
          <cell r="I657">
            <v>2.9727620355875749E-4</v>
          </cell>
          <cell r="J657">
            <v>2.7949695677054263E-4</v>
          </cell>
          <cell r="K657">
            <v>1.748198583446064E-4</v>
          </cell>
        </row>
        <row r="658">
          <cell r="B658" t="str">
            <v>G-INTC-EXP00-AT</v>
          </cell>
          <cell r="C658" t="str">
            <v>VAR_ncap</v>
          </cell>
          <cell r="D658" t="str">
            <v>-</v>
          </cell>
          <cell r="I658">
            <v>6.3796766394956097E-7</v>
          </cell>
          <cell r="J658">
            <v>1.1350038625964501E-6</v>
          </cell>
          <cell r="K658">
            <v>2.3872193448714602E-6</v>
          </cell>
        </row>
        <row r="659">
          <cell r="B659" t="str">
            <v>G-INTC-EXP00-AT</v>
          </cell>
          <cell r="C659" t="str">
            <v>VAR_cap</v>
          </cell>
          <cell r="D659" t="str">
            <v>-</v>
          </cell>
          <cell r="I659">
            <v>6.1353914548534227E-4</v>
          </cell>
          <cell r="J659">
            <v>6.1099352644000682E-4</v>
          </cell>
          <cell r="K659">
            <v>6.1367924187960554E-4</v>
          </cell>
        </row>
        <row r="660">
          <cell r="B660" t="str">
            <v>ENUC_LRG_GOE</v>
          </cell>
          <cell r="C660" t="str">
            <v>VAR_fout</v>
          </cell>
          <cell r="D660" t="str">
            <v>LTH</v>
          </cell>
          <cell r="K660">
            <v>3.3803399909610918E-3</v>
          </cell>
        </row>
        <row r="661">
          <cell r="B661" t="str">
            <v>ENUC_LRG_GOE</v>
          </cell>
          <cell r="C661" t="str">
            <v>VAR_fout</v>
          </cell>
          <cell r="D661" t="str">
            <v>ELC</v>
          </cell>
          <cell r="K661">
            <v>2.4676072254645388E-2</v>
          </cell>
        </row>
        <row r="662">
          <cell r="B662" t="str">
            <v>ENUC_LRG_GOE</v>
          </cell>
          <cell r="C662" t="str">
            <v>VAR_fin</v>
          </cell>
          <cell r="D662" t="str">
            <v>URN</v>
          </cell>
          <cell r="K662">
            <v>8.0948768006309513E-2</v>
          </cell>
        </row>
        <row r="663">
          <cell r="B663" t="str">
            <v>ENUC_LRG_GOE</v>
          </cell>
          <cell r="C663" t="str">
            <v>VAR_ncap</v>
          </cell>
          <cell r="D663" t="str">
            <v>-</v>
          </cell>
          <cell r="J663">
            <v>7.5600716663966404E-4</v>
          </cell>
          <cell r="K663">
            <v>2.4601109185048201E-3</v>
          </cell>
        </row>
        <row r="664">
          <cell r="B664" t="str">
            <v>ENUC_LRG_GOE</v>
          </cell>
          <cell r="C664" t="str">
            <v>VAR_cap</v>
          </cell>
          <cell r="D664" t="str">
            <v>-</v>
          </cell>
          <cell r="K664">
            <v>9.9680487390768906E-4</v>
          </cell>
        </row>
        <row r="665">
          <cell r="B665" t="str">
            <v>G-INTC-IMP00-DE</v>
          </cell>
          <cell r="C665" t="str">
            <v>VAR_fout</v>
          </cell>
          <cell r="D665" t="str">
            <v>ELC</v>
          </cell>
          <cell r="I665">
            <v>25.015770185197944</v>
          </cell>
          <cell r="J665">
            <v>23.974946945871338</v>
          </cell>
          <cell r="K665">
            <v>14.053411494999651</v>
          </cell>
        </row>
        <row r="666">
          <cell r="B666" t="str">
            <v>G-INTC-IMP00-DE</v>
          </cell>
          <cell r="C666" t="str">
            <v>VAR_fin</v>
          </cell>
          <cell r="D666" t="str">
            <v>ELC_I-DE</v>
          </cell>
          <cell r="I666">
            <v>25.015770185197944</v>
          </cell>
          <cell r="J666">
            <v>23.974946945871338</v>
          </cell>
          <cell r="K666">
            <v>14.053411494999651</v>
          </cell>
        </row>
        <row r="667">
          <cell r="B667" t="str">
            <v>G-INTC-IMP00-DE</v>
          </cell>
          <cell r="C667" t="str">
            <v>VAR_ncap</v>
          </cell>
          <cell r="D667" t="str">
            <v>-</v>
          </cell>
          <cell r="I667">
            <v>1.1039937907102899E-6</v>
          </cell>
          <cell r="J667">
            <v>1.67672010899637E-6</v>
          </cell>
          <cell r="K667">
            <v>2.60798786742698E-6</v>
          </cell>
        </row>
        <row r="668">
          <cell r="B668" t="str">
            <v>G-INTC-IMP00-DE</v>
          </cell>
          <cell r="C668" t="str">
            <v>VAR_cap</v>
          </cell>
          <cell r="D668" t="str">
            <v>-</v>
          </cell>
          <cell r="I668">
            <v>1.8614046998527567</v>
          </cell>
          <cell r="J668">
            <v>1.8614005765596795</v>
          </cell>
          <cell r="K668">
            <v>1.6336579300237428</v>
          </cell>
        </row>
        <row r="669">
          <cell r="B669" t="str">
            <v>RHEM-SHSTG-CHPWOD</v>
          </cell>
          <cell r="C669" t="str">
            <v>VAR_fout</v>
          </cell>
          <cell r="D669" t="str">
            <v>AUX_REM-CHPWOD_OUT</v>
          </cell>
          <cell r="I669">
            <v>5.9124925041012114E-3</v>
          </cell>
          <cell r="J669">
            <v>1.4498485155586978E-2</v>
          </cell>
          <cell r="K669">
            <v>3.511140832377651E-3</v>
          </cell>
        </row>
        <row r="670">
          <cell r="B670" t="str">
            <v>RHEM-SHSTG-CHPWOD</v>
          </cell>
          <cell r="C670" t="str">
            <v>VAR_fout</v>
          </cell>
          <cell r="D670" t="str">
            <v>RHEM_LTH_CHPWOD</v>
          </cell>
          <cell r="I670">
            <v>5.9179267802998252E-3</v>
          </cell>
          <cell r="J670">
            <v>1.4498485155586915E-2</v>
          </cell>
          <cell r="K670">
            <v>3.511140832377648E-3</v>
          </cell>
        </row>
        <row r="671">
          <cell r="B671" t="str">
            <v>RHEM-SHSTG-CHPWOD</v>
          </cell>
          <cell r="C671" t="str">
            <v>VAR_fin</v>
          </cell>
          <cell r="D671" t="str">
            <v>AUX_REM-CHPWOD_IN</v>
          </cell>
          <cell r="I671">
            <v>7.1684349973260971E-3</v>
          </cell>
          <cell r="J671">
            <v>1.7059446151942801E-2</v>
          </cell>
          <cell r="K671">
            <v>3.9036723839532246E-3</v>
          </cell>
        </row>
        <row r="672">
          <cell r="B672" t="str">
            <v>RHEM-SHSTG-CHPWOD</v>
          </cell>
          <cell r="C672" t="str">
            <v>VAR_fin</v>
          </cell>
          <cell r="D672" t="str">
            <v>RHEM_LTH_CHPWOD</v>
          </cell>
          <cell r="I672">
            <v>7.1684349973260971E-3</v>
          </cell>
          <cell r="J672">
            <v>1.7059446151942801E-2</v>
          </cell>
          <cell r="K672">
            <v>3.9036723839532246E-3</v>
          </cell>
        </row>
        <row r="673">
          <cell r="B673" t="str">
            <v>RHEM-SHSTG-CHPWOD</v>
          </cell>
          <cell r="C673" t="str">
            <v>VAR_ncap</v>
          </cell>
          <cell r="D673" t="str">
            <v>-</v>
          </cell>
          <cell r="I673">
            <v>3.68997304175675E-3</v>
          </cell>
          <cell r="J673">
            <v>2.9283159641236298E-4</v>
          </cell>
          <cell r="K673">
            <v>5.9243033394699703E-4</v>
          </cell>
        </row>
        <row r="674">
          <cell r="B674" t="str">
            <v>RHEM-SHSTG-CHPWOD</v>
          </cell>
          <cell r="C674" t="str">
            <v>VAR_cap</v>
          </cell>
          <cell r="D674" t="str">
            <v>-</v>
          </cell>
          <cell r="I674">
            <v>4.6132621240996966E-3</v>
          </cell>
          <cell r="J674">
            <v>4.0151592534378331E-3</v>
          </cell>
          <cell r="K674">
            <v>2.3424938229772716E-3</v>
          </cell>
        </row>
        <row r="675">
          <cell r="B675" t="str">
            <v>RHNM-CHPGFC</v>
          </cell>
          <cell r="C675" t="str">
            <v>VAR_fout</v>
          </cell>
          <cell r="D675" t="str">
            <v>CO2_R</v>
          </cell>
          <cell r="I675">
            <v>0.44743234802133502</v>
          </cell>
          <cell r="J675">
            <v>0.44602463571433398</v>
          </cell>
          <cell r="K675">
            <v>0.28067526610228999</v>
          </cell>
        </row>
        <row r="676">
          <cell r="B676" t="str">
            <v>RHNM-CHPGFC</v>
          </cell>
          <cell r="C676" t="str">
            <v>VAR_fout</v>
          </cell>
          <cell r="D676" t="str">
            <v>RHNM_NKEV_GAS_ELC_CHP</v>
          </cell>
          <cell r="I676">
            <v>3.4112749937796824E-3</v>
          </cell>
          <cell r="J676">
            <v>3.4796248176295532E-3</v>
          </cell>
          <cell r="K676">
            <v>2.2394303146459336E-3</v>
          </cell>
        </row>
        <row r="677">
          <cell r="B677" t="str">
            <v>RHNM-CHPGFC</v>
          </cell>
          <cell r="C677" t="str">
            <v>VAR_fout</v>
          </cell>
          <cell r="D677" t="str">
            <v>RHNM_LTH_CHPNGA</v>
          </cell>
          <cell r="I677">
            <v>3.7182897432198499E-3</v>
          </cell>
          <cell r="J677">
            <v>3.6884023066873269E-3</v>
          </cell>
          <cell r="K677">
            <v>2.2394303146459336E-3</v>
          </cell>
        </row>
        <row r="678">
          <cell r="B678" t="str">
            <v>RHNM-CHPGFC</v>
          </cell>
          <cell r="C678" t="str">
            <v>VAR_fin</v>
          </cell>
          <cell r="D678" t="str">
            <v>RNGA</v>
          </cell>
          <cell r="I678">
            <v>7.9331976599527482E-3</v>
          </cell>
          <cell r="J678">
            <v>7.9082382218853466E-3</v>
          </cell>
          <cell r="K678">
            <v>4.9765118103242958E-3</v>
          </cell>
        </row>
        <row r="679">
          <cell r="B679" t="str">
            <v>RHNM-CHPGFC</v>
          </cell>
          <cell r="C679" t="str">
            <v>VAR_ncap</v>
          </cell>
          <cell r="D679" t="str">
            <v>-</v>
          </cell>
          <cell r="I679">
            <v>2.2598883654329499E-4</v>
          </cell>
          <cell r="J679">
            <v>5.8989161018819902E-6</v>
          </cell>
          <cell r="K679">
            <v>1.66491574569319E-7</v>
          </cell>
        </row>
        <row r="680">
          <cell r="B680" t="str">
            <v>RHNM-CHPGFC</v>
          </cell>
          <cell r="C680" t="str">
            <v>VAR_cap</v>
          </cell>
          <cell r="D680" t="str">
            <v>-</v>
          </cell>
          <cell r="I680">
            <v>3.0344175501951343E-4</v>
          </cell>
          <cell r="J680">
            <v>3.0925601262197247E-4</v>
          </cell>
          <cell r="K680">
            <v>2.041245947607647E-4</v>
          </cell>
        </row>
        <row r="681">
          <cell r="B681" t="str">
            <v>G-INTC-EXP00-FR</v>
          </cell>
          <cell r="C681" t="str">
            <v>VAR_fout</v>
          </cell>
          <cell r="D681" t="str">
            <v>ELC_E-FR</v>
          </cell>
          <cell r="I681">
            <v>9.5298940610316738E-4</v>
          </cell>
          <cell r="J681">
            <v>1.4624654750101513E-3</v>
          </cell>
          <cell r="K681">
            <v>1.0731438537810807E-3</v>
          </cell>
        </row>
        <row r="682">
          <cell r="B682" t="str">
            <v>G-INTC-EXP00-FR</v>
          </cell>
          <cell r="C682" t="str">
            <v>VAR_fin</v>
          </cell>
          <cell r="D682" t="str">
            <v>ELC</v>
          </cell>
          <cell r="I682">
            <v>9.5298940610316738E-4</v>
          </cell>
          <cell r="J682">
            <v>1.4624654750101513E-3</v>
          </cell>
          <cell r="K682">
            <v>1.0731438537810807E-3</v>
          </cell>
        </row>
        <row r="683">
          <cell r="B683" t="str">
            <v>G-INTC-EXP00-FR</v>
          </cell>
          <cell r="C683" t="str">
            <v>VAR_ncap</v>
          </cell>
          <cell r="D683" t="str">
            <v>-</v>
          </cell>
          <cell r="I683">
            <v>1.2280419633588201E-6</v>
          </cell>
          <cell r="J683">
            <v>1.92844187013682E-6</v>
          </cell>
          <cell r="K683">
            <v>3.1914916032624002E-6</v>
          </cell>
        </row>
        <row r="684">
          <cell r="B684" t="str">
            <v>G-INTC-EXP00-FR</v>
          </cell>
          <cell r="C684" t="str">
            <v>VAR_cap</v>
          </cell>
          <cell r="D684" t="str">
            <v>-</v>
          </cell>
          <cell r="I684">
            <v>7.5104113383006599E-4</v>
          </cell>
          <cell r="J684">
            <v>7.4967450095053678E-4</v>
          </cell>
          <cell r="K684">
            <v>7.5056586748689647E-4</v>
          </cell>
        </row>
        <row r="685">
          <cell r="B685" t="str">
            <v>RHNM-EBAT</v>
          </cell>
          <cell r="C685" t="str">
            <v>VAR_fout</v>
          </cell>
          <cell r="D685" t="str">
            <v>RHNM_ELC</v>
          </cell>
          <cell r="I685">
            <v>5.2424553324797903E-2</v>
          </cell>
          <cell r="J685">
            <v>3.9428128801515E-2</v>
          </cell>
          <cell r="K685">
            <v>5.6990919138444215E-2</v>
          </cell>
        </row>
        <row r="686">
          <cell r="B686" t="str">
            <v>RHNM-EBAT</v>
          </cell>
          <cell r="C686" t="str">
            <v>VAR_fout</v>
          </cell>
          <cell r="D686" t="str">
            <v>AUX_RHNM-EBAT_OUT</v>
          </cell>
          <cell r="I686">
            <v>5.242455332479793E-2</v>
          </cell>
          <cell r="J686">
            <v>3.9428128801515049E-2</v>
          </cell>
          <cell r="K686">
            <v>5.6990919138444278E-2</v>
          </cell>
        </row>
        <row r="687">
          <cell r="B687" t="str">
            <v>RHNM-EBAT</v>
          </cell>
          <cell r="C687" t="str">
            <v>VAR_fin</v>
          </cell>
          <cell r="D687" t="str">
            <v>RHNM_ELC</v>
          </cell>
          <cell r="I687">
            <v>5.7976800534651908E-2</v>
          </cell>
          <cell r="J687">
            <v>4.3603022128770243E-2</v>
          </cell>
          <cell r="K687">
            <v>6.3025066543518929E-2</v>
          </cell>
        </row>
        <row r="688">
          <cell r="B688" t="str">
            <v>RHNM-EBAT</v>
          </cell>
          <cell r="C688" t="str">
            <v>VAR_fin</v>
          </cell>
          <cell r="D688" t="str">
            <v>AUX_RHNM-EBAT_IN</v>
          </cell>
          <cell r="I688">
            <v>5.7976800534651908E-2</v>
          </cell>
          <cell r="J688">
            <v>4.3603022128770243E-2</v>
          </cell>
          <cell r="K688">
            <v>6.3025066543518929E-2</v>
          </cell>
        </row>
        <row r="689">
          <cell r="B689" t="str">
            <v>RHNM-EBAT</v>
          </cell>
          <cell r="C689" t="str">
            <v>VAR_ncap</v>
          </cell>
          <cell r="D689" t="str">
            <v>-</v>
          </cell>
          <cell r="I689">
            <v>1.89294209201748E-2</v>
          </cell>
          <cell r="J689">
            <v>1.01873124959921E-2</v>
          </cell>
          <cell r="K689">
            <v>2.2459257166623298E-2</v>
          </cell>
        </row>
        <row r="690">
          <cell r="B690" t="str">
            <v>RHNM-EBAT</v>
          </cell>
          <cell r="C690" t="str">
            <v>VAR_cap</v>
          </cell>
          <cell r="D690" t="str">
            <v>-</v>
          </cell>
          <cell r="I690">
            <v>2.9001190638075328E-2</v>
          </cell>
          <cell r="J690">
            <v>2.9227837442491383E-2</v>
          </cell>
          <cell r="K690">
            <v>3.0889779715179814E-2</v>
          </cell>
        </row>
        <row r="691">
          <cell r="B691" t="str">
            <v>ITOT-CHPWST</v>
          </cell>
          <cell r="C691" t="str">
            <v>VAR_fout</v>
          </cell>
          <cell r="D691" t="str">
            <v>ITOT_LTH_CHP</v>
          </cell>
          <cell r="I691">
            <v>7.3313481513476424E-3</v>
          </cell>
          <cell r="J691">
            <v>4.9176854689109151E-3</v>
          </cell>
          <cell r="K691">
            <v>8.2010291762857161E-4</v>
          </cell>
        </row>
        <row r="692">
          <cell r="B692" t="str">
            <v>ITOT-CHPWST</v>
          </cell>
          <cell r="C692" t="str">
            <v>VAR_fout</v>
          </cell>
          <cell r="D692" t="str">
            <v>ITOT_KEV_WST_ELC_CHP</v>
          </cell>
          <cell r="I692">
            <v>1.2422992813175258E-3</v>
          </cell>
          <cell r="J692">
            <v>9.7090773321628176E-4</v>
          </cell>
          <cell r="K692">
            <v>2.4175799890776504E-4</v>
          </cell>
        </row>
        <row r="693">
          <cell r="B693" t="str">
            <v>ITOT-CHPWST</v>
          </cell>
          <cell r="C693" t="str">
            <v>VAR_fout</v>
          </cell>
          <cell r="D693" t="str">
            <v>CO2_I</v>
          </cell>
          <cell r="I693">
            <v>1.8602621035382001</v>
          </cell>
          <cell r="J693">
            <v>1.4538709707848501</v>
          </cell>
          <cell r="K693">
            <v>0.36201682666867502</v>
          </cell>
        </row>
        <row r="694">
          <cell r="B694" t="str">
            <v>ITOT-CHPWST</v>
          </cell>
          <cell r="C694" t="str">
            <v>VAR_fin</v>
          </cell>
          <cell r="D694" t="str">
            <v>IWST</v>
          </cell>
          <cell r="I694">
            <v>2.0045927839851343E-2</v>
          </cell>
          <cell r="J694">
            <v>1.5666713047250515E-2</v>
          </cell>
          <cell r="K694">
            <v>3.9010433908262328E-3</v>
          </cell>
        </row>
        <row r="695">
          <cell r="B695" t="str">
            <v>ITOT-CHPWST</v>
          </cell>
          <cell r="C695" t="str">
            <v>VAR_ncap</v>
          </cell>
          <cell r="D695" t="str">
            <v>-</v>
          </cell>
          <cell r="I695">
            <v>4.9899628437417498E-7</v>
          </cell>
          <cell r="J695">
            <v>1.95318235961114E-7</v>
          </cell>
          <cell r="K695">
            <v>4.6975458077993499E-8</v>
          </cell>
        </row>
        <row r="696">
          <cell r="B696" t="str">
            <v>ITOT-CHPWST</v>
          </cell>
          <cell r="C696" t="str">
            <v>VAR_cap</v>
          </cell>
          <cell r="D696" t="str">
            <v>-</v>
          </cell>
          <cell r="I696">
            <v>4.7409519109197027E-3</v>
          </cell>
          <cell r="J696">
            <v>4.7407346318664341E-3</v>
          </cell>
          <cell r="K696">
            <v>7.8255726629799464E-5</v>
          </cell>
        </row>
        <row r="697">
          <cell r="B697" t="str">
            <v>CAES-EBAT</v>
          </cell>
          <cell r="C697" t="str">
            <v>VAR_fout</v>
          </cell>
          <cell r="D697" t="str">
            <v>ELC13</v>
          </cell>
          <cell r="I697">
            <v>6.3943603464761984E-3</v>
          </cell>
          <cell r="J697">
            <v>1.8829535615160846E-3</v>
          </cell>
          <cell r="K697">
            <v>9.4441754182631996E-2</v>
          </cell>
        </row>
        <row r="698">
          <cell r="B698" t="str">
            <v>CAES-EBAT</v>
          </cell>
          <cell r="C698" t="str">
            <v>VAR_fout</v>
          </cell>
          <cell r="D698" t="str">
            <v>AUX_CAES_OUT</v>
          </cell>
          <cell r="I698">
            <v>6.3943603464761932E-3</v>
          </cell>
          <cell r="J698">
            <v>1.882953561516082E-3</v>
          </cell>
          <cell r="K698">
            <v>9.4441754182631926E-2</v>
          </cell>
        </row>
        <row r="699">
          <cell r="B699" t="str">
            <v>CAES-EBAT</v>
          </cell>
          <cell r="C699" t="str">
            <v>VAR_fin</v>
          </cell>
          <cell r="D699" t="str">
            <v>ELC13</v>
          </cell>
          <cell r="I699">
            <v>9.1398771525363406E-3</v>
          </cell>
          <cell r="J699">
            <v>2.6955448473371911E-3</v>
          </cell>
          <cell r="K699">
            <v>0.13491985644662405</v>
          </cell>
        </row>
        <row r="700">
          <cell r="B700" t="str">
            <v>CAES-EBAT</v>
          </cell>
          <cell r="C700" t="str">
            <v>VAR_fin</v>
          </cell>
          <cell r="D700" t="str">
            <v>AUX_CAES_IN</v>
          </cell>
          <cell r="I700">
            <v>9.1398771525363406E-3</v>
          </cell>
          <cell r="J700">
            <v>2.6955448473371911E-3</v>
          </cell>
          <cell r="K700">
            <v>0.13491985644662405</v>
          </cell>
        </row>
        <row r="701">
          <cell r="B701" t="str">
            <v>CAES-EBAT</v>
          </cell>
          <cell r="C701" t="str">
            <v>VAR_ncap</v>
          </cell>
          <cell r="D701" t="str">
            <v>-</v>
          </cell>
          <cell r="I701">
            <v>5.0749822392120002E-7</v>
          </cell>
          <cell r="J701">
            <v>5.8460736154752602E-7</v>
          </cell>
          <cell r="K701">
            <v>4.3230711573536198E-7</v>
          </cell>
        </row>
        <row r="702">
          <cell r="B702" t="str">
            <v>CAES-EBAT</v>
          </cell>
          <cell r="C702" t="str">
            <v>VAR_cap</v>
          </cell>
          <cell r="D702" t="str">
            <v>-</v>
          </cell>
          <cell r="I702">
            <v>9.9944248942198374E-2</v>
          </cell>
          <cell r="J702">
            <v>9.9944276371786767E-2</v>
          </cell>
          <cell r="K702">
            <v>9.9944381372172167E-2</v>
          </cell>
        </row>
        <row r="703">
          <cell r="B703" t="str">
            <v>RHEM-CHPNGA</v>
          </cell>
          <cell r="C703" t="str">
            <v>VAR_fout</v>
          </cell>
          <cell r="D703" t="str">
            <v>CO2_R</v>
          </cell>
          <cell r="I703">
            <v>207.87822975917899</v>
          </cell>
          <cell r="J703">
            <v>215.21917987858001</v>
          </cell>
          <cell r="K703">
            <v>0.22737497450138999</v>
          </cell>
        </row>
        <row r="704">
          <cell r="B704" t="str">
            <v>RHEM-CHPNGA</v>
          </cell>
          <cell r="C704" t="str">
            <v>VAR_fout</v>
          </cell>
          <cell r="D704" t="str">
            <v>RHEM_LTH_CHPNGA</v>
          </cell>
          <cell r="I704">
            <v>2.2714358513116744</v>
          </cell>
          <cell r="J704">
            <v>2.3414816713998463</v>
          </cell>
          <cell r="K704">
            <v>2.1654914917164161E-3</v>
          </cell>
        </row>
        <row r="705">
          <cell r="B705" t="str">
            <v>RHEM-CHPNGA</v>
          </cell>
          <cell r="C705" t="str">
            <v>VAR_fout</v>
          </cell>
          <cell r="D705" t="str">
            <v>RHEM_NKEV_GAS_ELC_CHP</v>
          </cell>
          <cell r="I705">
            <v>1.112614456076114</v>
          </cell>
          <cell r="J705">
            <v>1.161222617523501</v>
          </cell>
          <cell r="K705">
            <v>1.1004956761181801E-3</v>
          </cell>
        </row>
        <row r="706">
          <cell r="B706" t="str">
            <v>RHEM-CHPNGA</v>
          </cell>
          <cell r="C706" t="str">
            <v>VAR_fin</v>
          </cell>
          <cell r="D706" t="str">
            <v>RNGA</v>
          </cell>
          <cell r="I706">
            <v>3.6857842155882787</v>
          </cell>
          <cell r="J706">
            <v>3.8159429056485776</v>
          </cell>
          <cell r="K706">
            <v>4.0314711791026581E-3</v>
          </cell>
        </row>
        <row r="707">
          <cell r="B707" t="str">
            <v>RHEM-CHPNGA</v>
          </cell>
          <cell r="C707" t="str">
            <v>VAR_ncap</v>
          </cell>
          <cell r="D707" t="str">
            <v>-</v>
          </cell>
          <cell r="I707">
            <v>1.7485839745326401E-2</v>
          </cell>
          <cell r="J707">
            <v>3.6670080821297698E-3</v>
          </cell>
          <cell r="K707">
            <v>6.3250711669223795E-7</v>
          </cell>
        </row>
        <row r="708">
          <cell r="B708" t="str">
            <v>RHEM-CHPNGA</v>
          </cell>
          <cell r="C708" t="str">
            <v>VAR_cap</v>
          </cell>
          <cell r="D708" t="str">
            <v>-</v>
          </cell>
          <cell r="I708">
            <v>8.2560509953195846E-2</v>
          </cell>
          <cell r="J708">
            <v>8.6169228544036372E-2</v>
          </cell>
          <cell r="K708">
            <v>3.1452318157760423E-4</v>
          </cell>
        </row>
        <row r="709">
          <cell r="B709" t="str">
            <v>D-SBIO</v>
          </cell>
          <cell r="C709" t="str">
            <v>VAR_fout</v>
          </cell>
          <cell r="D709" t="str">
            <v>SBIO</v>
          </cell>
          <cell r="I709">
            <v>2.9933296162764638</v>
          </cell>
          <cell r="J709">
            <v>2.9542199532515196</v>
          </cell>
          <cell r="K709">
            <v>2.8714824572894533</v>
          </cell>
        </row>
        <row r="710">
          <cell r="B710" t="str">
            <v>D-SBIO</v>
          </cell>
          <cell r="C710" t="str">
            <v>VAR_fin</v>
          </cell>
          <cell r="D710" t="str">
            <v>BIO</v>
          </cell>
          <cell r="I710">
            <v>2.9933296162764638</v>
          </cell>
          <cell r="J710">
            <v>2.9542199532515196</v>
          </cell>
          <cell r="K710">
            <v>2.8714824572894533</v>
          </cell>
        </row>
        <row r="711">
          <cell r="B711" t="str">
            <v>SCOM-CHPBIO</v>
          </cell>
          <cell r="C711" t="str">
            <v>VAR_fout</v>
          </cell>
          <cell r="D711" t="str">
            <v>SCOM_LTH_CHPBIO</v>
          </cell>
          <cell r="I711">
            <v>1.1649198398237643</v>
          </cell>
          <cell r="J711">
            <v>1.0059163828102675</v>
          </cell>
          <cell r="K711">
            <v>1.005901031975351</v>
          </cell>
        </row>
        <row r="712">
          <cell r="B712" t="str">
            <v>SCOM-CHPBIO</v>
          </cell>
          <cell r="C712" t="str">
            <v>VAR_fout</v>
          </cell>
          <cell r="D712" t="str">
            <v>SCOM_KEV_BIO_ELC_CHP</v>
          </cell>
          <cell r="I712">
            <v>1.1059480447994814</v>
          </cell>
          <cell r="J712">
            <v>1.1059485487519083</v>
          </cell>
          <cell r="K712">
            <v>1.1059316817643257</v>
          </cell>
        </row>
        <row r="713">
          <cell r="B713" t="str">
            <v>SCOM-CHPBIO</v>
          </cell>
          <cell r="C713" t="str">
            <v>VAR_fin</v>
          </cell>
          <cell r="D713" t="str">
            <v>SBIO</v>
          </cell>
          <cell r="I713">
            <v>2.9933296162764638</v>
          </cell>
          <cell r="J713">
            <v>2.9542199532515196</v>
          </cell>
          <cell r="K713">
            <v>2.8714824572894533</v>
          </cell>
        </row>
        <row r="714">
          <cell r="B714" t="str">
            <v>SCOM-CHPBIO</v>
          </cell>
          <cell r="C714" t="str">
            <v>VAR_ncap</v>
          </cell>
          <cell r="D714" t="str">
            <v>-</v>
          </cell>
          <cell r="I714">
            <v>4.4079402969201001E-2</v>
          </cell>
          <cell r="J714">
            <v>3.1153500353762999E-2</v>
          </cell>
          <cell r="K714">
            <v>4.3489147180659403E-2</v>
          </cell>
        </row>
        <row r="715">
          <cell r="B715" t="str">
            <v>SCOM-CHPBIO</v>
          </cell>
          <cell r="C715" t="str">
            <v>VAR_cap</v>
          </cell>
          <cell r="D715" t="str">
            <v>-</v>
          </cell>
          <cell r="I715">
            <v>8.4745300643819799E-2</v>
          </cell>
          <cell r="J715">
            <v>8.4744400973574344E-2</v>
          </cell>
          <cell r="K715">
            <v>8.4743437060790155E-2</v>
          </cell>
        </row>
        <row r="716">
          <cell r="B716" t="str">
            <v>SCOM-CHPHFC</v>
          </cell>
          <cell r="C716" t="str">
            <v>VAR_fout</v>
          </cell>
          <cell r="D716" t="str">
            <v>SCOM_KEV_HFC_ELC_CHP</v>
          </cell>
          <cell r="I716">
            <v>3.0451726788709873E-3</v>
          </cell>
          <cell r="J716">
            <v>2.1672796569124179E-3</v>
          </cell>
          <cell r="K716">
            <v>1.0094924774272906E-2</v>
          </cell>
        </row>
        <row r="717">
          <cell r="B717" t="str">
            <v>SCOM-CHPHFC</v>
          </cell>
          <cell r="C717" t="str">
            <v>VAR_fout</v>
          </cell>
          <cell r="D717" t="str">
            <v>SCOM_LTH_CHPHFC</v>
          </cell>
          <cell r="I717">
            <v>2.1046120337109338E-3</v>
          </cell>
          <cell r="J717">
            <v>1.3645834876855976E-3</v>
          </cell>
          <cell r="K717">
            <v>5.7051895560567539E-3</v>
          </cell>
        </row>
        <row r="718">
          <cell r="B718" t="str">
            <v>SCOM-CHPHFC</v>
          </cell>
          <cell r="C718" t="str">
            <v>VAR_fin</v>
          </cell>
          <cell r="D718" t="str">
            <v>RSH2</v>
          </cell>
          <cell r="I718">
            <v>6.0003402539329778E-3</v>
          </cell>
          <cell r="J718">
            <v>4.0134808461341097E-3</v>
          </cell>
          <cell r="K718">
            <v>1.7556390911778953E-2</v>
          </cell>
        </row>
        <row r="719">
          <cell r="B719" t="str">
            <v>SCOM-CHPHFC</v>
          </cell>
          <cell r="C719" t="str">
            <v>VAR_ncap</v>
          </cell>
          <cell r="D719" t="str">
            <v>-</v>
          </cell>
          <cell r="I719">
            <v>2.18343927684213E-5</v>
          </cell>
          <cell r="J719">
            <v>4.1283696971450203E-6</v>
          </cell>
          <cell r="K719">
            <v>5.8191405820891598E-4</v>
          </cell>
        </row>
        <row r="720">
          <cell r="B720" t="str">
            <v>SCOM-CHPHFC</v>
          </cell>
          <cell r="C720" t="str">
            <v>VAR_cap</v>
          </cell>
          <cell r="D720" t="str">
            <v>-</v>
          </cell>
          <cell r="I720">
            <v>1.8360450710808781E-4</v>
          </cell>
          <cell r="J720">
            <v>1.363753053792293E-4</v>
          </cell>
          <cell r="K720">
            <v>5.9404276615538027E-4</v>
          </cell>
        </row>
        <row r="721">
          <cell r="B721" t="str">
            <v>RHES-EBAT</v>
          </cell>
          <cell r="C721" t="str">
            <v>VAR_fout</v>
          </cell>
          <cell r="D721" t="str">
            <v>RHES_ELC</v>
          </cell>
          <cell r="I721">
            <v>0.1156108138365015</v>
          </cell>
          <cell r="J721">
            <v>6.5120214759488454E-2</v>
          </cell>
          <cell r="K721">
            <v>0.13359730788527285</v>
          </cell>
        </row>
        <row r="722">
          <cell r="B722" t="str">
            <v>RHES-EBAT</v>
          </cell>
          <cell r="C722" t="str">
            <v>VAR_fout</v>
          </cell>
          <cell r="D722" t="str">
            <v>AUX_RHES-EBAT_OUT</v>
          </cell>
          <cell r="I722">
            <v>0.1156108138365016</v>
          </cell>
          <cell r="J722">
            <v>6.5120214759488496E-2</v>
          </cell>
          <cell r="K722">
            <v>0.13359730788527296</v>
          </cell>
        </row>
        <row r="723">
          <cell r="B723" t="str">
            <v>RHES-EBAT</v>
          </cell>
          <cell r="C723" t="str">
            <v>VAR_fin</v>
          </cell>
          <cell r="D723" t="str">
            <v>RHES_ELC</v>
          </cell>
          <cell r="I723">
            <v>0.12785226164828989</v>
          </cell>
          <cell r="J723">
            <v>7.201499553479887E-2</v>
          </cell>
          <cell r="K723">
            <v>0.14774137429751677</v>
          </cell>
        </row>
        <row r="724">
          <cell r="B724" t="str">
            <v>RHES-EBAT</v>
          </cell>
          <cell r="C724" t="str">
            <v>VAR_fin</v>
          </cell>
          <cell r="D724" t="str">
            <v>AUX_RHES-EBAT_IN</v>
          </cell>
          <cell r="I724">
            <v>0.12785226164828989</v>
          </cell>
          <cell r="J724">
            <v>7.201499553479887E-2</v>
          </cell>
          <cell r="K724">
            <v>0.14774137429751677</v>
          </cell>
        </row>
        <row r="725">
          <cell r="B725" t="str">
            <v>RHES-EBAT</v>
          </cell>
          <cell r="C725" t="str">
            <v>VAR_ncap</v>
          </cell>
          <cell r="D725" t="str">
            <v>-</v>
          </cell>
          <cell r="I725">
            <v>4.3238932717601E-2</v>
          </cell>
          <cell r="J725">
            <v>3.3964958950544702E-2</v>
          </cell>
          <cell r="K725">
            <v>7.30201264669183E-2</v>
          </cell>
        </row>
        <row r="726">
          <cell r="B726" t="str">
            <v>RHES-EBAT</v>
          </cell>
          <cell r="C726" t="str">
            <v>VAR_cap</v>
          </cell>
          <cell r="D726" t="str">
            <v>-</v>
          </cell>
          <cell r="I726">
            <v>7.6225578002371147E-2</v>
          </cell>
          <cell r="J726">
            <v>7.728106456464906E-2</v>
          </cell>
          <cell r="K726">
            <v>9.7641307614523914E-2</v>
          </cell>
        </row>
        <row r="727">
          <cell r="B727" t="str">
            <v>D-INGA</v>
          </cell>
          <cell r="C727" t="str">
            <v>VAR_fout</v>
          </cell>
          <cell r="D727" t="str">
            <v>CO2</v>
          </cell>
          <cell r="I727">
            <v>620.69654880577195</v>
          </cell>
          <cell r="J727">
            <v>132.06703323411199</v>
          </cell>
          <cell r="K727">
            <v>16.893471881914301</v>
          </cell>
        </row>
        <row r="728">
          <cell r="B728" t="str">
            <v>D-INGA</v>
          </cell>
          <cell r="C728" t="str">
            <v>VAR_fout</v>
          </cell>
          <cell r="D728" t="str">
            <v>IH2</v>
          </cell>
          <cell r="I728">
            <v>0.30210912614178037</v>
          </cell>
          <cell r="J728">
            <v>0.12324592731551798</v>
          </cell>
          <cell r="K728">
            <v>5.8610176791003235E-2</v>
          </cell>
        </row>
        <row r="729">
          <cell r="B729" t="str">
            <v>D-INGA</v>
          </cell>
          <cell r="C729" t="str">
            <v>VAR_fout</v>
          </cell>
          <cell r="D729" t="str">
            <v>INGA</v>
          </cell>
          <cell r="I729">
            <v>12.607303205740353</v>
          </cell>
          <cell r="J729">
            <v>3.9717753427718949</v>
          </cell>
          <cell r="K729">
            <v>1.9362671531585818</v>
          </cell>
        </row>
        <row r="730">
          <cell r="B730" t="str">
            <v>D-INGA</v>
          </cell>
          <cell r="C730" t="str">
            <v>VAR_fin</v>
          </cell>
          <cell r="D730" t="str">
            <v>NGA</v>
          </cell>
          <cell r="I730">
            <v>11.005257957549153</v>
          </cell>
          <cell r="J730">
            <v>2.3416140644346175</v>
          </cell>
          <cell r="K730">
            <v>0.2995296432963529</v>
          </cell>
        </row>
        <row r="731">
          <cell r="B731" t="str">
            <v>D-INGA</v>
          </cell>
          <cell r="C731" t="str">
            <v>VAR_fin</v>
          </cell>
          <cell r="D731" t="str">
            <v>BNGA</v>
          </cell>
          <cell r="I731">
            <v>1.6435343600989638</v>
          </cell>
          <cell r="J731">
            <v>1.6435350850342696</v>
          </cell>
          <cell r="K731">
            <v>1.6435515774155851</v>
          </cell>
        </row>
        <row r="732">
          <cell r="B732" t="str">
            <v>D-INGA</v>
          </cell>
          <cell r="C732" t="str">
            <v>VAR_fin</v>
          </cell>
          <cell r="D732" t="str">
            <v>H2</v>
          </cell>
          <cell r="I732">
            <v>0.30210650296368641</v>
          </cell>
          <cell r="J732">
            <v>0.12324549094485661</v>
          </cell>
          <cell r="K732">
            <v>5.8610176790967139E-2</v>
          </cell>
        </row>
        <row r="733">
          <cell r="B733" t="str">
            <v>D-INGA</v>
          </cell>
          <cell r="C733" t="str">
            <v>VAR_ncap</v>
          </cell>
          <cell r="D733" t="str">
            <v>-</v>
          </cell>
          <cell r="I733">
            <v>1.1371437764334601E-6</v>
          </cell>
          <cell r="J733">
            <v>1.6288404573270399E-6</v>
          </cell>
          <cell r="K733">
            <v>3.3053979674051198E-6</v>
          </cell>
        </row>
        <row r="734">
          <cell r="B734" t="str">
            <v>D-INGA</v>
          </cell>
          <cell r="C734" t="str">
            <v>VAR_cap</v>
          </cell>
          <cell r="D734" t="str">
            <v>-</v>
          </cell>
          <cell r="I734">
            <v>1.9844874262964103</v>
          </cell>
          <cell r="J734">
            <v>1.9844890551368677</v>
          </cell>
          <cell r="K734">
            <v>1.0954684277146549</v>
          </cell>
        </row>
        <row r="735">
          <cell r="B735" t="str">
            <v>EWIND</v>
          </cell>
          <cell r="C735" t="str">
            <v>VAR_fout</v>
          </cell>
          <cell r="D735" t="str">
            <v>ELC35</v>
          </cell>
          <cell r="I735">
            <v>0.84517086966388721</v>
          </cell>
          <cell r="J735">
            <v>0.84518051410916917</v>
          </cell>
          <cell r="K735">
            <v>0.84518324726599769</v>
          </cell>
        </row>
        <row r="736">
          <cell r="B736" t="str">
            <v>EWIND</v>
          </cell>
          <cell r="C736" t="str">
            <v>VAR_fin</v>
          </cell>
          <cell r="D736" t="str">
            <v>WND</v>
          </cell>
          <cell r="I736">
            <v>0.84517086966388721</v>
          </cell>
          <cell r="J736">
            <v>0.84518051410916917</v>
          </cell>
          <cell r="K736">
            <v>0.84518324726599769</v>
          </cell>
        </row>
        <row r="737">
          <cell r="B737" t="str">
            <v>EWIND</v>
          </cell>
          <cell r="C737" t="str">
            <v>VAR_ncap</v>
          </cell>
          <cell r="D737" t="str">
            <v>-</v>
          </cell>
          <cell r="I737">
            <v>2.2847964925080001E-2</v>
          </cell>
          <cell r="J737">
            <v>2.6450955820462799E-6</v>
          </cell>
          <cell r="K737">
            <v>0.120424146959447</v>
          </cell>
        </row>
        <row r="738">
          <cell r="B738" t="str">
            <v>EWIND</v>
          </cell>
          <cell r="C738" t="str">
            <v>VAR_cap</v>
          </cell>
          <cell r="D738" t="str">
            <v>-</v>
          </cell>
          <cell r="I738">
            <v>0.1405183722610138</v>
          </cell>
          <cell r="J738">
            <v>0.14052026292394867</v>
          </cell>
          <cell r="K738">
            <v>0.14052111370081299</v>
          </cell>
        </row>
        <row r="739">
          <cell r="B739" t="str">
            <v>D-SPLT</v>
          </cell>
          <cell r="C739" t="str">
            <v>VAR_fout</v>
          </cell>
          <cell r="D739" t="str">
            <v>SPLT</v>
          </cell>
          <cell r="I739">
            <v>0.1982565738362104</v>
          </cell>
          <cell r="J739">
            <v>0.12674243382381739</v>
          </cell>
          <cell r="K739">
            <v>4.0252901280084963E-2</v>
          </cell>
        </row>
        <row r="740">
          <cell r="B740" t="str">
            <v>D-SPLT</v>
          </cell>
          <cell r="C740" t="str">
            <v>VAR_fin</v>
          </cell>
          <cell r="D740" t="str">
            <v>PLT</v>
          </cell>
          <cell r="I740">
            <v>0.1982565738362104</v>
          </cell>
          <cell r="J740">
            <v>0.12674243382381739</v>
          </cell>
          <cell r="K740">
            <v>4.0252901280084963E-2</v>
          </cell>
        </row>
        <row r="741">
          <cell r="B741" t="str">
            <v>RHES-ESOLPV</v>
          </cell>
          <cell r="C741" t="str">
            <v>VAR_fout</v>
          </cell>
          <cell r="D741" t="str">
            <v>RHES_SOL_ELC</v>
          </cell>
          <cell r="I741">
            <v>4.611067860626398</v>
          </cell>
          <cell r="J741">
            <v>4.8944544186356573</v>
          </cell>
          <cell r="K741">
            <v>5.5145451832184609</v>
          </cell>
        </row>
        <row r="742">
          <cell r="B742" t="str">
            <v>RHES-ESOLPV</v>
          </cell>
          <cell r="C742" t="str">
            <v>VAR_fin</v>
          </cell>
          <cell r="D742" t="str">
            <v>SOL</v>
          </cell>
          <cell r="I742">
            <v>4.611067860626398</v>
          </cell>
          <cell r="J742">
            <v>4.8944544186356573</v>
          </cell>
          <cell r="K742">
            <v>5.5145451832184609</v>
          </cell>
        </row>
        <row r="743">
          <cell r="B743" t="str">
            <v>RHES-ESOLPV</v>
          </cell>
          <cell r="C743" t="str">
            <v>VAR_fin</v>
          </cell>
          <cell r="D743" t="str">
            <v>SOLPVC</v>
          </cell>
          <cell r="I743">
            <v>4.61106786062639</v>
          </cell>
          <cell r="J743">
            <v>4.8944544186356502</v>
          </cell>
          <cell r="K743">
            <v>5.5145451832184698</v>
          </cell>
        </row>
        <row r="744">
          <cell r="B744" t="str">
            <v>RHES-ESOLPV</v>
          </cell>
          <cell r="C744" t="str">
            <v>VAR_ncap</v>
          </cell>
          <cell r="D744" t="str">
            <v>-</v>
          </cell>
          <cell r="I744">
            <v>0.29984475403094502</v>
          </cell>
          <cell r="J744">
            <v>0.66479937677712198</v>
          </cell>
          <cell r="K744">
            <v>0.68594906094169505</v>
          </cell>
        </row>
        <row r="745">
          <cell r="B745" t="str">
            <v>RHES-ESOLPV</v>
          </cell>
          <cell r="C745" t="str">
            <v>VAR_cap</v>
          </cell>
          <cell r="D745" t="str">
            <v>-</v>
          </cell>
          <cell r="I745">
            <v>1.3292368100530019</v>
          </cell>
          <cell r="J745">
            <v>1.4109289697163359</v>
          </cell>
          <cell r="K745">
            <v>1.58968285976407</v>
          </cell>
        </row>
        <row r="746">
          <cell r="B746" t="str">
            <v>SUP_DAC</v>
          </cell>
          <cell r="C746" t="str">
            <v>VAR_fout</v>
          </cell>
          <cell r="D746" t="str">
            <v>CO2_O</v>
          </cell>
          <cell r="K746">
            <v>1.401110836329421E-2</v>
          </cell>
        </row>
        <row r="747">
          <cell r="B747" t="str">
            <v>SUP_DAC</v>
          </cell>
          <cell r="C747" t="str">
            <v>VAR_fout</v>
          </cell>
          <cell r="D747" t="str">
            <v>CO2</v>
          </cell>
          <cell r="K747">
            <v>-1.40111083632942E-2</v>
          </cell>
        </row>
        <row r="748">
          <cell r="B748" t="str">
            <v>SUP_DAC</v>
          </cell>
          <cell r="C748" t="str">
            <v>VAR_fin</v>
          </cell>
          <cell r="D748" t="str">
            <v>CHEAT</v>
          </cell>
          <cell r="K748">
            <v>8.9303589043422785E-5</v>
          </cell>
        </row>
        <row r="749">
          <cell r="B749" t="str">
            <v>SUP_DAC</v>
          </cell>
          <cell r="C749" t="str">
            <v>VAR_fin</v>
          </cell>
          <cell r="D749" t="str">
            <v>CELC</v>
          </cell>
          <cell r="K749">
            <v>1.2750108610597736E-5</v>
          </cell>
        </row>
        <row r="750">
          <cell r="B750" t="str">
            <v>SUP_DAC</v>
          </cell>
          <cell r="C750" t="str">
            <v>VAR_ncap</v>
          </cell>
          <cell r="D750" t="str">
            <v>-</v>
          </cell>
          <cell r="J750">
            <v>1.7026606931798499E-5</v>
          </cell>
          <cell r="K750">
            <v>2.1367959867837501E-3</v>
          </cell>
        </row>
        <row r="751">
          <cell r="B751" t="str">
            <v>SUP_DAC</v>
          </cell>
          <cell r="C751" t="str">
            <v>VAR_cap</v>
          </cell>
          <cell r="D751" t="str">
            <v>-</v>
          </cell>
          <cell r="J751">
            <v>1.7026606931798499E-5</v>
          </cell>
          <cell r="K751">
            <v>2.1430384614763353E-3</v>
          </cell>
        </row>
        <row r="752">
          <cell r="B752" t="str">
            <v>EHYD-DAM10</v>
          </cell>
          <cell r="C752" t="str">
            <v>VAR_fout</v>
          </cell>
          <cell r="D752" t="str">
            <v>ELC</v>
          </cell>
          <cell r="I752">
            <v>0.73411804421123483</v>
          </cell>
          <cell r="J752">
            <v>0.72614129807025396</v>
          </cell>
          <cell r="K752">
            <v>0.73320569515138567</v>
          </cell>
        </row>
        <row r="753">
          <cell r="B753" t="str">
            <v>EHYD-DAM10</v>
          </cell>
          <cell r="C753" t="str">
            <v>VAR_fin</v>
          </cell>
          <cell r="D753" t="str">
            <v>HYDD</v>
          </cell>
          <cell r="I753">
            <v>0.73411804421123483</v>
          </cell>
          <cell r="J753">
            <v>0.72614129807025396</v>
          </cell>
          <cell r="K753">
            <v>0.73320569515138567</v>
          </cell>
        </row>
        <row r="754">
          <cell r="B754" t="str">
            <v>EHYD-DAM10</v>
          </cell>
          <cell r="C754" t="str">
            <v>VAR_ncap</v>
          </cell>
          <cell r="D754" t="str">
            <v>-</v>
          </cell>
          <cell r="I754">
            <v>1.5742651571945801E-5</v>
          </cell>
          <cell r="J754">
            <v>7.8672793217948302E-7</v>
          </cell>
          <cell r="K754">
            <v>1.28659814414987E-5</v>
          </cell>
        </row>
        <row r="755">
          <cell r="B755" t="str">
            <v>EHYD-DAM10</v>
          </cell>
          <cell r="C755" t="str">
            <v>VAR_cap</v>
          </cell>
          <cell r="D755" t="str">
            <v>-</v>
          </cell>
          <cell r="I755">
            <v>7.5296058906185806E-2</v>
          </cell>
          <cell r="J755">
            <v>7.5296845634117995E-2</v>
          </cell>
          <cell r="K755">
            <v>7.5309711615559494E-2</v>
          </cell>
        </row>
        <row r="756">
          <cell r="B756" t="str">
            <v>DH-EBAT</v>
          </cell>
          <cell r="C756" t="str">
            <v>VAR_fout</v>
          </cell>
          <cell r="D756" t="str">
            <v>ELC35</v>
          </cell>
          <cell r="I756">
            <v>3.6847952565898616E-2</v>
          </cell>
          <cell r="J756">
            <v>2.4170021758594468E-2</v>
          </cell>
          <cell r="K756">
            <v>3.5089824494852047E-2</v>
          </cell>
        </row>
        <row r="757">
          <cell r="B757" t="str">
            <v>DH-EBAT</v>
          </cell>
          <cell r="C757" t="str">
            <v>VAR_fout</v>
          </cell>
          <cell r="D757" t="str">
            <v>AUX_DH-EBAT_OUT</v>
          </cell>
          <cell r="I757">
            <v>3.6847952565898609E-2</v>
          </cell>
          <cell r="J757">
            <v>2.4170021758594468E-2</v>
          </cell>
          <cell r="K757">
            <v>3.5089824494852005E-2</v>
          </cell>
        </row>
        <row r="758">
          <cell r="B758" t="str">
            <v>DH-EBAT</v>
          </cell>
          <cell r="C758" t="str">
            <v>VAR_fin</v>
          </cell>
          <cell r="D758" t="str">
            <v>ELC35</v>
          </cell>
          <cell r="I758">
            <v>4.1207536682744149E-2</v>
          </cell>
          <cell r="J758">
            <v>2.7030416748099882E-2</v>
          </cell>
          <cell r="K758">
            <v>3.923909383293217E-2</v>
          </cell>
        </row>
        <row r="759">
          <cell r="B759" t="str">
            <v>DH-EBAT</v>
          </cell>
          <cell r="C759" t="str">
            <v>VAR_fin</v>
          </cell>
          <cell r="D759" t="str">
            <v>AUX_DH-EBAT_IN</v>
          </cell>
          <cell r="I759">
            <v>4.1207536682744149E-2</v>
          </cell>
          <cell r="J759">
            <v>2.7030416748099882E-2</v>
          </cell>
          <cell r="K759">
            <v>3.923909383293217E-2</v>
          </cell>
        </row>
        <row r="760">
          <cell r="B760" t="str">
            <v>DH-EBAT</v>
          </cell>
          <cell r="C760" t="str">
            <v>VAR_ncap</v>
          </cell>
          <cell r="D760" t="str">
            <v>-</v>
          </cell>
          <cell r="I760">
            <v>3.1647922165388598E-3</v>
          </cell>
          <cell r="J760">
            <v>3.62501087169779E-3</v>
          </cell>
          <cell r="K760">
            <v>4.7853692516929497E-3</v>
          </cell>
        </row>
        <row r="761">
          <cell r="B761" t="str">
            <v>DH-EBAT</v>
          </cell>
          <cell r="C761" t="str">
            <v>VAR_cap</v>
          </cell>
          <cell r="D761" t="str">
            <v>-</v>
          </cell>
          <cell r="I761">
            <v>6.9384838081616232E-3</v>
          </cell>
          <cell r="J761">
            <v>7.1565750440824609E-3</v>
          </cell>
          <cell r="K761">
            <v>7.1580691761615762E-3</v>
          </cell>
        </row>
        <row r="762">
          <cell r="B762" t="str">
            <v>RHEM-EBAT</v>
          </cell>
          <cell r="C762" t="str">
            <v>VAR_fout</v>
          </cell>
          <cell r="D762" t="str">
            <v>RHEM_ELC</v>
          </cell>
          <cell r="I762">
            <v>5.241869335589712E-2</v>
          </cell>
          <cell r="J762">
            <v>3.9422114031462271E-2</v>
          </cell>
          <cell r="K762">
            <v>5.6975037184583389E-2</v>
          </cell>
        </row>
        <row r="763">
          <cell r="B763" t="str">
            <v>RHEM-EBAT</v>
          </cell>
          <cell r="C763" t="str">
            <v>VAR_fout</v>
          </cell>
          <cell r="D763" t="str">
            <v>AUX_RHEM-EBAT_OUT</v>
          </cell>
          <cell r="I763">
            <v>5.2418693355897182E-2</v>
          </cell>
          <cell r="J763">
            <v>3.9422114031462292E-2</v>
          </cell>
          <cell r="K763">
            <v>5.6975037184583431E-2</v>
          </cell>
        </row>
        <row r="764">
          <cell r="B764" t="str">
            <v>RHEM-EBAT</v>
          </cell>
          <cell r="C764" t="str">
            <v>VAR_fin</v>
          </cell>
          <cell r="D764" t="str">
            <v>RHEM_ELC</v>
          </cell>
          <cell r="I764">
            <v>5.7970320201336717E-2</v>
          </cell>
          <cell r="J764">
            <v>4.3596370606310976E-2</v>
          </cell>
          <cell r="K764">
            <v>6.3007503191980854E-2</v>
          </cell>
        </row>
        <row r="765">
          <cell r="B765" t="str">
            <v>RHEM-EBAT</v>
          </cell>
          <cell r="C765" t="str">
            <v>VAR_fin</v>
          </cell>
          <cell r="D765" t="str">
            <v>AUX_RHEM-EBAT_IN</v>
          </cell>
          <cell r="I765">
            <v>5.7970320201336717E-2</v>
          </cell>
          <cell r="J765">
            <v>4.3596370606310976E-2</v>
          </cell>
          <cell r="K765">
            <v>6.3007503191980854E-2</v>
          </cell>
        </row>
        <row r="766">
          <cell r="B766" t="str">
            <v>RHEM-EBAT</v>
          </cell>
          <cell r="C766" t="str">
            <v>VAR_ncap</v>
          </cell>
          <cell r="D766" t="str">
            <v>-</v>
          </cell>
          <cell r="I766">
            <v>1.89287359198013E-2</v>
          </cell>
          <cell r="J766">
            <v>1.0185531320097601E-2</v>
          </cell>
          <cell r="K766">
            <v>2.2454297724389501E-2</v>
          </cell>
        </row>
        <row r="767">
          <cell r="B767" t="str">
            <v>RHEM-EBAT</v>
          </cell>
          <cell r="C767" t="str">
            <v>VAR_cap</v>
          </cell>
          <cell r="D767" t="str">
            <v>-</v>
          </cell>
          <cell r="I767">
            <v>2.8998848302743328E-2</v>
          </cell>
          <cell r="J767">
            <v>2.9225365084905613E-2</v>
          </cell>
          <cell r="K767">
            <v>3.0883806797371176E-2</v>
          </cell>
        </row>
        <row r="768">
          <cell r="B768" t="str">
            <v>EHYD-PUM15</v>
          </cell>
          <cell r="C768" t="str">
            <v>VAR_fout</v>
          </cell>
          <cell r="D768" t="str">
            <v>ELC</v>
          </cell>
          <cell r="I768">
            <v>2.9169305832289971E-3</v>
          </cell>
          <cell r="J768">
            <v>2.7315062296591097E-3</v>
          </cell>
          <cell r="K768">
            <v>2.5980381627231032E-3</v>
          </cell>
        </row>
        <row r="769">
          <cell r="B769" t="str">
            <v>EHYD-PUM15</v>
          </cell>
          <cell r="C769" t="str">
            <v>VAR_fout</v>
          </cell>
          <cell r="D769" t="str">
            <v>AUX_PUMP_OUT</v>
          </cell>
          <cell r="I769">
            <v>2.9169305832289971E-3</v>
          </cell>
          <cell r="J769">
            <v>2.7315062296591097E-3</v>
          </cell>
          <cell r="K769">
            <v>2.5980381627231037E-3</v>
          </cell>
        </row>
        <row r="770">
          <cell r="B770" t="str">
            <v>EHYD-PUM15</v>
          </cell>
          <cell r="C770" t="str">
            <v>VAR_fin</v>
          </cell>
          <cell r="D770" t="str">
            <v>AUX_PUMP_IN</v>
          </cell>
          <cell r="I770">
            <v>3.6454618312963833E-3</v>
          </cell>
          <cell r="J770">
            <v>3.4136813892591922E-3</v>
          </cell>
          <cell r="K770">
            <v>3.2468124857467878E-3</v>
          </cell>
        </row>
        <row r="771">
          <cell r="B771" t="str">
            <v>EHYD-PUM15</v>
          </cell>
          <cell r="C771" t="str">
            <v>VAR_fin</v>
          </cell>
          <cell r="D771" t="str">
            <v>ELC</v>
          </cell>
          <cell r="I771">
            <v>3.6454618312963833E-3</v>
          </cell>
          <cell r="J771">
            <v>3.4136813892591922E-3</v>
          </cell>
          <cell r="K771">
            <v>3.2468124857467878E-3</v>
          </cell>
        </row>
        <row r="772">
          <cell r="B772" t="str">
            <v>EHYD-PUM15</v>
          </cell>
          <cell r="C772" t="str">
            <v>VAR_ncap</v>
          </cell>
          <cell r="D772" t="str">
            <v>-</v>
          </cell>
          <cell r="I772">
            <v>4.6759571790483197E-8</v>
          </cell>
          <cell r="J772">
            <v>7.9861242925823999E-8</v>
          </cell>
          <cell r="K772">
            <v>2.8935251697925299E-7</v>
          </cell>
        </row>
        <row r="773">
          <cell r="B773" t="str">
            <v>EHYD-PUM15</v>
          </cell>
          <cell r="C773" t="str">
            <v>VAR_cap</v>
          </cell>
          <cell r="D773" t="str">
            <v>-</v>
          </cell>
          <cell r="I773">
            <v>2.4773729870746403E-4</v>
          </cell>
          <cell r="J773">
            <v>2.4776950520350902E-4</v>
          </cell>
          <cell r="K773">
            <v>2.4792755083282201E-4</v>
          </cell>
        </row>
        <row r="774">
          <cell r="B774" t="str">
            <v>D-EWST</v>
          </cell>
          <cell r="C774" t="str">
            <v>VAR_fout</v>
          </cell>
          <cell r="D774" t="str">
            <v>CO2</v>
          </cell>
          <cell r="I774">
            <v>2240.4532328273499</v>
          </cell>
          <cell r="J774">
            <v>2266.0985834110702</v>
          </cell>
          <cell r="K774">
            <v>2340.54696081067</v>
          </cell>
        </row>
        <row r="775">
          <cell r="B775" t="str">
            <v>D-EWST</v>
          </cell>
          <cell r="C775" t="str">
            <v>VAR_fout</v>
          </cell>
          <cell r="D775" t="str">
            <v>EWST</v>
          </cell>
          <cell r="I775">
            <v>48.285644854497228</v>
          </cell>
          <cell r="J775">
            <v>48.838341568421718</v>
          </cell>
          <cell r="K775">
            <v>50.442822431264304</v>
          </cell>
        </row>
        <row r="776">
          <cell r="B776" t="str">
            <v>D-EWST</v>
          </cell>
          <cell r="C776" t="str">
            <v>VAR_fin</v>
          </cell>
          <cell r="D776" t="str">
            <v>WSTNREN</v>
          </cell>
          <cell r="I776">
            <v>24.142815008915413</v>
          </cell>
          <cell r="J776">
            <v>24.419165769515789</v>
          </cell>
          <cell r="K776">
            <v>25.221411215632159</v>
          </cell>
        </row>
        <row r="777">
          <cell r="B777" t="str">
            <v>D-EWST</v>
          </cell>
          <cell r="C777" t="str">
            <v>VAR_fin</v>
          </cell>
          <cell r="D777" t="str">
            <v>WSTREN</v>
          </cell>
          <cell r="I777">
            <v>24.142815008915413</v>
          </cell>
          <cell r="J777">
            <v>24.419165769515789</v>
          </cell>
          <cell r="K777">
            <v>25.221411215632159</v>
          </cell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2196.1834760482016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0.53190402772727274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2095.4823206082192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304.98302668114883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0.16849165648878039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383.67569852574303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73.210295736842482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874.5413837589532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1.401110836329421E-2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5928.7013310506272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5928.7013310506272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5928.7013310506272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16.8147793122845</v>
          </cell>
          <cell r="I4">
            <v>28.223043785167</v>
          </cell>
          <cell r="J4">
            <v>55.660113574936403</v>
          </cell>
        </row>
        <row r="5">
          <cell r="A5" t="str">
            <v>EXPELC_DE</v>
          </cell>
          <cell r="C5" t="str">
            <v>ELC_E-DE</v>
          </cell>
          <cell r="H5">
            <v>1.3131828582284013E-3</v>
          </cell>
          <cell r="I5">
            <v>1.5007129668510684E-3</v>
          </cell>
          <cell r="J5">
            <v>4.0694129702589869E-4</v>
          </cell>
        </row>
        <row r="6">
          <cell r="A6" t="str">
            <v>IMPDSL</v>
          </cell>
          <cell r="C6" t="str">
            <v>DSL</v>
          </cell>
          <cell r="H6">
            <v>41.614424318408403</v>
          </cell>
          <cell r="I6">
            <v>31.417017622762984</v>
          </cell>
        </row>
        <row r="7">
          <cell r="A7" t="str">
            <v>IMPELC_AT</v>
          </cell>
          <cell r="C7" t="str">
            <v>ELC_I-AT</v>
          </cell>
          <cell r="H7">
            <v>2.0348717743631122</v>
          </cell>
          <cell r="I7">
            <v>1.9227630245221219</v>
          </cell>
          <cell r="J7">
            <v>2.2630836106464738</v>
          </cell>
        </row>
        <row r="8">
          <cell r="A8" t="str">
            <v>IMPELC_AT</v>
          </cell>
          <cell r="C8" t="str">
            <v>ELCS</v>
          </cell>
          <cell r="H8">
            <v>2.0348717743631122</v>
          </cell>
          <cell r="I8">
            <v>1.9227630245221219</v>
          </cell>
          <cell r="J8">
            <v>2.2630836106464738</v>
          </cell>
        </row>
        <row r="9">
          <cell r="A9" t="str">
            <v>IMPELC_FR</v>
          </cell>
          <cell r="C9" t="str">
            <v>ELC_I-FR</v>
          </cell>
          <cell r="H9">
            <v>15.645921598759942</v>
          </cell>
          <cell r="I9">
            <v>9.7577138106086494</v>
          </cell>
          <cell r="J9">
            <v>8.9948252502307522</v>
          </cell>
        </row>
        <row r="10">
          <cell r="A10" t="str">
            <v>IMPELC_FR</v>
          </cell>
          <cell r="C10" t="str">
            <v>ELCS</v>
          </cell>
          <cell r="H10">
            <v>15.645921598759942</v>
          </cell>
          <cell r="I10">
            <v>9.7577138106086494</v>
          </cell>
          <cell r="J10">
            <v>8.9948252502307522</v>
          </cell>
        </row>
        <row r="11">
          <cell r="A11" t="str">
            <v>RNWHYDR1</v>
          </cell>
          <cell r="C11" t="str">
            <v>HYDR</v>
          </cell>
          <cell r="H11">
            <v>63.394988406481339</v>
          </cell>
          <cell r="I11">
            <v>62.839407083197763</v>
          </cell>
          <cell r="J11">
            <v>61.746492445007867</v>
          </cell>
        </row>
        <row r="12">
          <cell r="A12" t="str">
            <v>EXPELC_IT</v>
          </cell>
          <cell r="C12" t="str">
            <v>ELC_E-IT</v>
          </cell>
          <cell r="H12">
            <v>42.693397269921597</v>
          </cell>
          <cell r="I12">
            <v>23.005154894992778</v>
          </cell>
          <cell r="J12">
            <v>16.505455335009415</v>
          </cell>
        </row>
        <row r="13">
          <cell r="A13" t="str">
            <v>IMPLNG</v>
          </cell>
          <cell r="C13" t="str">
            <v>LBIO</v>
          </cell>
          <cell r="H13">
            <v>2.1329694314237586</v>
          </cell>
          <cell r="I13">
            <v>2.1351497446851262</v>
          </cell>
          <cell r="J13">
            <v>1.3000953299098904E-3</v>
          </cell>
        </row>
        <row r="14">
          <cell r="A14" t="str">
            <v>IMPLNG</v>
          </cell>
          <cell r="C14" t="str">
            <v>LNGA</v>
          </cell>
          <cell r="H14">
            <v>2.6759687479779117E-3</v>
          </cell>
          <cell r="I14">
            <v>5.5712669087620164E-4</v>
          </cell>
          <cell r="J14">
            <v>1.7445454152049547E-3</v>
          </cell>
        </row>
        <row r="15">
          <cell r="A15" t="str">
            <v>IMPURN1</v>
          </cell>
          <cell r="C15" t="str">
            <v>URN</v>
          </cell>
          <cell r="H15">
            <v>190.46989082188645</v>
          </cell>
          <cell r="I15">
            <v>190.47001573786869</v>
          </cell>
          <cell r="J15">
            <v>185.97382728426376</v>
          </cell>
        </row>
        <row r="16">
          <cell r="A16" t="str">
            <v>EXPELC_AT</v>
          </cell>
          <cell r="C16" t="str">
            <v>ELC_E-AT</v>
          </cell>
          <cell r="H16">
            <v>2.9727620355875749E-4</v>
          </cell>
          <cell r="I16">
            <v>2.7949695677054263E-4</v>
          </cell>
          <cell r="J16">
            <v>1.748198583446064E-4</v>
          </cell>
        </row>
        <row r="17">
          <cell r="A17" t="str">
            <v>EXPELC_FR</v>
          </cell>
          <cell r="C17" t="str">
            <v>ELC_E-FR</v>
          </cell>
          <cell r="H17">
            <v>9.5298940610316738E-4</v>
          </cell>
          <cell r="I17">
            <v>1.4624654750101513E-3</v>
          </cell>
          <cell r="J17">
            <v>1.0731438537810807E-3</v>
          </cell>
        </row>
        <row r="18">
          <cell r="A18" t="str">
            <v>RNWWND1</v>
          </cell>
          <cell r="C18" t="str">
            <v>WND</v>
          </cell>
          <cell r="H18">
            <v>0.84090801859033126</v>
          </cell>
          <cell r="I18">
            <v>0.8415006539267601</v>
          </cell>
          <cell r="J18">
            <v>0.84201456808172448</v>
          </cell>
        </row>
        <row r="19">
          <cell r="A19" t="str">
            <v>RNWWND2</v>
          </cell>
          <cell r="C19" t="str">
            <v>WND</v>
          </cell>
          <cell r="H19">
            <v>1.5830139474445318E-3</v>
          </cell>
          <cell r="I19">
            <v>1.4664094893165724E-3</v>
          </cell>
          <cell r="J19">
            <v>1.4399141577384701E-3</v>
          </cell>
        </row>
        <row r="20">
          <cell r="A20" t="str">
            <v>RNWMNR1</v>
          </cell>
          <cell r="C20" t="str">
            <v>MNR</v>
          </cell>
          <cell r="H20">
            <v>12.540442594476605</v>
          </cell>
          <cell r="I20">
            <v>12.540429140161544</v>
          </cell>
          <cell r="J20">
            <v>12.540426230492855</v>
          </cell>
        </row>
        <row r="21">
          <cell r="A21" t="str">
            <v>RNWWND3</v>
          </cell>
          <cell r="C21" t="str">
            <v>WND</v>
          </cell>
          <cell r="H21">
            <v>1.2306500076239579E-3</v>
          </cell>
          <cell r="I21">
            <v>1.0557966637937829E-3</v>
          </cell>
          <cell r="J21">
            <v>8.7716680845136539E-4</v>
          </cell>
        </row>
        <row r="22">
          <cell r="A22" t="str">
            <v>RNWMNR2</v>
          </cell>
          <cell r="C22" t="str">
            <v>MNR</v>
          </cell>
          <cell r="I22">
            <v>2.0900714688402444</v>
          </cell>
          <cell r="J22">
            <v>4.7214925423164393</v>
          </cell>
        </row>
        <row r="23">
          <cell r="A23" t="str">
            <v>RNWWND4</v>
          </cell>
          <cell r="C23" t="str">
            <v>WND</v>
          </cell>
          <cell r="H23">
            <v>8.5194335808551791E-4</v>
          </cell>
          <cell r="I23">
            <v>6.8623813171579716E-4</v>
          </cell>
          <cell r="J23">
            <v>5.1556297929990485E-4</v>
          </cell>
        </row>
        <row r="24">
          <cell r="A24" t="str">
            <v>RNWMNR3</v>
          </cell>
          <cell r="C24" t="str">
            <v>MNR</v>
          </cell>
          <cell r="I24">
            <v>2.632315622137011</v>
          </cell>
          <cell r="J24">
            <v>9.2481026365388505E-4</v>
          </cell>
        </row>
        <row r="25">
          <cell r="A25" t="str">
            <v>IMPLFO1</v>
          </cell>
          <cell r="C25" t="str">
            <v>LFO</v>
          </cell>
          <cell r="H25">
            <v>26.308976779461315</v>
          </cell>
          <cell r="I25">
            <v>8.4269782943229021</v>
          </cell>
        </row>
        <row r="26">
          <cell r="A26" t="str">
            <v>RNWWND5</v>
          </cell>
          <cell r="C26" t="str">
            <v>WND</v>
          </cell>
          <cell r="H26">
            <v>6.1514299716890414E-4</v>
          </cell>
          <cell r="I26">
            <v>4.8452415669279764E-4</v>
          </cell>
          <cell r="J26">
            <v>3.49814257307581E-4</v>
          </cell>
        </row>
        <row r="27">
          <cell r="A27" t="str">
            <v>IMPBNGA</v>
          </cell>
          <cell r="C27" t="str">
            <v>BIO</v>
          </cell>
          <cell r="H27">
            <v>3.7951638560849172</v>
          </cell>
          <cell r="I27">
            <v>1.0153545223651119</v>
          </cell>
          <cell r="J27">
            <v>2.0187806825145391</v>
          </cell>
        </row>
        <row r="28">
          <cell r="A28" t="str">
            <v>IMPKERintl</v>
          </cell>
          <cell r="C28" t="str">
            <v>KERintl</v>
          </cell>
          <cell r="H28">
            <v>67.259112744688196</v>
          </cell>
          <cell r="I28">
            <v>54.785906812831399</v>
          </cell>
          <cell r="J28">
            <v>23.854336279131299</v>
          </cell>
        </row>
        <row r="29">
          <cell r="A29" t="str">
            <v>IMPGSL</v>
          </cell>
          <cell r="C29" t="str">
            <v>GSL</v>
          </cell>
          <cell r="H29">
            <v>25.882409487117418</v>
          </cell>
          <cell r="I29">
            <v>8.8964940258310197</v>
          </cell>
        </row>
        <row r="30">
          <cell r="A30" t="str">
            <v>RNWWOD1</v>
          </cell>
          <cell r="C30" t="str">
            <v>WOD</v>
          </cell>
          <cell r="H30">
            <v>15.849138168952953</v>
          </cell>
          <cell r="I30">
            <v>16.266396080416477</v>
          </cell>
          <cell r="J30">
            <v>16.956994978735583</v>
          </cell>
        </row>
        <row r="31">
          <cell r="A31" t="str">
            <v>RNWWOD2</v>
          </cell>
          <cell r="C31" t="str">
            <v>WOD</v>
          </cell>
          <cell r="H31">
            <v>7.6690261787352858</v>
          </cell>
          <cell r="I31">
            <v>7.6690270360157413</v>
          </cell>
          <cell r="J31">
            <v>7.6690281289111359</v>
          </cell>
        </row>
        <row r="32">
          <cell r="A32" t="str">
            <v>RNWWOD3</v>
          </cell>
          <cell r="C32" t="str">
            <v>WOD</v>
          </cell>
          <cell r="H32">
            <v>4.8053845400706514</v>
          </cell>
          <cell r="I32">
            <v>4.8053856919876194</v>
          </cell>
          <cell r="J32">
            <v>4.8053871301527042</v>
          </cell>
        </row>
        <row r="33">
          <cell r="A33" t="str">
            <v>RNWWOD4</v>
          </cell>
          <cell r="C33" t="str">
            <v>WOD</v>
          </cell>
          <cell r="H33">
            <v>19.384628102617146</v>
          </cell>
          <cell r="I33">
            <v>18.967891271926909</v>
          </cell>
          <cell r="J33">
            <v>18.277888932268219</v>
          </cell>
        </row>
        <row r="34">
          <cell r="A34" t="str">
            <v>RNWWOD5</v>
          </cell>
          <cell r="C34" t="str">
            <v>WOD</v>
          </cell>
          <cell r="H34">
            <v>1.8330907096226377E-3</v>
          </cell>
          <cell r="I34">
            <v>1.3089727500998204E-3</v>
          </cell>
          <cell r="J34">
            <v>7.0970579434632476E-4</v>
          </cell>
        </row>
        <row r="35">
          <cell r="A35" t="str">
            <v>RNNWWST1</v>
          </cell>
          <cell r="C35" t="str">
            <v>WSTNREN</v>
          </cell>
          <cell r="H35">
            <v>34.937590587467703</v>
          </cell>
          <cell r="I35">
            <v>35.159448671380112</v>
          </cell>
          <cell r="J35">
            <v>35.852704886402272</v>
          </cell>
        </row>
        <row r="36">
          <cell r="A36" t="str">
            <v>RNWSOL1</v>
          </cell>
          <cell r="C36" t="str">
            <v>SOL</v>
          </cell>
          <cell r="H36">
            <v>53.117636354567324</v>
          </cell>
          <cell r="I36">
            <v>60.05562112671705</v>
          </cell>
          <cell r="J36">
            <v>66.211217587233804</v>
          </cell>
        </row>
        <row r="37">
          <cell r="A37" t="str">
            <v>IMPHFO1</v>
          </cell>
          <cell r="C37" t="str">
            <v>HFO</v>
          </cell>
          <cell r="H37">
            <v>1.13279195023157E-3</v>
          </cell>
          <cell r="I37">
            <v>3.3329550583963369E-5</v>
          </cell>
        </row>
        <row r="38">
          <cell r="A38" t="str">
            <v>RNWHYDD1</v>
          </cell>
          <cell r="C38" t="str">
            <v>HYDD</v>
          </cell>
          <cell r="H38">
            <v>71.585301526515551</v>
          </cell>
          <cell r="I38">
            <v>72.140890195913627</v>
          </cell>
          <cell r="J38">
            <v>73.570717645895144</v>
          </cell>
        </row>
        <row r="39">
          <cell r="A39" t="str">
            <v>IMPKER</v>
          </cell>
          <cell r="C39" t="str">
            <v>KER</v>
          </cell>
          <cell r="H39">
            <v>1.3782487541524089</v>
          </cell>
          <cell r="I39">
            <v>0.33949497352224595</v>
          </cell>
        </row>
        <row r="40">
          <cell r="A40" t="str">
            <v>IMPBDS</v>
          </cell>
          <cell r="C40" t="str">
            <v>BDS</v>
          </cell>
          <cell r="H40">
            <v>4.2895550880905722</v>
          </cell>
          <cell r="I40">
            <v>4.2878976983370185</v>
          </cell>
          <cell r="J40">
            <v>8.1474347709907331</v>
          </cell>
        </row>
        <row r="41">
          <cell r="A41" t="str">
            <v>IMPCOA1</v>
          </cell>
          <cell r="C41" t="str">
            <v>COA</v>
          </cell>
          <cell r="H41">
            <v>8.7842580914469033E-4</v>
          </cell>
          <cell r="I41">
            <v>2.9599321179604636E-5</v>
          </cell>
          <cell r="J41">
            <v>4.2700965874860027E-4</v>
          </cell>
        </row>
        <row r="42">
          <cell r="A42" t="str">
            <v>IMPETH</v>
          </cell>
          <cell r="C42" t="str">
            <v>ETH</v>
          </cell>
          <cell r="H42">
            <v>2.0814057852668766</v>
          </cell>
          <cell r="I42">
            <v>4.8628739789877127</v>
          </cell>
        </row>
        <row r="43">
          <cell r="A43" t="str">
            <v>IMPELC_DE</v>
          </cell>
          <cell r="C43" t="str">
            <v>ELC_I-DE</v>
          </cell>
          <cell r="H43">
            <v>25.015770185197944</v>
          </cell>
          <cell r="I43">
            <v>23.974946945871338</v>
          </cell>
          <cell r="J43">
            <v>14.053411494999651</v>
          </cell>
        </row>
        <row r="44">
          <cell r="A44" t="str">
            <v>IMPELC_DE</v>
          </cell>
          <cell r="C44" t="str">
            <v>ELCS</v>
          </cell>
          <cell r="H44">
            <v>25.015770185197944</v>
          </cell>
          <cell r="I44">
            <v>23.974946945871338</v>
          </cell>
          <cell r="J44">
            <v>14.053411494999651</v>
          </cell>
        </row>
        <row r="45">
          <cell r="A45" t="str">
            <v>RNWWST1</v>
          </cell>
          <cell r="C45" t="str">
            <v>WSTREN</v>
          </cell>
          <cell r="H45">
            <v>36.502678563429349</v>
          </cell>
          <cell r="I45">
            <v>38.879846831013033</v>
          </cell>
          <cell r="J45">
            <v>42.152262963544274</v>
          </cell>
        </row>
        <row r="46">
          <cell r="A46" t="str">
            <v>IMPNGA1</v>
          </cell>
          <cell r="C46" t="str">
            <v>NGA</v>
          </cell>
          <cell r="H46">
            <v>51.565183258249746</v>
          </cell>
          <cell r="I46">
            <v>27.134743630224722</v>
          </cell>
          <cell r="J46">
            <v>9.5508087192632107</v>
          </cell>
        </row>
        <row r="47">
          <cell r="A47" t="str">
            <v>IMPELC_IT</v>
          </cell>
          <cell r="C47" t="str">
            <v>ELC_I-IT</v>
          </cell>
          <cell r="H47">
            <v>3.1821140423523946E-4</v>
          </cell>
          <cell r="I47">
            <v>2.7453577295788825E-4</v>
          </cell>
          <cell r="J47">
            <v>2.3475494436358396E-4</v>
          </cell>
        </row>
        <row r="48">
          <cell r="A48" t="str">
            <v>IMPELC_IT</v>
          </cell>
          <cell r="C48" t="str">
            <v>ELCS</v>
          </cell>
          <cell r="H48">
            <v>3.1821140423523946E-4</v>
          </cell>
          <cell r="I48">
            <v>2.7453577295788825E-4</v>
          </cell>
          <cell r="J48">
            <v>2.3475494436358396E-4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0.21509069525230967</v>
          </cell>
          <cell r="I4">
            <v>0.15760412901699022</v>
          </cell>
          <cell r="J4">
            <v>5.3745347797647336E-2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0.21509069525230967</v>
          </cell>
          <cell r="I5">
            <v>0.15760412901699022</v>
          </cell>
          <cell r="J5">
            <v>5.3745347797647336E-2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3.4947782777047716E-4</v>
          </cell>
          <cell r="I6">
            <v>2.1729096488939785E-4</v>
          </cell>
          <cell r="J6">
            <v>2.551133918742337E-4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3.4982730559824786E-4</v>
          </cell>
          <cell r="I7">
            <v>2.1750825585428754E-4</v>
          </cell>
          <cell r="J7">
            <v>2.5536850526610783E-4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3.4793207493190911E-4</v>
          </cell>
          <cell r="I8">
            <v>2.1750806420537628E-4</v>
          </cell>
          <cell r="J8">
            <v>2.5977670002319601E-4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1.11343384392662E-6</v>
          </cell>
          <cell r="I9">
            <v>2.6977910873930199E-5</v>
          </cell>
          <cell r="J9">
            <v>4.0005225948172702E-5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1.8401613614976999E-4</v>
          </cell>
          <cell r="I10">
            <v>5.2320097786653199E-5</v>
          </cell>
          <cell r="J10">
            <v>6.0054976834121198E-5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9.1436838294425904</v>
          </cell>
          <cell r="I11">
            <v>4.7409297116410896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0.11784102703483078</v>
          </cell>
          <cell r="I12">
            <v>6.109966581749017E-2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0.12406626634250455</v>
          </cell>
          <cell r="I13">
            <v>6.4327404499879212E-2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2.6812372552985412E-2</v>
          </cell>
          <cell r="I15">
            <v>4.7478166581347101E-3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19.610950716648301</v>
          </cell>
          <cell r="I16">
            <v>23.170674178207602</v>
          </cell>
          <cell r="J16">
            <v>24.814600825524799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0.70543748635136805</v>
          </cell>
          <cell r="I17">
            <v>0.8465446837195385</v>
          </cell>
          <cell r="J17">
            <v>0.94263159247291994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0.34771189213915399</v>
          </cell>
          <cell r="I18">
            <v>0.41082755635119972</v>
          </cell>
          <cell r="J18">
            <v>0.43997519194192841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0.70543748635136805</v>
          </cell>
          <cell r="I19">
            <v>0.8465446837195385</v>
          </cell>
          <cell r="J19">
            <v>0.94263159247291994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1.49855071850967E-2</v>
          </cell>
          <cell r="I20">
            <v>2.96954584478024E-2</v>
          </cell>
          <cell r="J20">
            <v>4.0793287779047498E-2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5.1435664263481069E-2</v>
          </cell>
          <cell r="I21">
            <v>6.2563649623317785E-2</v>
          </cell>
          <cell r="J21">
            <v>6.8682912294623463E-2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0.54479339805696059</v>
          </cell>
          <cell r="I22">
            <v>0.54479368821180874</v>
          </cell>
          <cell r="J22">
            <v>0.54479931825255201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0.54479339805696059</v>
          </cell>
          <cell r="I23">
            <v>0.54479368821180874</v>
          </cell>
          <cell r="J23">
            <v>0.54479931825255201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0.7324953251186026</v>
          </cell>
          <cell r="I24">
            <v>0.73044963782588923</v>
          </cell>
          <cell r="J24">
            <v>0.72639909100340205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1.93997028708475E-2</v>
          </cell>
          <cell r="I25">
            <v>1.7857195153369601E-2</v>
          </cell>
          <cell r="J25">
            <v>1.3501431271974401E-2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3.1326348764377399E-2</v>
          </cell>
          <cell r="I26">
            <v>3.7260728337007554E-2</v>
          </cell>
          <cell r="J26">
            <v>3.4657541423522786E-2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7.3204824471296084E-4</v>
          </cell>
          <cell r="I27">
            <v>1.1369484589787253E-3</v>
          </cell>
          <cell r="J27">
            <v>8.4693003365527363E-4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5.3081672957904879E-4</v>
          </cell>
          <cell r="I28">
            <v>6.4217852485742529E-4</v>
          </cell>
          <cell r="J28">
            <v>3.9579967501801052E-4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1.2499032341777435E-3</v>
          </cell>
          <cell r="I29">
            <v>1.7710252085314322E-3</v>
          </cell>
          <cell r="J29">
            <v>1.2351862759295545E-3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0.70786571486517125</v>
          </cell>
          <cell r="I30">
            <v>0.54819091098252659</v>
          </cell>
          <cell r="J30">
            <v>0.25106237161831224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1.5613876200941632</v>
          </cell>
          <cell r="I31">
            <v>1.1832826214470471</v>
          </cell>
          <cell r="J31">
            <v>0.50686519938585783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1.02509237827502E-2</v>
          </cell>
          <cell r="I32">
            <v>2.2478795746261701E-2</v>
          </cell>
          <cell r="J32">
            <v>1.9565883571569099E-7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4.8828644101497128E-2</v>
          </cell>
          <cell r="I33">
            <v>3.7476826081490874E-2</v>
          </cell>
          <cell r="J33">
            <v>1.9963304729088815E-2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2.8660511059701146</v>
          </cell>
          <cell r="I34">
            <v>2.0471281453143608</v>
          </cell>
          <cell r="J34">
            <v>0.87451165618172089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3.9448985382753849</v>
          </cell>
          <cell r="I35">
            <v>2.797284881836418</v>
          </cell>
          <cell r="J35">
            <v>1.1533457671630087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0.113376764683375</v>
          </cell>
          <cell r="I36">
            <v>5.2029481235891302E-2</v>
          </cell>
          <cell r="J36">
            <v>9.1001154817334395E-8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0.23198213059626974</v>
          </cell>
          <cell r="I37">
            <v>0.16540650379694841</v>
          </cell>
          <cell r="J37">
            <v>8.0409435245899469E-2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0.2913116157657159</v>
          </cell>
          <cell r="J38">
            <v>0.3567186629345675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0.29425415733910698</v>
          </cell>
          <cell r="J39">
            <v>0.36032188175208862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2.4117921029567498E-6</v>
          </cell>
          <cell r="I40">
            <v>4.1464533482296097E-2</v>
          </cell>
          <cell r="J40">
            <v>4.4522834220561301E-5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3.3667952446414498E-6</v>
          </cell>
          <cell r="I41">
            <v>4.1467900277540701E-2</v>
          </cell>
          <cell r="J41">
            <v>4.1512423111761301E-2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4.1296957379965535</v>
          </cell>
          <cell r="I42">
            <v>2.6557030964940962</v>
          </cell>
          <cell r="J42">
            <v>1.0354332232485175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6.1304083449914319</v>
          </cell>
          <cell r="I43">
            <v>3.9423108765066552</v>
          </cell>
          <cell r="J43">
            <v>1.4496231365571732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0.17579142021365601</v>
          </cell>
          <cell r="I44">
            <v>3.8442650032360297E-2</v>
          </cell>
          <cell r="J44">
            <v>6.1811409426853999E-7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0.32452800145574318</v>
          </cell>
          <cell r="I45">
            <v>0.21423438320498336</v>
          </cell>
          <cell r="J45">
            <v>0.10225724843463037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8.4770190748014773</v>
          </cell>
          <cell r="I46">
            <v>8.6547317894177578</v>
          </cell>
          <cell r="J46">
            <v>12.137842000898249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8.4770190748014773</v>
          </cell>
          <cell r="I47">
            <v>8.6547317894177578</v>
          </cell>
          <cell r="J47">
            <v>12.137842000898249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9.0245663585854619</v>
          </cell>
          <cell r="I48">
            <v>9.1654559236038828</v>
          </cell>
          <cell r="J48">
            <v>12.776675790419219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0.23928425187553101</v>
          </cell>
          <cell r="I49">
            <v>0.20469528178282401</v>
          </cell>
          <cell r="J49">
            <v>0.53977921088754999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0.48928743072688496</v>
          </cell>
          <cell r="I50">
            <v>0.48100877365991512</v>
          </cell>
          <cell r="J50">
            <v>0.73732942944786195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0.17375134011025808</v>
          </cell>
          <cell r="I51">
            <v>0.21646824153970406</v>
          </cell>
          <cell r="J51">
            <v>0.27910604307842313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0.17392509145036827</v>
          </cell>
          <cell r="I52">
            <v>0.21668470978124388</v>
          </cell>
          <cell r="J52">
            <v>0.27938514912150159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0.17375624988980989</v>
          </cell>
          <cell r="I53">
            <v>0.21647045740784901</v>
          </cell>
          <cell r="J53">
            <v>0.27911018776330709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1.2491079604663601E-2</v>
          </cell>
          <cell r="I54">
            <v>2.93681379819727E-2</v>
          </cell>
          <cell r="J54">
            <v>3.1653594665349498E-2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4.442246425590355E-2</v>
          </cell>
          <cell r="I55">
            <v>5.5861442739903053E-2</v>
          </cell>
          <cell r="J55">
            <v>5.8184087221729082E-2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0.2670700374548719</v>
          </cell>
          <cell r="I56">
            <v>0.28786761663356319</v>
          </cell>
          <cell r="J56">
            <v>0.30974929398676943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8.2507442437241973</v>
          </cell>
          <cell r="I57">
            <v>8.6650571113897552</v>
          </cell>
          <cell r="J57">
            <v>7.0759457589127068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3.8862339273164519</v>
          </cell>
          <cell r="I58">
            <v>4.1156987587123233</v>
          </cell>
          <cell r="J58">
            <v>3.4993809886505725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0.53088484976983308</v>
          </cell>
          <cell r="I59">
            <v>0.54290095228121282</v>
          </cell>
          <cell r="J59">
            <v>4.4241556602576786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0.42657080174567941</v>
          </cell>
          <cell r="I60">
            <v>0.49624515856242812</v>
          </cell>
          <cell r="J60">
            <v>0.55534884131463491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14.628090331079237</v>
          </cell>
          <cell r="I61">
            <v>15.388531863304456</v>
          </cell>
          <cell r="J61">
            <v>17.178990898524226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7.5276768457905305E-2</v>
          </cell>
          <cell r="I62">
            <v>4.9548641575870897E-2</v>
          </cell>
          <cell r="J62">
            <v>1.86203484074506E-7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0.85716321424572595</v>
          </cell>
          <cell r="I63">
            <v>0.90671185582159697</v>
          </cell>
          <cell r="J63">
            <v>0.90671204202508104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2.1630929347710736E-3</v>
          </cell>
          <cell r="I64">
            <v>1.5639153930181678E-3</v>
          </cell>
          <cell r="J64">
            <v>7.0334596792299042E-4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1.1138789037507919</v>
          </cell>
          <cell r="I65">
            <v>1.1631569655802849</v>
          </cell>
          <cell r="J65">
            <v>2.6532418971951443E-3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1.1160419966855633</v>
          </cell>
          <cell r="I66">
            <v>1.1647208809733034</v>
          </cell>
          <cell r="J66">
            <v>3.3565878651181311E-3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58.730530060497294</v>
          </cell>
          <cell r="I67">
            <v>57.580017777787511</v>
          </cell>
          <cell r="J67">
            <v>54.750995972287761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7.8317882287303089</v>
          </cell>
          <cell r="I68">
            <v>10.03048769333849</v>
          </cell>
          <cell r="J68">
            <v>15.118164999748535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4.1296957379965535</v>
          </cell>
          <cell r="I69">
            <v>2.6557030964940962</v>
          </cell>
          <cell r="J69">
            <v>1.0354332232485175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9.1781663342718218</v>
          </cell>
          <cell r="I70">
            <v>10.027413077393996</v>
          </cell>
          <cell r="J70">
            <v>8.5342915229871537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0.25567730255702847</v>
          </cell>
          <cell r="I71">
            <v>0.20420729375470603</v>
          </cell>
          <cell r="J71">
            <v>0.13687136748112952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18.0836166180429</v>
          </cell>
          <cell r="I73">
            <v>23.450228990359985</v>
          </cell>
          <cell r="J73">
            <v>22.624959387501637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0.12983637038065066</v>
          </cell>
          <cell r="I74">
            <v>8.3002430953382653E-2</v>
          </cell>
          <cell r="J74">
            <v>2.7828880085626988E-2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0.95698624292518131</v>
          </cell>
          <cell r="I76">
            <v>1.1346646468241346</v>
          </cell>
          <cell r="J76">
            <v>1.244859811032152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6.2551495025587833</v>
          </cell>
          <cell r="I77">
            <v>1.9251333038048275</v>
          </cell>
          <cell r="J77">
            <v>0.76530772212800968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4.9017570179944414</v>
          </cell>
          <cell r="I78">
            <v>5.8224158965912896</v>
          </cell>
          <cell r="J78">
            <v>5.1203233498627956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7.0078567050396305</v>
          </cell>
          <cell r="I80">
            <v>2.2467613482725715</v>
          </cell>
          <cell r="J80">
            <v>0.14295570821218273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8.1119119326260195E-4</v>
          </cell>
          <cell r="I81">
            <v>5.5642078559603729E-4</v>
          </cell>
          <cell r="J81">
            <v>7.0094720500827917E-4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9.3696508395357315E-4</v>
          </cell>
          <cell r="I82">
            <v>6.4502869920239256E-4</v>
          </cell>
          <cell r="J82">
            <v>7.7886830766708836E-4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7.3034840053042501E-5</v>
          </cell>
          <cell r="I83">
            <v>4.9080695609105003E-5</v>
          </cell>
          <cell r="J83">
            <v>7.2087386992346605E-5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1.1092549598430603E-4</v>
          </cell>
          <cell r="I84">
            <v>6.0199528282937507E-5</v>
          </cell>
          <cell r="J84">
            <v>6.8192639640030003E-5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3.3021577393624005E-2</v>
          </cell>
          <cell r="I85">
            <v>3.3606099004165862E-2</v>
          </cell>
          <cell r="J85">
            <v>3.3816500016705338E-2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3.3024450828320728E-2</v>
          </cell>
          <cell r="I86">
            <v>3.3608340972102128E-2</v>
          </cell>
          <cell r="J86">
            <v>3.3818830522711993E-2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1.8656712512231699E-5</v>
          </cell>
          <cell r="I87">
            <v>5.8873235727783396E-4</v>
          </cell>
          <cell r="J87">
            <v>6.48378802896498E-4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1.2436671237698409E-3</v>
          </cell>
          <cell r="I88">
            <v>1.2494462441031905E-3</v>
          </cell>
          <cell r="J88">
            <v>1.2511627970111434E-3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7.8733631277324787E-3</v>
          </cell>
          <cell r="I89">
            <v>4.3724533167325665E-3</v>
          </cell>
          <cell r="J89">
            <v>1.9081380185282265E-3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7.3314749906637165E-6</v>
          </cell>
          <cell r="I90">
            <v>6.0116981890807092E-6</v>
          </cell>
          <cell r="J90">
            <v>3.3587682078632095E-6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6.3474215559625592E-5</v>
          </cell>
          <cell r="I91">
            <v>9.6737959707886924E-5</v>
          </cell>
          <cell r="J91">
            <v>4.6944083858234799E-5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7.9446988210249928E-3</v>
          </cell>
          <cell r="I92">
            <v>4.4756167384571851E-3</v>
          </cell>
          <cell r="J92">
            <v>1.9591920531458621E-3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8.7842580914469033E-4</v>
          </cell>
          <cell r="I93">
            <v>2.9599321179604636E-5</v>
          </cell>
          <cell r="J93">
            <v>4.2700965874860027E-4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8.1430072507712697E-2</v>
          </cell>
          <cell r="I94">
            <v>2.7438570733493502E-3</v>
          </cell>
          <cell r="J94">
            <v>3.9583795365995302E-2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8.7842580914469033E-4</v>
          </cell>
          <cell r="I95">
            <v>2.9599321179604636E-5</v>
          </cell>
          <cell r="J95">
            <v>4.2700965874860027E-4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4.2470163889489587</v>
          </cell>
          <cell r="I96">
            <v>4.2470402853637736</v>
          </cell>
          <cell r="J96">
            <v>4.2470528885178505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4.2470163889489587</v>
          </cell>
          <cell r="I97">
            <v>4.2470402853637736</v>
          </cell>
          <cell r="J97">
            <v>4.2470528885178505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0.117392126462737</v>
          </cell>
          <cell r="I98">
            <v>6.1297761843295299E-6</v>
          </cell>
          <cell r="J98">
            <v>2.5349848262662601E-2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0.29990655294707291</v>
          </cell>
          <cell r="I99">
            <v>0.29991267896989637</v>
          </cell>
          <cell r="J99">
            <v>0.29990388812005947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4.2876441538784935E-3</v>
          </cell>
          <cell r="I100">
            <v>3.4862196599169267E-3</v>
          </cell>
          <cell r="J100">
            <v>1.9453907458817751E-3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4.5741062999039728E-3</v>
          </cell>
          <cell r="I101">
            <v>3.7191377681961902E-3</v>
          </cell>
          <cell r="J101">
            <v>2.0673597294194324E-3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1.91620144438551E-4</v>
          </cell>
          <cell r="I102">
            <v>2.1298258305204099E-4</v>
          </cell>
          <cell r="J102">
            <v>1.6642547170285701E-6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5.1503891529242063E-4</v>
          </cell>
          <cell r="I103">
            <v>4.0414743196857077E-4</v>
          </cell>
          <cell r="J103">
            <v>2.3570164150941511E-4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4.50535969980983E-2</v>
          </cell>
          <cell r="I107">
            <v>1.6703486074725001E-2</v>
          </cell>
          <cell r="J107">
            <v>2.3269263003044001E-4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8.7770791138865906E-2</v>
          </cell>
          <cell r="I108">
            <v>5.8733097184869999E-2</v>
          </cell>
          <cell r="J108">
            <v>6.5310351894900392E-4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2.6131301339785775</v>
          </cell>
          <cell r="I109">
            <v>4.0245908461729378</v>
          </cell>
          <cell r="J109">
            <v>6.614856491936826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2.6131301339785775</v>
          </cell>
          <cell r="I110">
            <v>4.0245908461729378</v>
          </cell>
          <cell r="J110">
            <v>6.614856491936826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9.8696299146179695E-2</v>
          </cell>
          <cell r="I111">
            <v>9.9671885016684697E-2</v>
          </cell>
          <cell r="J111">
            <v>0.222395260806071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0.1845316381719691</v>
          </cell>
          <cell r="I112">
            <v>0.28420352369925372</v>
          </cell>
          <cell r="J112">
            <v>0.46710241562047244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1.0216242445022454</v>
          </cell>
          <cell r="I113">
            <v>6.9300075995412602E-2</v>
          </cell>
          <cell r="J113">
            <v>1.6585499261570482E-3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2.4383937379730703E-3</v>
          </cell>
          <cell r="I114"/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/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1.2758347435226777E-3</v>
          </cell>
          <cell r="I116">
            <v>1.5582550877957927E-3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2.4085790255890584E-4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1.0178465418051896</v>
          </cell>
          <cell r="I118">
            <v>6.7404225045350014E-2</v>
          </cell>
          <cell r="J118">
            <v>3.6211023825657399E-5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6.3474215559625592E-5</v>
          </cell>
          <cell r="I120">
            <v>9.6737959707886924E-5</v>
          </cell>
          <cell r="J120">
            <v>4.6944083858234799E-5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>
            <v>1.5753948184731564E-3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3.49849106279852E-4</v>
          </cell>
          <cell r="I122">
            <v>1.17081546048646E-2</v>
          </cell>
          <cell r="J122">
            <v>5.8114303247098903E-3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4.2749823943307851E-4</v>
          </cell>
          <cell r="I123">
            <v>1.1958695859746373E-2</v>
          </cell>
          <cell r="J123">
            <v>9.1841479260213812E-3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2.4383937379730703E-3</v>
          </cell>
          <cell r="I124"/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2.1373317530931084E-3</v>
          </cell>
          <cell r="I125">
            <v>0.25661479209735416</v>
          </cell>
          <cell r="J125">
            <v>0.18513773631410185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4.0668745572858557E-6</v>
          </cell>
          <cell r="I126">
            <v>3.1542518384575913E-4</v>
          </cell>
          <cell r="J126">
            <v>2.4235943286641864E-4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4.5802158730218201E-3</v>
          </cell>
          <cell r="I127">
            <v>0.25693021728119969</v>
          </cell>
          <cell r="J127">
            <v>0.18538009574696815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3.4887089097550175</v>
          </cell>
          <cell r="I128">
            <v>3.6903915357181325</v>
          </cell>
          <cell r="J128">
            <v>3.1290790702842814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3.4887089097550175</v>
          </cell>
          <cell r="I129">
            <v>3.6903915357181325</v>
          </cell>
          <cell r="J129">
            <v>3.1290790702842814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3.8862339273164519</v>
          </cell>
          <cell r="I130">
            <v>4.1156987587123233</v>
          </cell>
          <cell r="J130">
            <v>3.4993809886505725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8.0510106694174299E-2</v>
          </cell>
          <cell r="I131">
            <v>8.2742268086051299E-2</v>
          </cell>
          <cell r="J131">
            <v>8.6930022148883998E-2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0.28521208548014299</v>
          </cell>
          <cell r="I132">
            <v>0.29981873541248094</v>
          </cell>
          <cell r="J132">
            <v>0.31445489206368299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0.97652039909445498</v>
          </cell>
          <cell r="I133">
            <v>2.0751583868312453</v>
          </cell>
          <cell r="J133">
            <v>4.1566489386100818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0.97652039909445498</v>
          </cell>
          <cell r="I134">
            <v>2.0751583868312453</v>
          </cell>
          <cell r="J134">
            <v>4.1566489386100818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2.39833109807001E-7</v>
          </cell>
          <cell r="I135">
            <v>7.7582424319939502E-2</v>
          </cell>
          <cell r="J135">
            <v>0.178706134533829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6.8963878862820974E-2</v>
          </cell>
          <cell r="I136">
            <v>0.14654630790050868</v>
          </cell>
          <cell r="J136">
            <v>0.293515694414411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52.272497727050592</v>
          </cell>
          <cell r="I137">
            <v>49.672795928818218</v>
          </cell>
          <cell r="J137">
            <v>42.827266825444234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12.862896785819441</v>
          </cell>
          <cell r="I138">
            <v>12.034583766346664</v>
          </cell>
          <cell r="J138">
            <v>10.099288093704214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12.547121655352862</v>
          </cell>
          <cell r="I139">
            <v>12.200660906797545</v>
          </cell>
          <cell r="J139">
            <v>11.368013947820483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14.665518362378656</v>
          </cell>
          <cell r="I140">
            <v>14.030384582779551</v>
          </cell>
          <cell r="J140">
            <v>11.684971750245131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12.196960923499665</v>
          </cell>
          <cell r="I141">
            <v>11.407166672894485</v>
          </cell>
          <cell r="J141">
            <v>9.6749930336744221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9.1781663342718218</v>
          </cell>
          <cell r="I142">
            <v>10.027413077393996</v>
          </cell>
          <cell r="J142">
            <v>8.5342915229871537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9.1781663342718218</v>
          </cell>
          <cell r="I143">
            <v>10.027413077393996</v>
          </cell>
          <cell r="J143">
            <v>8.5342915229871537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11.070638480065057</v>
          </cell>
          <cell r="I144">
            <v>12.094993817619978</v>
          </cell>
          <cell r="J144">
            <v>10.29400129540913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0.46593800721997802</v>
          </cell>
          <cell r="I145">
            <v>0.27710189524214801</v>
          </cell>
          <cell r="J145">
            <v>0.50160615607070802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0.84969877827139606</v>
          </cell>
          <cell r="I146">
            <v>0.84970043217620361</v>
          </cell>
          <cell r="J146">
            <v>0.84969948574786491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1.7964928470474352E-3</v>
          </cell>
          <cell r="I147">
            <v>2.5922279348725556E-3</v>
          </cell>
          <cell r="J147">
            <v>0.73692294336398767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2.2423475963584275E-3</v>
          </cell>
          <cell r="I148">
            <v>3.1018263725555838E-3</v>
          </cell>
          <cell r="J148">
            <v>0.81889135059190221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0.16257252015456999</v>
          </cell>
          <cell r="I149">
            <v>0.108332510601371</v>
          </cell>
          <cell r="J149">
            <v>0.141560334943133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0.25705418606544228</v>
          </cell>
          <cell r="I150">
            <v>0.27242233304146501</v>
          </cell>
          <cell r="J150">
            <v>0.28894315910714169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1.2124157196859393E-2</v>
          </cell>
          <cell r="I151">
            <v>3.3333392778223364E-2</v>
          </cell>
          <cell r="J151">
            <v>8.1507411316173506E-2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11.27296589448944</v>
          </cell>
          <cell r="I152">
            <v>11.827611228699279</v>
          </cell>
          <cell r="J152">
            <v>12.985474502971448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11.285090051686307</v>
          </cell>
          <cell r="I153">
            <v>11.860944621477488</v>
          </cell>
          <cell r="J153">
            <v>13.066981914287616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298.94718848380001</v>
          </cell>
          <cell r="I154">
            <v>140.15712674087101</v>
          </cell>
          <cell r="J154">
            <v>1.1715743312100801E-3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5.2351335049989816</v>
          </cell>
          <cell r="I155">
            <v>3.1165722960396391</v>
          </cell>
          <cell r="J155">
            <v>1.2466120765537003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4.0562712141628188</v>
          </cell>
          <cell r="I156">
            <v>1.9017249218571313</v>
          </cell>
          <cell r="J156">
            <v>1.5896530952646973E-5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1.2677801532977715</v>
          </cell>
          <cell r="I157">
            <v>1.26778183067855</v>
          </cell>
          <cell r="J157">
            <v>1.2677823623834796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0.40327733730093857</v>
          </cell>
          <cell r="I158">
            <v>0.50330827646637744</v>
          </cell>
          <cell r="J158">
            <v>0.37814772520188861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0.40287446283810041</v>
          </cell>
          <cell r="I159">
            <v>0.50280547099538175</v>
          </cell>
          <cell r="J159">
            <v>0.37776995524664181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0.40289772895980291</v>
          </cell>
          <cell r="I160">
            <v>0.50281929551241689</v>
          </cell>
          <cell r="J160">
            <v>0.3777891711612037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1.13804295597987E-2</v>
          </cell>
          <cell r="I161">
            <v>4.8973556247750502E-2</v>
          </cell>
          <cell r="J161">
            <v>2.5850331020543401E-2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7.280014247592595E-2</v>
          </cell>
          <cell r="I162">
            <v>8.4631400357655609E-2</v>
          </cell>
          <cell r="J162">
            <v>6.6130046819704011E-2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1.0736732578164871</v>
          </cell>
          <cell r="I163">
            <v>1.073623868745426</v>
          </cell>
          <cell r="J163">
            <v>2.4540947659301109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1.0736732578164871</v>
          </cell>
          <cell r="I164">
            <v>1.073623868745426</v>
          </cell>
          <cell r="J164">
            <v>2.4540947659301109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5.81458841182224E-8</v>
          </cell>
          <cell r="I165">
            <v>7.3753707974673397E-8</v>
          </cell>
          <cell r="J165">
            <v>0.13236167309480501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7.582390715048215E-2</v>
          </cell>
          <cell r="I166">
            <v>7.5823988528338021E-2</v>
          </cell>
          <cell r="J166">
            <v>0.17329214602500601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1.7721303676070939E-3</v>
          </cell>
          <cell r="I167">
            <v>7.9214229017596505E-3</v>
          </cell>
          <cell r="J167">
            <v>7.8094872897490671E-3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1.7721303676070939E-3</v>
          </cell>
          <cell r="I168">
            <v>7.9214229017596505E-3</v>
          </cell>
          <cell r="J168">
            <v>7.8094872897490671E-3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4.6014964109314199E-7</v>
          </cell>
          <cell r="I169">
            <v>4.7620076595657299E-4</v>
          </cell>
          <cell r="J169">
            <v>3.5037901347452601E-8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1.3257368208780931E-4</v>
          </cell>
          <cell r="I170">
            <v>6.0880530860472838E-4</v>
          </cell>
          <cell r="J170">
            <v>6.0891061940725503E-4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0.72124235243496637</v>
          </cell>
          <cell r="I171">
            <v>0.72119279825926463</v>
          </cell>
          <cell r="J171">
            <v>0.40740848432884597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0.72124235243496637</v>
          </cell>
          <cell r="I172">
            <v>0.72119279825926463</v>
          </cell>
          <cell r="J172">
            <v>0.40740848432884597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4.9358757593242703E-8</v>
          </cell>
          <cell r="I173">
            <v>5.91991388553205E-8</v>
          </cell>
          <cell r="J173">
            <v>7.2641603100294796E-7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5.0937382233061657E-2</v>
          </cell>
          <cell r="I174">
            <v>5.0937449333738227E-2</v>
          </cell>
          <cell r="J174">
            <v>2.876826628720448E-2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10.173512272972209</v>
          </cell>
          <cell r="I175">
            <v>3.2067728127636812</v>
          </cell>
          <cell r="J175">
            <v>1.5688925696613303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708.12610508181695</v>
          </cell>
          <cell r="I176">
            <v>222.72284049779</v>
          </cell>
          <cell r="J176">
            <v>108.494978106459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12.555427395067676</v>
          </cell>
          <cell r="I177">
            <v>3.9489865336487586</v>
          </cell>
          <cell r="J177">
            <v>1.9236698245826065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0.17800890268574601</v>
          </cell>
          <cell r="I178">
            <v>3.3433101375767202E-2</v>
          </cell>
          <cell r="J178">
            <v>2.1430941595240501E-3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0.58095675943867531</v>
          </cell>
          <cell r="I179">
            <v>0.2114393328862916</v>
          </cell>
          <cell r="J179">
            <v>0.10167786601234949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2.4317394903519658E-4</v>
          </cell>
          <cell r="I180">
            <v>3.0363435335741277E-4</v>
          </cell>
          <cell r="J180">
            <v>5.1073924057086723E-4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2.4317394903519658E-4</v>
          </cell>
          <cell r="I181">
            <v>3.0363435335741277E-4</v>
          </cell>
          <cell r="J181">
            <v>5.1073924057086723E-4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1.8667137052949699E-4</v>
          </cell>
          <cell r="I182">
            <v>7.2465720469734604E-5</v>
          </cell>
          <cell r="J182">
            <v>6.0247081487124402E-5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9.89235990885887E-4</v>
          </cell>
          <cell r="I183">
            <v>2.6610863347246403E-4</v>
          </cell>
          <cell r="J183">
            <v>1.9142155168308677E-4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0.10114666039132399</v>
          </cell>
          <cell r="I184">
            <v>7.2342931665172291E-2</v>
          </cell>
          <cell r="J184">
            <v>2.4226943513499043E-2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0.10114666039132399</v>
          </cell>
          <cell r="I185">
            <v>7.2342931665172291E-2</v>
          </cell>
          <cell r="J185">
            <v>2.4226943513499043E-2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0.13900792695436887</v>
          </cell>
          <cell r="I186">
            <v>9.9422372638610285E-2</v>
          </cell>
          <cell r="J186">
            <v>3.259997949866298E-2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1.0709899387273601E-4</v>
          </cell>
          <cell r="I187">
            <v>5.0246496946727403E-3</v>
          </cell>
          <cell r="J187">
            <v>8.7899230025465303E-8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7.6423218177799901E-3</v>
          </cell>
          <cell r="I188">
            <v>5.131947650692182E-3</v>
          </cell>
          <cell r="J188">
            <v>2.8463432497357471E-3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7.5396260184034504E-3</v>
          </cell>
          <cell r="I189">
            <v>7.498878303080366E-3</v>
          </cell>
          <cell r="J189">
            <v>4.418301782216234E-3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7.5396260184034504E-3</v>
          </cell>
          <cell r="I190">
            <v>7.498878303080366E-3</v>
          </cell>
          <cell r="J190">
            <v>4.418301782216234E-3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3.5161001389039602E-8</v>
          </cell>
          <cell r="I191">
            <v>3.7790641315285302E-8</v>
          </cell>
          <cell r="J191">
            <v>1.9067392880274401E-7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5.3849952906945883E-4</v>
          </cell>
          <cell r="I192">
            <v>5.3852347687280465E-4</v>
          </cell>
          <cell r="J192">
            <v>3.1159456960800193E-4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4.5048226842576701E-4</v>
          </cell>
          <cell r="I193">
            <v>4.3251439484415363E-4</v>
          </cell>
          <cell r="J193">
            <v>2.8477423243554331E-4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4.5048226842576701E-4</v>
          </cell>
          <cell r="I194">
            <v>4.3251439484415363E-4</v>
          </cell>
          <cell r="J194">
            <v>2.8477423243554331E-4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3.0042982668876197E-8</v>
          </cell>
          <cell r="I195">
            <v>3.1061379093780802E-8</v>
          </cell>
          <cell r="J195">
            <v>1.3289206144356101E-7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3.1589708762560224E-5</v>
          </cell>
          <cell r="I196">
            <v>3.1602604075402445E-5</v>
          </cell>
          <cell r="J196">
            <v>1.8460910323369758E-5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7.5502590636598152E-5</v>
          </cell>
          <cell r="I197">
            <v>6.0240730045635272E-5</v>
          </cell>
          <cell r="J197">
            <v>4.3934467967961477E-5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7.5502590636598152E-5</v>
          </cell>
          <cell r="I198">
            <v>6.0240730045635272E-5</v>
          </cell>
          <cell r="J198">
            <v>4.3934467967961477E-5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2.0156027591358399E-8</v>
          </cell>
          <cell r="I199">
            <v>2.15642548405389E-8</v>
          </cell>
          <cell r="J199">
            <v>3.9996157376341103E-8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3.3355016961392349E-7</v>
          </cell>
          <cell r="I200">
            <v>3.482037433813781E-7</v>
          </cell>
          <cell r="J200">
            <v>2.8925359204130189E-7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29.228332557077881</v>
          </cell>
          <cell r="I201">
            <v>31.209879548325745</v>
          </cell>
          <cell r="J201">
            <v>27.691933161645277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8.584512878529905</v>
          </cell>
          <cell r="I202">
            <v>8.6552247241048192</v>
          </cell>
          <cell r="J202">
            <v>6.8519729496764237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29.228332557077881</v>
          </cell>
          <cell r="I203">
            <v>31.209879548325745</v>
          </cell>
          <cell r="J203">
            <v>27.691933161645277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0.73341820014347303</v>
          </cell>
          <cell r="I204">
            <v>1.26808461550977</v>
          </cell>
          <cell r="J204">
            <v>1.0066503081254301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2.3613028060903325</v>
          </cell>
          <cell r="I205">
            <v>2.5214520552395623</v>
          </cell>
          <cell r="J205">
            <v>2.2371736710781924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11.403667086243605</v>
          </cell>
          <cell r="I206">
            <v>14.224771807924933</v>
          </cell>
          <cell r="J206">
            <v>15.741885218472405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4.9546419760530656</v>
          </cell>
          <cell r="I207">
            <v>5.7999183514737078</v>
          </cell>
          <cell r="J207">
            <v>5.6864383242547882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0.33882542707468499</v>
          </cell>
          <cell r="I208">
            <v>0.43504533205427398</v>
          </cell>
          <cell r="J208">
            <v>0.61688728654829095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0.77944606371541469</v>
          </cell>
          <cell r="I209">
            <v>0.97225751236963709</v>
          </cell>
          <cell r="J209">
            <v>1.0759353998858048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9.0245663585854619</v>
          </cell>
          <cell r="I210">
            <v>9.1654559236038828</v>
          </cell>
          <cell r="J210">
            <v>12.776675790419219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1.6556105252044678E-2</v>
          </cell>
          <cell r="I211">
            <v>2.2931475554977866E-2</v>
          </cell>
          <cell r="J211">
            <v>7.8769203926757399E-3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9.0411224638375014</v>
          </cell>
          <cell r="I212">
            <v>9.1883873991588594</v>
          </cell>
          <cell r="J212">
            <v>12.784552710811884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7.096337939829573E-5</v>
          </cell>
          <cell r="I213">
            <v>5.5039918814240531E-5</v>
          </cell>
          <cell r="J213">
            <v>3.9939877801660574E-5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7.096337939829573E-5</v>
          </cell>
          <cell r="I214">
            <v>5.5039918814240531E-5</v>
          </cell>
          <cell r="J214">
            <v>3.9939877801660574E-5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>
            <v>-6.3051594694750198E-8</v>
          </cell>
          <cell r="I215">
            <v>-6.80694853466839E-8</v>
          </cell>
          <cell r="J215">
            <v>-1.9498321589106898E-8</v>
          </cell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18.08363647904773</v>
          </cell>
          <cell r="I216">
            <v>23.450251564466374</v>
          </cell>
          <cell r="J216">
            <v>22.624968185486885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18.08363647904773</v>
          </cell>
          <cell r="I217">
            <v>23.450251564466374</v>
          </cell>
          <cell r="J217">
            <v>22.624968185486885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5.2915841723496024</v>
          </cell>
          <cell r="I218">
            <v>6.5253904013762885</v>
          </cell>
          <cell r="J218">
            <v>5.8878547801129359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0.62434722453200298</v>
          </cell>
          <cell r="I219">
            <v>0.77255342447867204</v>
          </cell>
          <cell r="J219">
            <v>0.929226334642551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1.3978917903679766</v>
          </cell>
          <cell r="I220">
            <v>1.8135894866927431</v>
          </cell>
          <cell r="J220">
            <v>1.753989500729882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0.16473072771779798</v>
          </cell>
          <cell r="I221">
            <v>1.1145231842654231E-3</v>
          </cell>
          <cell r="J221">
            <v>3.169017039319072E-2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5.1551282024756345E-3</v>
          </cell>
          <cell r="I222">
            <v>6.9615622528458078E-4</v>
          </cell>
          <cell r="J222">
            <v>1.3982291359766865E-3</v>
          </cell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0.16986213430851585</v>
          </cell>
          <cell r="I223">
            <v>1.7844756280402431E-3</v>
          </cell>
          <cell r="J223">
            <v>3.3067223428295545E-2</v>
          </cell>
        </row>
        <row r="224">
          <cell r="A224" t="str">
            <v>RHSA-WHCONBR1</v>
          </cell>
          <cell r="B224" t="str">
            <v>VAR_ncap</v>
          </cell>
          <cell r="C224" t="str">
            <v>-</v>
          </cell>
          <cell r="H224">
            <v>2.1251463844653302</v>
          </cell>
          <cell r="I224"/>
          <cell r="J224"/>
        </row>
        <row r="225">
          <cell r="A225" t="str">
            <v>RHSA-WHCONBR1</v>
          </cell>
          <cell r="B225" t="str">
            <v>VAR_cap</v>
          </cell>
          <cell r="C225" t="str">
            <v>-</v>
          </cell>
          <cell r="H225">
            <v>5.3578826588050106</v>
          </cell>
          <cell r="I225">
            <v>3.1030405123700007</v>
          </cell>
          <cell r="J225">
            <v>1.3933041492570055</v>
          </cell>
        </row>
        <row r="226">
          <cell r="A226" t="str">
            <v>RHNS-SHELCBR</v>
          </cell>
          <cell r="B226" t="str">
            <v>VAR_fout</v>
          </cell>
          <cell r="C226" t="str">
            <v>RHNS-SHAELCB</v>
          </cell>
          <cell r="H226">
            <v>1.1906713170256418E-2</v>
          </cell>
          <cell r="I226">
            <v>1.158317302571593E-2</v>
          </cell>
          <cell r="J226">
            <v>6.9392815095305534E-3</v>
          </cell>
        </row>
        <row r="227">
          <cell r="A227" t="str">
            <v>RHNS-SHELCBR</v>
          </cell>
          <cell r="B227" t="str">
            <v>VAR_fin</v>
          </cell>
          <cell r="C227" t="str">
            <v>RHNS_ELC</v>
          </cell>
          <cell r="H227">
            <v>1.2533382284480463E-2</v>
          </cell>
          <cell r="I227">
            <v>1.2192813711279931E-2</v>
          </cell>
          <cell r="J227">
            <v>7.3045068521374124E-3</v>
          </cell>
        </row>
        <row r="228">
          <cell r="A228" t="str">
            <v>RHNS-SHELCBR</v>
          </cell>
          <cell r="B228" t="str">
            <v>VAR_ncap</v>
          </cell>
          <cell r="C228" t="str">
            <v>-</v>
          </cell>
          <cell r="H228">
            <v>1.7237831781599601E-3</v>
          </cell>
          <cell r="I228"/>
          <cell r="J228"/>
        </row>
        <row r="229">
          <cell r="A229" t="str">
            <v>RHNS-SHELCBR</v>
          </cell>
          <cell r="B229" t="str">
            <v>VAR_cap</v>
          </cell>
          <cell r="C229" t="str">
            <v>-</v>
          </cell>
          <cell r="H229">
            <v>4.3652611667027094E-3</v>
          </cell>
          <cell r="I229">
            <v>1.7235395551421047E-3</v>
          </cell>
          <cell r="J229">
            <v>7.2863917924733063E-4</v>
          </cell>
        </row>
        <row r="230">
          <cell r="A230" t="str">
            <v>RHSA-WHCONBR2</v>
          </cell>
          <cell r="B230" t="str">
            <v>VAR_ncap</v>
          </cell>
          <cell r="C230" t="str">
            <v>-</v>
          </cell>
          <cell r="H230">
            <v>2.1251463844647902</v>
          </cell>
          <cell r="I230"/>
          <cell r="J230"/>
        </row>
        <row r="231">
          <cell r="A231" t="str">
            <v>RHSA-WHCONBR2</v>
          </cell>
          <cell r="B231" t="str">
            <v>VAR_cap</v>
          </cell>
          <cell r="C231" t="str">
            <v>-</v>
          </cell>
          <cell r="H231">
            <v>5.3578826588120023</v>
          </cell>
          <cell r="I231">
            <v>3.1030405123760261</v>
          </cell>
          <cell r="J231">
            <v>1.3933041492619509</v>
          </cell>
        </row>
        <row r="232">
          <cell r="A232" t="str">
            <v>ITOT-SWHSTG-SOL</v>
          </cell>
          <cell r="B232" t="str">
            <v>VAR_fout</v>
          </cell>
          <cell r="C232" t="str">
            <v>ITOT-SWHASOL</v>
          </cell>
          <cell r="H232">
            <v>5.6927582507700634E-4</v>
          </cell>
          <cell r="I232">
            <v>1.6587385135488999E-3</v>
          </cell>
          <cell r="J232">
            <v>2.4829703580100723E-3</v>
          </cell>
        </row>
        <row r="233">
          <cell r="A233" t="str">
            <v>ITOT-SWHSTG-SOL</v>
          </cell>
          <cell r="B233" t="str">
            <v>VAR_fin</v>
          </cell>
          <cell r="C233" t="str">
            <v>ITOT-SWHASOL</v>
          </cell>
          <cell r="H233">
            <v>6.1398630648849622E-4</v>
          </cell>
          <cell r="I233">
            <v>1.9102699083450485E-3</v>
          </cell>
          <cell r="J233">
            <v>2.7081491010764449E-3</v>
          </cell>
        </row>
        <row r="234">
          <cell r="A234" t="str">
            <v>ITOT-SWHSTG-SOL</v>
          </cell>
          <cell r="B234" t="str">
            <v>VAR_ncap</v>
          </cell>
          <cell r="C234" t="str">
            <v>-</v>
          </cell>
          <cell r="H234">
            <v>3.8701074284502697E-5</v>
          </cell>
          <cell r="I234">
            <v>2.1671842820988299E-3</v>
          </cell>
          <cell r="J234">
            <v>1.19445747509987E-7</v>
          </cell>
        </row>
        <row r="235">
          <cell r="A235" t="str">
            <v>ITOT-SWHSTG-SOL</v>
          </cell>
          <cell r="B235" t="str">
            <v>VAR_cap</v>
          </cell>
          <cell r="C235" t="str">
            <v>-</v>
          </cell>
          <cell r="H235">
            <v>7.0764246791436397E-5</v>
          </cell>
          <cell r="I235">
            <v>2.2158998366997602E-3</v>
          </cell>
          <cell r="J235">
            <v>1.5892880791067801E-3</v>
          </cell>
        </row>
        <row r="236">
          <cell r="A236" t="str">
            <v>RHES-SHLTHCHPNGA</v>
          </cell>
          <cell r="B236" t="str">
            <v>VAR_fout</v>
          </cell>
          <cell r="C236" t="str">
            <v>RHES-SHLTHC-NGA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RHESLTHCHPC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RHES_LTH_CHPNGA_ON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VAR_ncap</v>
          </cell>
          <cell r="C239" t="str">
            <v>-</v>
          </cell>
          <cell r="H239">
            <v>5.1341231918770804E-4</v>
          </cell>
          <cell r="I239">
            <v>2.3519931083535901E-4</v>
          </cell>
          <cell r="J239">
            <v>7.7243345708476906E-5</v>
          </cell>
        </row>
        <row r="240">
          <cell r="A240" t="str">
            <v>RHES-SHLTHCHPNGA</v>
          </cell>
          <cell r="B240" t="str">
            <v>VAR_cap</v>
          </cell>
          <cell r="C240" t="str">
            <v>-</v>
          </cell>
          <cell r="H240">
            <v>8.6720731989869005E-4</v>
          </cell>
          <cell r="I240">
            <v>4.6625140044101302E-4</v>
          </cell>
          <cell r="J240">
            <v>1.5058056913862299E-4</v>
          </cell>
        </row>
        <row r="241">
          <cell r="A241" t="str">
            <v>RHSA-WHSTG-ELC</v>
          </cell>
          <cell r="B241" t="str">
            <v>VAR_fout</v>
          </cell>
          <cell r="C241" t="str">
            <v>RHSA-WHAELCB</v>
          </cell>
          <cell r="H241">
            <v>0.29895574931206137</v>
          </cell>
          <cell r="I241">
            <v>0.30266356182994603</v>
          </cell>
          <cell r="J241">
            <v>0.23645159260900636</v>
          </cell>
        </row>
        <row r="242">
          <cell r="A242" t="str">
            <v>RHSA-WHSTG-ELC</v>
          </cell>
          <cell r="B242" t="str">
            <v>VAR_fout</v>
          </cell>
          <cell r="C242" t="str">
            <v>AUX_RHSA-WHSTG-ELC_OUT</v>
          </cell>
          <cell r="H242">
            <v>0.29925470506137336</v>
          </cell>
          <cell r="I242">
            <v>0.30296622539177598</v>
          </cell>
          <cell r="J242">
            <v>0.23668804420161524</v>
          </cell>
        </row>
        <row r="243">
          <cell r="A243" t="str">
            <v>RHSA-WHSTG-ELC</v>
          </cell>
          <cell r="B243" t="str">
            <v>VAR_fin</v>
          </cell>
          <cell r="C243" t="str">
            <v>RHSA-WHAELCB</v>
          </cell>
          <cell r="H243">
            <v>0.29895735330360668</v>
          </cell>
          <cell r="I243">
            <v>0.30266596976792881</v>
          </cell>
          <cell r="J243">
            <v>0.23645159260993717</v>
          </cell>
        </row>
        <row r="244">
          <cell r="A244" t="str">
            <v>RHSA-WHSTG-ELC</v>
          </cell>
          <cell r="B244" t="str">
            <v>VAR_ncap</v>
          </cell>
          <cell r="C244" t="str">
            <v>-</v>
          </cell>
          <cell r="H244">
            <v>1.4055017892704301E-2</v>
          </cell>
          <cell r="I244">
            <v>1.12156366343586E-2</v>
          </cell>
          <cell r="J244">
            <v>7.9723740679093803E-3</v>
          </cell>
        </row>
        <row r="245">
          <cell r="A245" t="str">
            <v>RHSA-WHSTG-ELC</v>
          </cell>
          <cell r="B245" t="str">
            <v>VAR_cap</v>
          </cell>
          <cell r="C245" t="str">
            <v>-</v>
          </cell>
          <cell r="H245">
            <v>2.9070555244139831E-2</v>
          </cell>
          <cell r="I245">
            <v>2.5254033933578852E-2</v>
          </cell>
          <cell r="J245">
            <v>2.1989432762398016E-2</v>
          </cell>
        </row>
        <row r="246">
          <cell r="A246" t="str">
            <v>ITOT-SWHLFOBR</v>
          </cell>
          <cell r="B246" t="str">
            <v>VAR_fout</v>
          </cell>
          <cell r="C246" t="str">
            <v>ITOT-SWH</v>
          </cell>
          <cell r="H246">
            <v>3.6114119368606796</v>
          </cell>
          <cell r="I246">
            <v>2.4568096019960413</v>
          </cell>
          <cell r="J246">
            <v>0.89222726548132669</v>
          </cell>
        </row>
        <row r="247">
          <cell r="A247" t="str">
            <v>ITOT-SWHLFOBR</v>
          </cell>
          <cell r="B247" t="str">
            <v>VAR_fout</v>
          </cell>
          <cell r="C247" t="str">
            <v>CO2_I</v>
          </cell>
          <cell r="H247">
            <v>338.24203241400699</v>
          </cell>
          <cell r="I247">
            <v>229.18705906879501</v>
          </cell>
          <cell r="J247">
            <v>82.575413251393698</v>
          </cell>
        </row>
        <row r="248">
          <cell r="A248" t="str">
            <v>ITOT-SWHLFOBR</v>
          </cell>
          <cell r="B248" t="str">
            <v>VAR_fin</v>
          </cell>
          <cell r="C248" t="str">
            <v>ILFO</v>
          </cell>
          <cell r="H248">
            <v>4.5894441304478528</v>
          </cell>
          <cell r="I248">
            <v>3.1097294310555657</v>
          </cell>
          <cell r="J248">
            <v>1.1204262313621929</v>
          </cell>
        </row>
        <row r="249">
          <cell r="A249" t="str">
            <v>ITOT-SWHLFOBR</v>
          </cell>
          <cell r="B249" t="str">
            <v>VAR_ncap</v>
          </cell>
          <cell r="C249" t="str">
            <v>-</v>
          </cell>
          <cell r="H249">
            <v>0.15452070771357301</v>
          </cell>
          <cell r="I249">
            <v>1.3015362848609699E-3</v>
          </cell>
          <cell r="J249">
            <v>9.7330915498075906E-6</v>
          </cell>
        </row>
        <row r="250">
          <cell r="A250" t="str">
            <v>ITOT-SWHLFOBR</v>
          </cell>
          <cell r="B250" t="str">
            <v>VAR_cap</v>
          </cell>
          <cell r="C250" t="str">
            <v>-</v>
          </cell>
          <cell r="H250">
            <v>0.25336767589934128</v>
          </cell>
          <cell r="I250">
            <v>0.15582305817728706</v>
          </cell>
          <cell r="J250">
            <v>6.5804902033514842E-2</v>
          </cell>
        </row>
        <row r="251">
          <cell r="A251" t="str">
            <v>D-SCOM_LTH_CHPNGA</v>
          </cell>
          <cell r="B251" t="str">
            <v>VAR_fout</v>
          </cell>
          <cell r="C251" t="str">
            <v>LTH</v>
          </cell>
          <cell r="H251"/>
          <cell r="I251"/>
          <cell r="J251"/>
        </row>
        <row r="252">
          <cell r="A252" t="str">
            <v>D-SCOM_LTH_CHPNGA</v>
          </cell>
          <cell r="B252" t="str">
            <v>VAR_fout</v>
          </cell>
          <cell r="C252" t="str">
            <v>SCOM_LTH_CHPNGA_ON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VAR_fin</v>
          </cell>
          <cell r="C253" t="str">
            <v>SCOM_LTH_CHPNGA</v>
          </cell>
          <cell r="H253"/>
          <cell r="I253"/>
          <cell r="J253"/>
        </row>
        <row r="254">
          <cell r="A254" t="str">
            <v>RHSA-WHCONBR3</v>
          </cell>
          <cell r="B254" t="str">
            <v>VAR_ncap</v>
          </cell>
          <cell r="C254" t="str">
            <v>-</v>
          </cell>
          <cell r="H254">
            <v>2.1251463844653302</v>
          </cell>
          <cell r="I254"/>
          <cell r="J254"/>
        </row>
        <row r="255">
          <cell r="A255" t="str">
            <v>RHSA-WHCONBR3</v>
          </cell>
          <cell r="B255" t="str">
            <v>VAR_cap</v>
          </cell>
          <cell r="C255" t="str">
            <v>-</v>
          </cell>
          <cell r="H255">
            <v>5.3578826588050106</v>
          </cell>
          <cell r="I255">
            <v>3.1030405123700007</v>
          </cell>
          <cell r="J255">
            <v>1.3933041492570055</v>
          </cell>
        </row>
        <row r="256">
          <cell r="A256" t="str">
            <v>D-IWOD</v>
          </cell>
          <cell r="B256" t="str">
            <v>VAR_fout</v>
          </cell>
          <cell r="C256" t="str">
            <v>IWOD</v>
          </cell>
          <cell r="H256">
            <v>22.977525234750974</v>
          </cell>
          <cell r="I256">
            <v>25.314095090804727</v>
          </cell>
          <cell r="J256">
            <v>30.486597073444493</v>
          </cell>
        </row>
        <row r="257">
          <cell r="A257" t="str">
            <v>D-IWOD</v>
          </cell>
          <cell r="B257" t="str">
            <v>VAR_fin</v>
          </cell>
          <cell r="C257" t="str">
            <v>WOD</v>
          </cell>
          <cell r="H257">
            <v>22.977525234750974</v>
          </cell>
          <cell r="I257">
            <v>25.314095090804727</v>
          </cell>
          <cell r="J257">
            <v>30.486597073444493</v>
          </cell>
        </row>
        <row r="258">
          <cell r="A258" t="str">
            <v>RHSA-WHCONBR4</v>
          </cell>
          <cell r="B258" t="str">
            <v>VAR_ncap</v>
          </cell>
          <cell r="C258" t="str">
            <v>-</v>
          </cell>
          <cell r="H258">
            <v>2.1251463844647902</v>
          </cell>
          <cell r="I258"/>
          <cell r="J258"/>
        </row>
        <row r="259">
          <cell r="A259" t="str">
            <v>RHSA-WHCONBR4</v>
          </cell>
          <cell r="B259" t="str">
            <v>VAR_cap</v>
          </cell>
          <cell r="C259" t="str">
            <v>-</v>
          </cell>
          <cell r="H259">
            <v>5.3578826588120023</v>
          </cell>
          <cell r="I259">
            <v>3.1030405123760261</v>
          </cell>
          <cell r="J259">
            <v>1.3933041492619509</v>
          </cell>
        </row>
        <row r="260">
          <cell r="A260" t="str">
            <v>SCOM-ELCSPEC</v>
          </cell>
          <cell r="B260" t="str">
            <v>VAR_fout</v>
          </cell>
          <cell r="C260" t="str">
            <v>SCOM-ELS</v>
          </cell>
          <cell r="H260">
            <v>29.847654809473493</v>
          </cell>
          <cell r="I260">
            <v>23.461104046896942</v>
          </cell>
          <cell r="J260">
            <v>14.528379047216506</v>
          </cell>
        </row>
        <row r="261">
          <cell r="A261" t="str">
            <v>SCOM-ELCSPEC</v>
          </cell>
          <cell r="B261" t="str">
            <v>VAR_fin</v>
          </cell>
          <cell r="C261" t="str">
            <v>SCOM_ELC</v>
          </cell>
          <cell r="H261">
            <v>29.847654809473493</v>
          </cell>
          <cell r="I261">
            <v>23.461104046896942</v>
          </cell>
          <cell r="J261">
            <v>14.528379047216506</v>
          </cell>
        </row>
        <row r="262">
          <cell r="A262" t="str">
            <v>SCOM-ELCSPEC</v>
          </cell>
          <cell r="B262" t="str">
            <v>VAR_ncap</v>
          </cell>
          <cell r="C262" t="str">
            <v>-</v>
          </cell>
          <cell r="H262">
            <v>2.2123309359458801E-6</v>
          </cell>
          <cell r="I262">
            <v>2.3125411744695501E-6</v>
          </cell>
          <cell r="J262">
            <v>1.3153608385520299</v>
          </cell>
        </row>
        <row r="263">
          <cell r="A263" t="str">
            <v>SCOM-ELCSPEC</v>
          </cell>
          <cell r="B263" t="str">
            <v>VAR_cap</v>
          </cell>
          <cell r="C263" t="str">
            <v>-</v>
          </cell>
          <cell r="H263">
            <v>3.1548795581341218</v>
          </cell>
          <cell r="I263">
            <v>2.4798256320623659</v>
          </cell>
          <cell r="J263">
            <v>1.5356399090384538</v>
          </cell>
        </row>
        <row r="264">
          <cell r="A264" t="str">
            <v>D-ITOT_KEV_WST_ELC_CHP</v>
          </cell>
          <cell r="B264" t="str">
            <v>VAR_fout</v>
          </cell>
          <cell r="C264" t="str">
            <v>ITOT_ELC</v>
          </cell>
          <cell r="H264">
            <v>6.7444798950460326E-4</v>
          </cell>
          <cell r="I264">
            <v>5.350480081422642E-4</v>
          </cell>
          <cell r="J264">
            <v>0.21815577160018834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ELC5</v>
          </cell>
          <cell r="H265">
            <v>5.9092405508237784E-4</v>
          </cell>
          <cell r="I265">
            <v>4.6445502559062571E-4</v>
          </cell>
          <cell r="J265">
            <v>3.4926564114120061E-2</v>
          </cell>
        </row>
        <row r="266">
          <cell r="A266" t="str">
            <v>D-ITOT_KEV_WST_ELC_CHP</v>
          </cell>
          <cell r="B266" t="str">
            <v>VAR_fin</v>
          </cell>
          <cell r="C266" t="str">
            <v>ITOT_KEV_WST_ELC_CHP</v>
          </cell>
          <cell r="H266">
            <v>1.2422992813175258E-3</v>
          </cell>
          <cell r="I266">
            <v>9.7090773321628176E-4</v>
          </cell>
          <cell r="J266">
            <v>0.25308233571430833</v>
          </cell>
        </row>
        <row r="267">
          <cell r="A267" t="str">
            <v>RHSA-WHCONBR5</v>
          </cell>
          <cell r="B267" t="str">
            <v>VAR_ncap</v>
          </cell>
          <cell r="C267" t="str">
            <v>-</v>
          </cell>
          <cell r="H267">
            <v>2.1251463844653302</v>
          </cell>
          <cell r="I267"/>
          <cell r="J267"/>
        </row>
        <row r="268">
          <cell r="A268" t="str">
            <v>RHSA-WHCONBR5</v>
          </cell>
          <cell r="B268" t="str">
            <v>VAR_cap</v>
          </cell>
          <cell r="C268" t="str">
            <v>-</v>
          </cell>
          <cell r="H268">
            <v>5.3578826588050106</v>
          </cell>
          <cell r="I268">
            <v>3.1030405123700007</v>
          </cell>
          <cell r="J268">
            <v>1.3933041492570055</v>
          </cell>
        </row>
        <row r="269">
          <cell r="A269" t="str">
            <v>D-RHNM_SOLELC</v>
          </cell>
          <cell r="B269" t="str">
            <v>VAR_fout</v>
          </cell>
          <cell r="C269" t="str">
            <v>ELC5</v>
          </cell>
          <cell r="H269">
            <v>1.2963793527546524E-3</v>
          </cell>
          <cell r="I269">
            <v>9.9648530142996852E-4</v>
          </cell>
          <cell r="J269">
            <v>5.9528926412624901E-4</v>
          </cell>
        </row>
        <row r="270">
          <cell r="A270" t="str">
            <v>D-RHNM_SOLELC</v>
          </cell>
          <cell r="B270" t="str">
            <v>VAR_fout</v>
          </cell>
          <cell r="C270" t="str">
            <v>RHNM_ELC</v>
          </cell>
          <cell r="H270">
            <v>1.963105612863989</v>
          </cell>
          <cell r="I270">
            <v>2.0637889758866295</v>
          </cell>
          <cell r="J270">
            <v>2.2801585467939702</v>
          </cell>
        </row>
        <row r="271">
          <cell r="A271" t="str">
            <v>D-RHNM_SOLELC</v>
          </cell>
          <cell r="B271" t="str">
            <v>VAR_fin</v>
          </cell>
          <cell r="C271" t="str">
            <v>RHNM_SOL_ELC</v>
          </cell>
          <cell r="H271">
            <v>1.9644019922167442</v>
          </cell>
          <cell r="I271">
            <v>2.0647854611880589</v>
          </cell>
          <cell r="J271">
            <v>2.2807538360580986</v>
          </cell>
        </row>
        <row r="272">
          <cell r="A272" t="str">
            <v>RHNM-SHSTG-ELCHP</v>
          </cell>
          <cell r="B272" t="str">
            <v>VAR_fout</v>
          </cell>
          <cell r="C272" t="str">
            <v>AUX_RHNM-SHSTG-ELCHP_OUT</v>
          </cell>
          <cell r="H272">
            <v>0.23583111613448168</v>
          </cell>
          <cell r="I272">
            <v>0.36048320658067134</v>
          </cell>
          <cell r="J272">
            <v>0.42125326582589062</v>
          </cell>
        </row>
        <row r="273">
          <cell r="A273" t="str">
            <v>RHNM-SHSTG-ELCHP</v>
          </cell>
          <cell r="B273" t="str">
            <v>VAR_fout</v>
          </cell>
          <cell r="C273" t="str">
            <v>RHNM-SHAELCH</v>
          </cell>
          <cell r="H273">
            <v>0.23559552061386796</v>
          </cell>
          <cell r="I273">
            <v>0.36012308349717426</v>
          </cell>
          <cell r="J273">
            <v>0.42083243339249848</v>
          </cell>
        </row>
        <row r="274">
          <cell r="A274" t="str">
            <v>RHNM-SHSTG-ELCHP</v>
          </cell>
          <cell r="B274" t="str">
            <v>VAR_fin</v>
          </cell>
          <cell r="C274" t="str">
            <v>RHNM-SHAELCH</v>
          </cell>
          <cell r="H274">
            <v>0.23561261936108846</v>
          </cell>
          <cell r="I274">
            <v>0.36014214084477386</v>
          </cell>
          <cell r="J274">
            <v>0.42084274292393392</v>
          </cell>
        </row>
        <row r="275">
          <cell r="A275" t="str">
            <v>RHNM-SHSTG-ELCHP</v>
          </cell>
          <cell r="B275" t="str">
            <v>VAR_ncap</v>
          </cell>
          <cell r="C275" t="str">
            <v>-</v>
          </cell>
          <cell r="H275">
            <v>7.4269975385191497E-3</v>
          </cell>
          <cell r="I275">
            <v>2.51684862486155E-2</v>
          </cell>
          <cell r="J275">
            <v>2.69566908517044E-2</v>
          </cell>
        </row>
        <row r="276">
          <cell r="A276" t="str">
            <v>RHNM-SHSTG-ELCHP</v>
          </cell>
          <cell r="B276" t="str">
            <v>VAR_cap</v>
          </cell>
          <cell r="C276" t="str">
            <v>-</v>
          </cell>
          <cell r="H276">
            <v>3.6462935303795033E-2</v>
          </cell>
          <cell r="I276">
            <v>4.3027769984987078E-2</v>
          </cell>
          <cell r="J276">
            <v>4.8289544097423399E-2</v>
          </cell>
        </row>
        <row r="277">
          <cell r="A277" t="str">
            <v>D-SCOM_LTH</v>
          </cell>
          <cell r="B277" t="str">
            <v>VAR_fout</v>
          </cell>
          <cell r="C277" t="str">
            <v>SCOM_LTH_DH</v>
          </cell>
          <cell r="H277">
            <v>11.070638480065057</v>
          </cell>
          <cell r="I277">
            <v>12.094993817619978</v>
          </cell>
          <cell r="J277">
            <v>10.29400129540913</v>
          </cell>
        </row>
        <row r="278">
          <cell r="A278" t="str">
            <v>D-SCOM_LTH</v>
          </cell>
          <cell r="B278" t="str">
            <v>VAR_fin</v>
          </cell>
          <cell r="C278" t="str">
            <v>LTH</v>
          </cell>
          <cell r="H278">
            <v>12.011494736548439</v>
          </cell>
          <cell r="I278">
            <v>13.114304781846084</v>
          </cell>
          <cell r="J278">
            <v>11.146919655081581</v>
          </cell>
        </row>
        <row r="279">
          <cell r="A279" t="str">
            <v>D-SCOM_LTH</v>
          </cell>
          <cell r="B279" t="str">
            <v>VAR_ncap</v>
          </cell>
          <cell r="C279" t="str">
            <v>-</v>
          </cell>
          <cell r="H279">
            <v>1.7321265338471899E-7</v>
          </cell>
          <cell r="I279">
            <v>1.7911752105060499E-7</v>
          </cell>
          <cell r="J279">
            <v>1.47857209848373E-7</v>
          </cell>
        </row>
        <row r="280">
          <cell r="A280" t="str">
            <v>D-SCOM_LTH</v>
          </cell>
          <cell r="B280" t="str">
            <v>VAR_cap</v>
          </cell>
          <cell r="C280" t="str">
            <v>-</v>
          </cell>
          <cell r="H280">
            <v>0.84970066485464901</v>
          </cell>
          <cell r="I280">
            <v>0.84970084397217005</v>
          </cell>
          <cell r="J280">
            <v>0.84970099182937997</v>
          </cell>
        </row>
        <row r="281">
          <cell r="A281" t="str">
            <v>ITOT-SWHBIOBR</v>
          </cell>
          <cell r="B281" t="str">
            <v>VAR_fout</v>
          </cell>
          <cell r="C281" t="str">
            <v>ITOT-SWH</v>
          </cell>
          <cell r="H281">
            <v>1.9802190204905308</v>
          </cell>
          <cell r="I281">
            <v>1.9802179148007062</v>
          </cell>
          <cell r="J281">
            <v>2.005283769682173</v>
          </cell>
        </row>
        <row r="282">
          <cell r="A282" t="str">
            <v>ITOT-SWHBIOBR</v>
          </cell>
          <cell r="B282" t="str">
            <v>VAR_fin</v>
          </cell>
          <cell r="C282" t="str">
            <v>IBIO</v>
          </cell>
          <cell r="H282">
            <v>2.7851181722792271</v>
          </cell>
          <cell r="I282">
            <v>2.785116617159924</v>
          </cell>
          <cell r="J282">
            <v>2.7851163467807964</v>
          </cell>
        </row>
        <row r="283">
          <cell r="A283" t="str">
            <v>ITOT-SWHBIOBR</v>
          </cell>
          <cell r="B283" t="str">
            <v>VAR_ncap</v>
          </cell>
          <cell r="C283" t="str">
            <v>-</v>
          </cell>
          <cell r="H283">
            <v>2.9515360649424199E-2</v>
          </cell>
          <cell r="I283">
            <v>9.0820237808828794E-2</v>
          </cell>
          <cell r="J283">
            <v>4.8342238177946799E-2</v>
          </cell>
        </row>
        <row r="284">
          <cell r="A284" t="str">
            <v>ITOT-SWHBIOBR</v>
          </cell>
          <cell r="B284" t="str">
            <v>VAR_cap</v>
          </cell>
          <cell r="C284" t="str">
            <v>-</v>
          </cell>
          <cell r="H284">
            <v>0.11827831099323986</v>
          </cell>
          <cell r="I284">
            <v>0.13550586231400416</v>
          </cell>
          <cell r="J284">
            <v>0.12671702528563814</v>
          </cell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H285">
            <v>8.7225437805131894E-8</v>
          </cell>
          <cell r="I285">
            <v>9.0275224836551799E-8</v>
          </cell>
          <cell r="J285">
            <v>9.5323179524721003E-8</v>
          </cell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H286">
            <v>-1.179760062567433E-6</v>
          </cell>
          <cell r="I286">
            <v>-6.5535882921055794E-7</v>
          </cell>
          <cell r="J286">
            <v>-5.5480062307116803E-7</v>
          </cell>
        </row>
        <row r="287">
          <cell r="A287" t="str">
            <v>D-RHNM_KEV_WOD_ELC_CHP</v>
          </cell>
          <cell r="B287" t="str">
            <v>VAR_fout</v>
          </cell>
          <cell r="C287" t="str">
            <v>ELC5</v>
          </cell>
          <cell r="H287">
            <v>8.3249844139160489E-4</v>
          </cell>
          <cell r="I287">
            <v>1.4156511522193532E-3</v>
          </cell>
          <cell r="J287">
            <v>8.2303913206442896E-4</v>
          </cell>
        </row>
        <row r="288">
          <cell r="A288" t="str">
            <v>D-RHNM_KEV_WOD_ELC_CHP</v>
          </cell>
          <cell r="B288" t="str">
            <v>VAR_fout</v>
          </cell>
          <cell r="C288" t="str">
            <v>RHNM_ELC</v>
          </cell>
          <cell r="H288">
            <v>1.3750499633380991E-3</v>
          </cell>
          <cell r="I288">
            <v>9.4341412281133366E-2</v>
          </cell>
          <cell r="J288">
            <v>6.7705333267658083E-2</v>
          </cell>
        </row>
        <row r="289">
          <cell r="A289" t="str">
            <v>D-RHNM_KEV_WOD_ELC_CHP</v>
          </cell>
          <cell r="B289" t="str">
            <v>VAR_fin</v>
          </cell>
          <cell r="C289" t="str">
            <v>RHNM_KEV_WOD_ELC_CHP</v>
          </cell>
          <cell r="H289">
            <v>2.1899147579042435E-3</v>
          </cell>
          <cell r="I289">
            <v>9.5747129041517748E-2</v>
          </cell>
          <cell r="J289">
            <v>6.8521008966097516E-2</v>
          </cell>
        </row>
        <row r="290">
          <cell r="A290" t="str">
            <v>SCOM-SHLTHCHPNGA</v>
          </cell>
          <cell r="B290" t="str">
            <v>VAR_fout</v>
          </cell>
          <cell r="C290" t="str">
            <v>SCOM-SHLTHC-NGA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VAR_fin</v>
          </cell>
          <cell r="C291" t="str">
            <v>SCOMLTHCHPC</v>
          </cell>
          <cell r="H291"/>
          <cell r="I291"/>
          <cell r="J291"/>
        </row>
        <row r="292">
          <cell r="A292" t="str">
            <v>SCOM-SHLTHCHPNGA</v>
          </cell>
          <cell r="B292" t="str">
            <v>VAR_fin</v>
          </cell>
          <cell r="C292" t="str">
            <v>SCOM_LTH_CHPNGA_ON</v>
          </cell>
          <cell r="H292"/>
          <cell r="I292"/>
          <cell r="J292"/>
        </row>
        <row r="293">
          <cell r="A293" t="str">
            <v>SCOM-SHLTHCHPNGA</v>
          </cell>
          <cell r="B293" t="str">
            <v>VAR_ncap</v>
          </cell>
          <cell r="C293" t="str">
            <v>-</v>
          </cell>
          <cell r="H293">
            <v>1.1784014577389101E-3</v>
          </cell>
          <cell r="I293">
            <v>6.1107295176613795E-4</v>
          </cell>
          <cell r="J293">
            <v>4.7284462424599199E-5</v>
          </cell>
        </row>
        <row r="294">
          <cell r="A294" t="str">
            <v>SCOM-SHLTHCHPNGA</v>
          </cell>
          <cell r="B294" t="str">
            <v>VAR_cap</v>
          </cell>
          <cell r="C294" t="str">
            <v>-</v>
          </cell>
          <cell r="H294">
            <v>1.7369106121494018E-3</v>
          </cell>
          <cell r="I294">
            <v>9.8534546545007984E-4</v>
          </cell>
          <cell r="J294">
            <v>1.13909774608934E-4</v>
          </cell>
        </row>
        <row r="295">
          <cell r="A295" t="str">
            <v>ITOT-PROCESSCO2</v>
          </cell>
          <cell r="B295" t="str">
            <v>VAR_fout</v>
          </cell>
          <cell r="C295" t="str">
            <v>CO2</v>
          </cell>
          <cell r="H295">
            <v>2085.5359019243101</v>
          </cell>
          <cell r="I295">
            <v>2077.4143085021001</v>
          </cell>
          <cell r="J295">
            <v>2063.7562710042798</v>
          </cell>
        </row>
        <row r="296">
          <cell r="A296" t="str">
            <v>ITOT-PROCESSCO2</v>
          </cell>
          <cell r="B296" t="str">
            <v>VAR_fout</v>
          </cell>
          <cell r="C296" t="str">
            <v>CO2P</v>
          </cell>
          <cell r="H296">
            <v>2085.535901924306</v>
          </cell>
          <cell r="I296">
            <v>2077.4143085020964</v>
          </cell>
          <cell r="J296">
            <v>2063.7562710042794</v>
          </cell>
        </row>
        <row r="297">
          <cell r="A297" t="str">
            <v>RHNM-SHWODBR</v>
          </cell>
          <cell r="B297" t="str">
            <v>VAR_fout</v>
          </cell>
          <cell r="C297" t="str">
            <v>RHNM-SHWOD</v>
          </cell>
          <cell r="H297"/>
          <cell r="I297"/>
          <cell r="J297"/>
        </row>
        <row r="298">
          <cell r="A298" t="str">
            <v>RHNM-SHWODBR</v>
          </cell>
          <cell r="B298" t="str">
            <v>VAR_fin</v>
          </cell>
          <cell r="C298" t="str">
            <v>RHNMWODBRC</v>
          </cell>
          <cell r="H298"/>
          <cell r="I298"/>
          <cell r="J298"/>
        </row>
        <row r="299">
          <cell r="A299" t="str">
            <v>RHNM-SHWODBR</v>
          </cell>
          <cell r="B299" t="str">
            <v>VAR_fin</v>
          </cell>
          <cell r="C299" t="str">
            <v>RWOD</v>
          </cell>
          <cell r="H299"/>
          <cell r="I299"/>
          <cell r="J299"/>
        </row>
        <row r="300">
          <cell r="A300" t="str">
            <v>RHNM-SHWODBR</v>
          </cell>
          <cell r="B300" t="str">
            <v>VAR_ncap</v>
          </cell>
          <cell r="C300" t="str">
            <v>-</v>
          </cell>
          <cell r="H300">
            <v>4.4950198159373598E-7</v>
          </cell>
          <cell r="I300"/>
          <cell r="J300"/>
        </row>
        <row r="301">
          <cell r="A301" t="str">
            <v>RHNM-SHWODBR</v>
          </cell>
          <cell r="B301" t="str">
            <v>VAR_cap</v>
          </cell>
          <cell r="C301" t="str">
            <v>-</v>
          </cell>
          <cell r="H301">
            <v>4.3146703811939701E-5</v>
          </cell>
          <cell r="I301">
            <v>9.4363801228001976E-8</v>
          </cell>
          <cell r="J301">
            <v>9.51404211846054E-8</v>
          </cell>
        </row>
        <row r="302">
          <cell r="A302" t="str">
            <v>RHNS-SHDEM</v>
          </cell>
          <cell r="B302" t="str">
            <v>VAR_fout</v>
          </cell>
          <cell r="C302" t="str">
            <v>RHNS-SHD</v>
          </cell>
          <cell r="H302">
            <v>3.2642158740451701</v>
          </cell>
          <cell r="I302">
            <v>3.765118064612321</v>
          </cell>
          <cell r="J302">
            <v>4.2615134400910248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RHNS-SHLTHC-WOD</v>
          </cell>
          <cell r="H303">
            <v>2.2112995500620896E-4</v>
          </cell>
          <cell r="I303">
            <v>1.2832657564304311E-5</v>
          </cell>
          <cell r="J303">
            <v>1.1158108685636257E-4</v>
          </cell>
        </row>
        <row r="304">
          <cell r="A304" t="str">
            <v>RHNS-SHDEM</v>
          </cell>
          <cell r="B304" t="str">
            <v>VAR_fin</v>
          </cell>
          <cell r="C304" t="str">
            <v>RHNS-SHLFO</v>
          </cell>
          <cell r="H304">
            <v>3.8126461892900795E-2</v>
          </cell>
          <cell r="I304">
            <v>2.7892186452301463E-2</v>
          </cell>
          <cell r="J304"/>
        </row>
        <row r="305">
          <cell r="A305" t="str">
            <v>RHNS-SHDEM</v>
          </cell>
          <cell r="B305" t="str">
            <v>VAR_fin</v>
          </cell>
          <cell r="C305" t="str">
            <v>RHNS-SHNGAH</v>
          </cell>
          <cell r="H305">
            <v>0.70494470367331907</v>
          </cell>
          <cell r="I305">
            <v>0.84574246523222207</v>
          </cell>
          <cell r="J305">
            <v>0.94174347201235509</v>
          </cell>
        </row>
        <row r="306">
          <cell r="A306" t="str">
            <v>RHNS-SHDEM</v>
          </cell>
          <cell r="B306" t="str">
            <v>VAR_fin</v>
          </cell>
          <cell r="C306" t="str">
            <v>RHNS-SHCON</v>
          </cell>
          <cell r="H306">
            <v>1.5824616382114551E-3</v>
          </cell>
          <cell r="I306">
            <v>3.6529448047720506E-3</v>
          </cell>
          <cell r="J306">
            <v>3.575475339793513E-3</v>
          </cell>
        </row>
        <row r="307">
          <cell r="A307" t="str">
            <v>RHNS-SHDEM</v>
          </cell>
          <cell r="B307" t="str">
            <v>VAR_fin</v>
          </cell>
          <cell r="C307" t="str">
            <v>RHNS-SHWOD</v>
          </cell>
          <cell r="H307"/>
          <cell r="I307">
            <v>5.5521632447121088E-5</v>
          </cell>
          <cell r="J307">
            <v>2.1944668706257727E-5</v>
          </cell>
        </row>
        <row r="308">
          <cell r="A308" t="str">
            <v>RHNS-SHDEM</v>
          </cell>
          <cell r="B308" t="str">
            <v>VAR_fin</v>
          </cell>
          <cell r="C308" t="str">
            <v>RHNS-SHNST</v>
          </cell>
          <cell r="H308">
            <v>9.3272275826724536E-5</v>
          </cell>
          <cell r="I308">
            <v>2.3532173490842318E-4</v>
          </cell>
          <cell r="J308">
            <v>1.9314896864383981E-4</v>
          </cell>
        </row>
        <row r="309">
          <cell r="A309" t="str">
            <v>RHNS-SHDEM</v>
          </cell>
          <cell r="B309" t="str">
            <v>VAR_fin</v>
          </cell>
          <cell r="C309" t="str">
            <v>RHNS-SHPLT</v>
          </cell>
          <cell r="H309">
            <v>4.8268107397596202E-6</v>
          </cell>
          <cell r="I309">
            <v>1.3990643466094607E-4</v>
          </cell>
          <cell r="J309">
            <v>1.2564786058816681E-4</v>
          </cell>
        </row>
        <row r="310">
          <cell r="A310" t="str">
            <v>RHNS-SHDEM</v>
          </cell>
          <cell r="B310" t="str">
            <v>VAR_fin</v>
          </cell>
          <cell r="C310" t="str">
            <v>RHNS-SHLTHD</v>
          </cell>
          <cell r="H310">
            <v>0.24256009834953374</v>
          </cell>
          <cell r="I310">
            <v>0.26141155028204338</v>
          </cell>
          <cell r="J310">
            <v>0.28124905915278042</v>
          </cell>
        </row>
        <row r="311">
          <cell r="A311" t="str">
            <v>RHNS-SHDEM</v>
          </cell>
          <cell r="B311" t="str">
            <v>VAR_fin</v>
          </cell>
          <cell r="C311" t="str">
            <v>RHNS-SHELCB</v>
          </cell>
          <cell r="H311">
            <v>1.1794555707652239E-2</v>
          </cell>
          <cell r="I311">
            <v>1.1527122326203846E-2</v>
          </cell>
          <cell r="J311">
            <v>7.0060063287512627E-3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RHNS-SHELCH</v>
          </cell>
          <cell r="H312">
            <v>2.2195846505927284</v>
          </cell>
          <cell r="I312">
            <v>2.5676045712403051</v>
          </cell>
          <cell r="J312">
            <v>2.99305574966264</v>
          </cell>
        </row>
        <row r="313">
          <cell r="A313" t="str">
            <v>RHNS-SHDEM</v>
          </cell>
          <cell r="B313" t="str">
            <v>VAR_fin</v>
          </cell>
          <cell r="C313" t="str">
            <v>RHNS-SHSOL</v>
          </cell>
          <cell r="H313">
            <v>1.1008430337353862E-3</v>
          </cell>
          <cell r="I313">
            <v>1.6555253898724556E-3</v>
          </cell>
          <cell r="J313">
            <v>2.3511246784282559E-3</v>
          </cell>
        </row>
        <row r="314">
          <cell r="A314" t="str">
            <v>RHNS-SHDEM</v>
          </cell>
          <cell r="B314" t="str">
            <v>VAR_fin</v>
          </cell>
          <cell r="C314" t="str">
            <v>RHNS-SHLTHC-NGA</v>
          </cell>
          <cell r="H314">
            <v>1.4807821762008412E-5</v>
          </cell>
          <cell r="I314">
            <v>4.42771835725618E-7</v>
          </cell>
          <cell r="J314">
            <v>2.5657131834893329E-5</v>
          </cell>
        </row>
        <row r="315">
          <cell r="A315" t="str">
            <v>RHNS-SHDEM</v>
          </cell>
          <cell r="B315" t="str">
            <v>VAR_fin</v>
          </cell>
          <cell r="C315" t="str">
            <v>RHNS-SHNGA</v>
          </cell>
          <cell r="H315">
            <v>4.4407828732630016E-2</v>
          </cell>
          <cell r="I315">
            <v>4.535615513054831E-2</v>
          </cell>
          <cell r="J315">
            <v>3.2184436719947161E-2</v>
          </cell>
        </row>
        <row r="316">
          <cell r="A316" t="str">
            <v>RES-ELCSPEC</v>
          </cell>
          <cell r="B316" t="str">
            <v>VAR_fout</v>
          </cell>
          <cell r="C316" t="str">
            <v>RHSA-ELS</v>
          </cell>
          <cell r="H316">
            <v>30.41819348945964</v>
          </cell>
          <cell r="I316">
            <v>21.139947201205608</v>
          </cell>
          <cell r="J316">
            <v>3.3560542966109104</v>
          </cell>
        </row>
        <row r="317">
          <cell r="A317" t="str">
            <v>RES-ELCSPEC</v>
          </cell>
          <cell r="B317" t="str">
            <v>VAR_fin</v>
          </cell>
          <cell r="C317" t="str">
            <v>RHSA_ELC</v>
          </cell>
          <cell r="H317">
            <v>30.41819348945964</v>
          </cell>
          <cell r="I317">
            <v>21.139947201205608</v>
          </cell>
          <cell r="J317">
            <v>3.3560542966109104</v>
          </cell>
          <cell r="L317"/>
          <cell r="M317"/>
          <cell r="N317"/>
        </row>
        <row r="318">
          <cell r="A318" t="str">
            <v>RES-ELCSPEC</v>
          </cell>
          <cell r="B318" t="str">
            <v>VAR_ncap</v>
          </cell>
          <cell r="C318" t="str">
            <v>-</v>
          </cell>
          <cell r="H318">
            <v>3.0957739237598898E-6</v>
          </cell>
          <cell r="I318">
            <v>1.6448813943702499E-6</v>
          </cell>
          <cell r="J318">
            <v>6.12484510126729E-2</v>
          </cell>
        </row>
        <row r="319">
          <cell r="A319" t="str">
            <v>RES-ELCSPEC</v>
          </cell>
          <cell r="B319" t="str">
            <v>VAR_cap</v>
          </cell>
          <cell r="C319" t="str">
            <v>-</v>
          </cell>
          <cell r="H319">
            <v>3.2151930605711319</v>
          </cell>
          <cell r="I319">
            <v>2.234498483480817</v>
          </cell>
          <cell r="J319">
            <v>0.42685482687943493</v>
          </cell>
        </row>
        <row r="320">
          <cell r="A320" t="str">
            <v>SCOM-SHCONBR1</v>
          </cell>
          <cell r="B320" t="str">
            <v>VAR_fout</v>
          </cell>
          <cell r="C320" t="str">
            <v>SCOM-SHCON</v>
          </cell>
          <cell r="H320">
            <v>2.2195231076860718</v>
          </cell>
          <cell r="I320">
            <v>2.6177971493978101</v>
          </cell>
          <cell r="J320">
            <v>2.6177995640172522</v>
          </cell>
        </row>
        <row r="321">
          <cell r="A321" t="str">
            <v>SCOM-SHCONBR1</v>
          </cell>
          <cell r="B321" t="str">
            <v>VAR_fin</v>
          </cell>
          <cell r="C321" t="str">
            <v>CON</v>
          </cell>
          <cell r="H321">
            <v>2.2195231076860718</v>
          </cell>
          <cell r="I321">
            <v>2.6177971493978101</v>
          </cell>
          <cell r="J321">
            <v>2.6177995640172522</v>
          </cell>
        </row>
        <row r="322">
          <cell r="A322" t="str">
            <v>SCOM-SHCONBR1</v>
          </cell>
          <cell r="B322" t="str">
            <v>VAR_ncap</v>
          </cell>
          <cell r="C322" t="str">
            <v>-</v>
          </cell>
          <cell r="H322">
            <v>2.8948462762175699E-7</v>
          </cell>
          <cell r="I322">
            <v>7.2195075398552699E-3</v>
          </cell>
          <cell r="J322">
            <v>8.6631703821626299E-2</v>
          </cell>
        </row>
        <row r="323">
          <cell r="A323" t="str">
            <v>SCOM-SHCONBR1</v>
          </cell>
          <cell r="B323" t="str">
            <v>VAR_cap</v>
          </cell>
          <cell r="C323" t="str">
            <v>-</v>
          </cell>
          <cell r="H323">
            <v>0.202294158021187</v>
          </cell>
          <cell r="I323">
            <v>0.20951442593648828</v>
          </cell>
          <cell r="J323">
            <v>0.21079835568303223</v>
          </cell>
        </row>
        <row r="324">
          <cell r="A324" t="str">
            <v>RHSA-WHSTG-SOL</v>
          </cell>
          <cell r="B324" t="str">
            <v>VAR_fout</v>
          </cell>
          <cell r="C324" t="str">
            <v>RHSA-WHASOL</v>
          </cell>
          <cell r="H324">
            <v>0.68034238485189813</v>
          </cell>
          <cell r="I324">
            <v>0.80319764190244725</v>
          </cell>
          <cell r="J324">
            <v>0.90958344753220799</v>
          </cell>
        </row>
        <row r="325">
          <cell r="A325" t="str">
            <v>RHSA-WHSTG-SOL</v>
          </cell>
          <cell r="B325" t="str">
            <v>VAR_fout</v>
          </cell>
          <cell r="C325" t="str">
            <v>AUX_RHSA-WHSTG-SOL_OUT</v>
          </cell>
          <cell r="H325">
            <v>0.68102272723674928</v>
          </cell>
          <cell r="I325">
            <v>0.80400083954434931</v>
          </cell>
          <cell r="J325">
            <v>0.91049303097974021</v>
          </cell>
        </row>
        <row r="326">
          <cell r="A326" t="str">
            <v>RHSA-WHSTG-SOL</v>
          </cell>
          <cell r="B326" t="str">
            <v>VAR_fin</v>
          </cell>
          <cell r="C326" t="str">
            <v>RHSA-WHASOL</v>
          </cell>
          <cell r="H326">
            <v>0.68035266055548338</v>
          </cell>
          <cell r="I326">
            <v>0.80320621102480028</v>
          </cell>
          <cell r="J326">
            <v>0.90959471442651774</v>
          </cell>
        </row>
        <row r="327">
          <cell r="A327" t="str">
            <v>RHSA-WHSTG-SOL</v>
          </cell>
          <cell r="B327" t="str">
            <v>VAR_ncap</v>
          </cell>
          <cell r="C327" t="str">
            <v>-</v>
          </cell>
          <cell r="H327">
            <v>7.7076133739264197E-2</v>
          </cell>
          <cell r="I327">
            <v>4.5782657180173297E-2</v>
          </cell>
          <cell r="J327">
            <v>8.3886467363876296E-2</v>
          </cell>
        </row>
        <row r="328">
          <cell r="A328" t="str">
            <v>RHSA-WHSTG-SOL</v>
          </cell>
          <cell r="B328" t="str">
            <v>VAR_cap</v>
          </cell>
          <cell r="C328" t="str">
            <v>-</v>
          </cell>
          <cell r="H328">
            <v>0.10767374318479296</v>
          </cell>
          <cell r="I328">
            <v>0.12982284986302201</v>
          </cell>
          <cell r="J328">
            <v>0.149715268809574</v>
          </cell>
        </row>
        <row r="329">
          <cell r="A329" t="str">
            <v>SCOM-SHCONBR2</v>
          </cell>
          <cell r="B329" t="str">
            <v>VAR_fout</v>
          </cell>
          <cell r="C329" t="str">
            <v>SCOM-SHCON</v>
          </cell>
          <cell r="H329">
            <v>3.5463580534479848</v>
          </cell>
          <cell r="I329">
            <v>4.0772726068578056</v>
          </cell>
          <cell r="J329">
            <v>4.0772754589668851</v>
          </cell>
        </row>
        <row r="330">
          <cell r="A330" t="str">
            <v>SCOM-SHCONBR2</v>
          </cell>
          <cell r="B330" t="str">
            <v>VAR_fin</v>
          </cell>
          <cell r="C330" t="str">
            <v>CON</v>
          </cell>
          <cell r="H330">
            <v>3.5463580534479848</v>
          </cell>
          <cell r="I330">
            <v>4.0772726068578056</v>
          </cell>
          <cell r="J330">
            <v>4.0772754589668851</v>
          </cell>
        </row>
        <row r="331">
          <cell r="A331" t="str">
            <v>SCOM-SHCONBR2</v>
          </cell>
          <cell r="B331" t="str">
            <v>VAR_ncap</v>
          </cell>
          <cell r="C331" t="str">
            <v>-</v>
          </cell>
          <cell r="H331">
            <v>2.7577116216060001E-7</v>
          </cell>
          <cell r="I331">
            <v>6.4576473322525097E-3</v>
          </cell>
          <cell r="J331">
            <v>0.13648253314150799</v>
          </cell>
        </row>
        <row r="332">
          <cell r="A332" t="str">
            <v>SCOM-SHCONBR2</v>
          </cell>
          <cell r="B332" t="str">
            <v>VAR_cap</v>
          </cell>
          <cell r="C332" t="str">
            <v>-</v>
          </cell>
          <cell r="H332">
            <v>0.31506758986282535</v>
          </cell>
          <cell r="I332">
            <v>0.32152601946691106</v>
          </cell>
          <cell r="J332">
            <v>0.32508180869790698</v>
          </cell>
        </row>
        <row r="333">
          <cell r="A333" t="str">
            <v>SCOM-SHCONBR3</v>
          </cell>
          <cell r="B333" t="str">
            <v>VAR_fout</v>
          </cell>
          <cell r="C333" t="str">
            <v>SCOM-SHCON</v>
          </cell>
          <cell r="H333">
            <v>2.0611385387728194</v>
          </cell>
          <cell r="I333">
            <v>3.2760128646596987</v>
          </cell>
          <cell r="J333">
            <v>3.2762392628633012</v>
          </cell>
        </row>
        <row r="334">
          <cell r="A334" t="str">
            <v>SCOM-SHCONBR3</v>
          </cell>
          <cell r="B334" t="str">
            <v>VAR_fin</v>
          </cell>
          <cell r="C334" t="str">
            <v>CON</v>
          </cell>
          <cell r="H334">
            <v>2.0611385387728194</v>
          </cell>
          <cell r="I334">
            <v>3.2760128646596987</v>
          </cell>
          <cell r="J334">
            <v>3.2762392628633012</v>
          </cell>
        </row>
        <row r="335">
          <cell r="A335" t="str">
            <v>SCOM-SHCONBR3</v>
          </cell>
          <cell r="B335" t="str">
            <v>VAR_ncap</v>
          </cell>
          <cell r="C335" t="str">
            <v>-</v>
          </cell>
          <cell r="H335">
            <v>1.67752657473237E-7</v>
          </cell>
          <cell r="I335">
            <v>6.6649807978370307E-2</v>
          </cell>
          <cell r="J335">
            <v>7.8694137079717799E-2</v>
          </cell>
        </row>
        <row r="336">
          <cell r="A336" t="str">
            <v>SCOM-SHCONBR3</v>
          </cell>
          <cell r="B336" t="str">
            <v>VAR_cap</v>
          </cell>
          <cell r="C336" t="str">
            <v>-</v>
          </cell>
          <cell r="H336">
            <v>0.18652016144152575</v>
          </cell>
          <cell r="I336">
            <v>0.25317079654814623</v>
          </cell>
          <cell r="J336">
            <v>0.25317208898747401</v>
          </cell>
        </row>
        <row r="337">
          <cell r="A337" t="str">
            <v>SCOM-SHCONBR4</v>
          </cell>
          <cell r="B337" t="str">
            <v>VAR_fout</v>
          </cell>
          <cell r="C337" t="str">
            <v>SCOM-SHCON</v>
          </cell>
          <cell r="H337">
            <v>1.9682538053081666E-3</v>
          </cell>
          <cell r="I337">
            <v>5.479205710032109E-2</v>
          </cell>
          <cell r="J337">
            <v>3.3212971794293455</v>
          </cell>
        </row>
        <row r="338">
          <cell r="A338" t="str">
            <v>SCOM-SHCONBR4</v>
          </cell>
          <cell r="B338" t="str">
            <v>VAR_fin</v>
          </cell>
          <cell r="C338" t="str">
            <v>CON</v>
          </cell>
          <cell r="H338">
            <v>1.9682538053081666E-3</v>
          </cell>
          <cell r="I338">
            <v>5.479205710032109E-2</v>
          </cell>
          <cell r="J338">
            <v>3.3212971794293455</v>
          </cell>
        </row>
        <row r="339">
          <cell r="A339" t="str">
            <v>SCOM-SHCONBR4</v>
          </cell>
          <cell r="B339" t="str">
            <v>VAR_ncap</v>
          </cell>
          <cell r="C339" t="str">
            <v>-</v>
          </cell>
          <cell r="H339">
            <v>1.4281148924484101E-7</v>
          </cell>
          <cell r="I339">
            <v>3.9792320750417602E-3</v>
          </cell>
          <cell r="J339">
            <v>0.25251008397387997</v>
          </cell>
        </row>
        <row r="340">
          <cell r="A340" t="str">
            <v>SCOM-SHCONBR4</v>
          </cell>
          <cell r="B340" t="str">
            <v>VAR_cap</v>
          </cell>
          <cell r="C340" t="str">
            <v>-</v>
          </cell>
          <cell r="H340">
            <v>2.7398051873573525E-4</v>
          </cell>
          <cell r="I340">
            <v>4.25378033839855E-3</v>
          </cell>
          <cell r="J340">
            <v>0.25664820077701145</v>
          </cell>
        </row>
        <row r="341">
          <cell r="A341" t="str">
            <v>RHEM-SHNGABR</v>
          </cell>
          <cell r="B341" t="str">
            <v>VAR_fout</v>
          </cell>
          <cell r="C341" t="str">
            <v>CO2_R</v>
          </cell>
          <cell r="H341">
            <v>433.07291615811903</v>
          </cell>
          <cell r="I341">
            <v>113.88847697913501</v>
          </cell>
          <cell r="J341">
            <v>39.769331583837698</v>
          </cell>
        </row>
        <row r="342">
          <cell r="A342" t="str">
            <v>RHEM-SHNGABR</v>
          </cell>
          <cell r="B342" t="str">
            <v>VAR_fout</v>
          </cell>
          <cell r="C342" t="str">
            <v>RHEM-SHNGA</v>
          </cell>
          <cell r="H342">
            <v>7.2396932138363601</v>
          </cell>
          <cell r="I342">
            <v>1.9038771605356242</v>
          </cell>
          <cell r="J342">
            <v>0.66482513508463414</v>
          </cell>
        </row>
        <row r="343">
          <cell r="A343" t="str">
            <v>RHEM-SHNGABR</v>
          </cell>
          <cell r="B343" t="str">
            <v>VAR_fin</v>
          </cell>
          <cell r="C343" t="str">
            <v>RNGA</v>
          </cell>
          <cell r="H343">
            <v>7.6785978042219698</v>
          </cell>
          <cell r="I343">
            <v>2.019299237218708</v>
          </cell>
          <cell r="J343">
            <v>0.70512999262123621</v>
          </cell>
        </row>
        <row r="344">
          <cell r="A344" t="str">
            <v>RHEM-SHNGABR</v>
          </cell>
          <cell r="B344" t="str">
            <v>VAR_ncap</v>
          </cell>
          <cell r="C344" t="str">
            <v>-</v>
          </cell>
          <cell r="H344">
            <v>4.9837069123506501E-2</v>
          </cell>
          <cell r="I344">
            <v>8.4103245760910106E-2</v>
          </cell>
          <cell r="J344">
            <v>2.7625690390985299E-7</v>
          </cell>
        </row>
        <row r="345">
          <cell r="A345" t="str">
            <v>RHEM-SHNGABR</v>
          </cell>
          <cell r="B345" t="str">
            <v>VAR_cap</v>
          </cell>
          <cell r="C345" t="str">
            <v>-</v>
          </cell>
          <cell r="H345">
            <v>0.51652741530442037</v>
          </cell>
          <cell r="I345">
            <v>0.15365718271358317</v>
          </cell>
          <cell r="J345">
            <v>6.0359116338383305E-2</v>
          </cell>
        </row>
        <row r="346">
          <cell r="A346" t="str">
            <v>RHNS-SHCONBR1</v>
          </cell>
          <cell r="B346" t="str">
            <v>VAR_ncap</v>
          </cell>
          <cell r="C346" t="str">
            <v>-</v>
          </cell>
          <cell r="H346">
            <v>2.1251463844647902</v>
          </cell>
          <cell r="I346"/>
          <cell r="J346"/>
        </row>
        <row r="347">
          <cell r="A347" t="str">
            <v>RHNS-SHCONBR1</v>
          </cell>
          <cell r="B347" t="str">
            <v>VAR_cap</v>
          </cell>
          <cell r="C347" t="str">
            <v>-</v>
          </cell>
          <cell r="H347">
            <v>5.3578826588120023</v>
          </cell>
          <cell r="I347">
            <v>3.1030405123760261</v>
          </cell>
          <cell r="J347">
            <v>1.3933041492619509</v>
          </cell>
        </row>
        <row r="348">
          <cell r="A348" t="str">
            <v>SCOM-SHCONBR5</v>
          </cell>
          <cell r="B348" t="str">
            <v>VAR_fout</v>
          </cell>
          <cell r="C348" t="str">
            <v>SCOM-SHCON</v>
          </cell>
          <cell r="H348">
            <v>1.4027215048214971E-3</v>
          </cell>
          <cell r="I348">
            <v>2.3931685889650306E-3</v>
          </cell>
          <cell r="J348">
            <v>1.8241185558603663</v>
          </cell>
        </row>
        <row r="349">
          <cell r="A349" t="str">
            <v>SCOM-SHCONBR5</v>
          </cell>
          <cell r="B349" t="str">
            <v>VAR_fin</v>
          </cell>
          <cell r="C349" t="str">
            <v>CON</v>
          </cell>
          <cell r="H349">
            <v>1.4027215048214971E-3</v>
          </cell>
          <cell r="I349">
            <v>2.3931685889650306E-3</v>
          </cell>
          <cell r="J349">
            <v>1.8241185558603663</v>
          </cell>
        </row>
        <row r="350">
          <cell r="A350" t="str">
            <v>SCOM-SHCONBR5</v>
          </cell>
          <cell r="B350" t="str">
            <v>VAR_ncap</v>
          </cell>
          <cell r="C350" t="str">
            <v>-</v>
          </cell>
          <cell r="H350">
            <v>1.2547498704586999E-7</v>
          </cell>
          <cell r="I350">
            <v>6.9043709756734699E-7</v>
          </cell>
          <cell r="J350">
            <v>0.14084394179981399</v>
          </cell>
        </row>
        <row r="351">
          <cell r="A351" t="str">
            <v>SCOM-SHCONBR5</v>
          </cell>
          <cell r="B351" t="str">
            <v>VAR_cap</v>
          </cell>
          <cell r="C351" t="str">
            <v>-</v>
          </cell>
          <cell r="H351">
            <v>1.9944579083700249E-4</v>
          </cell>
          <cell r="I351">
            <v>2.0062739293026069E-4</v>
          </cell>
          <cell r="J351">
            <v>0.1409603685179471</v>
          </cell>
        </row>
        <row r="352">
          <cell r="A352" t="str">
            <v>RHNS-SHCONBR2</v>
          </cell>
          <cell r="B352" t="str">
            <v>VAR_ncap</v>
          </cell>
          <cell r="C352" t="str">
            <v>-</v>
          </cell>
          <cell r="H352">
            <v>2.1251463844653302</v>
          </cell>
          <cell r="I352"/>
          <cell r="J352"/>
        </row>
        <row r="353">
          <cell r="A353" t="str">
            <v>RHNS-SHCONBR2</v>
          </cell>
          <cell r="B353" t="str">
            <v>VAR_cap</v>
          </cell>
          <cell r="C353" t="str">
            <v>-</v>
          </cell>
          <cell r="H353">
            <v>5.3578826588050106</v>
          </cell>
          <cell r="I353">
            <v>3.1030405123700007</v>
          </cell>
          <cell r="J353">
            <v>1.3933041492570055</v>
          </cell>
        </row>
        <row r="354">
          <cell r="A354" t="str">
            <v>RHES-SHSTG-ELCHP</v>
          </cell>
          <cell r="B354" t="str">
            <v>VAR_fout</v>
          </cell>
          <cell r="C354" t="str">
            <v>RHES-SHAELCH</v>
          </cell>
          <cell r="H354">
            <v>3.9065827504630062</v>
          </cell>
          <cell r="I354">
            <v>5.4277526947792989</v>
          </cell>
          <cell r="J354">
            <v>4.4539960803980616</v>
          </cell>
        </row>
        <row r="355">
          <cell r="A355" t="str">
            <v>RHES-SHSTG-ELCHP</v>
          </cell>
          <cell r="B355" t="str">
            <v>VAR_fout</v>
          </cell>
          <cell r="C355" t="str">
            <v>AUX_RHES-SHSTG-ELCHP_OUT</v>
          </cell>
          <cell r="H355">
            <v>3.9104893332134703</v>
          </cell>
          <cell r="I355">
            <v>5.4331804474740766</v>
          </cell>
          <cell r="J355">
            <v>4.4584500764784574</v>
          </cell>
        </row>
        <row r="356">
          <cell r="A356" t="str">
            <v>RHES-SHSTG-ELCHP</v>
          </cell>
          <cell r="B356" t="str">
            <v>VAR_fin</v>
          </cell>
          <cell r="C356" t="str">
            <v>RHES-SHAELCH</v>
          </cell>
          <cell r="H356">
            <v>3.9065960368349724</v>
          </cell>
          <cell r="I356">
            <v>5.4277667033210477</v>
          </cell>
          <cell r="J356">
            <v>4.4540069149350074</v>
          </cell>
        </row>
        <row r="357">
          <cell r="A357" t="str">
            <v>RHES-SHSTG-ELCHP</v>
          </cell>
          <cell r="B357" t="str">
            <v>VAR_ncap</v>
          </cell>
          <cell r="C357" t="str">
            <v>-</v>
          </cell>
          <cell r="H357">
            <v>0.12721783182684299</v>
          </cell>
          <cell r="I357">
            <v>0.226053979956201</v>
          </cell>
          <cell r="J357">
            <v>0.176979305004654</v>
          </cell>
        </row>
        <row r="358">
          <cell r="A358" t="str">
            <v>RHES-SHSTG-ELCHP</v>
          </cell>
          <cell r="B358" t="str">
            <v>VAR_cap</v>
          </cell>
          <cell r="C358" t="str">
            <v>-</v>
          </cell>
          <cell r="H358">
            <v>0.41670197508744111</v>
          </cell>
          <cell r="I358">
            <v>0.44497167748861594</v>
          </cell>
          <cell r="J358">
            <v>0.39479668230265941</v>
          </cell>
        </row>
        <row r="359">
          <cell r="A359" t="str">
            <v>SCOM-SHCONBR6</v>
          </cell>
          <cell r="B359" t="str">
            <v>VAR_fout</v>
          </cell>
          <cell r="C359" t="str">
            <v>SCOM-SHCON</v>
          </cell>
          <cell r="H359">
            <v>7.6824471883182085E-4</v>
          </cell>
          <cell r="I359">
            <v>1.2835536167973033E-3</v>
          </cell>
          <cell r="J359">
            <v>8.5251506175321331E-4</v>
          </cell>
        </row>
        <row r="360">
          <cell r="A360" t="str">
            <v>SCOM-SHCONBR6</v>
          </cell>
          <cell r="B360" t="str">
            <v>VAR_fin</v>
          </cell>
          <cell r="C360" t="str">
            <v>CON</v>
          </cell>
          <cell r="H360">
            <v>7.6824471883182085E-4</v>
          </cell>
          <cell r="I360">
            <v>1.2835536167973033E-3</v>
          </cell>
          <cell r="J360">
            <v>8.5251506175321331E-4</v>
          </cell>
        </row>
        <row r="361">
          <cell r="A361" t="str">
            <v>SCOM-SHCONBR6</v>
          </cell>
          <cell r="B361" t="str">
            <v>VAR_ncap</v>
          </cell>
          <cell r="C361" t="str">
            <v>-</v>
          </cell>
          <cell r="H361">
            <v>1.04023089583446E-7</v>
          </cell>
          <cell r="I361">
            <v>2.9871087192239102E-7</v>
          </cell>
          <cell r="J361">
            <v>6.8099088407880097E-6</v>
          </cell>
        </row>
        <row r="362">
          <cell r="A362" t="str">
            <v>SCOM-SHCONBR6</v>
          </cell>
          <cell r="B362" t="str">
            <v>VAR_cap</v>
          </cell>
          <cell r="C362" t="str">
            <v>-</v>
          </cell>
          <cell r="H362">
            <v>1.1147840370965513E-4</v>
          </cell>
          <cell r="I362">
            <v>1.1209670510429421E-4</v>
          </cell>
          <cell r="J362">
            <v>7.1885917773561596E-5</v>
          </cell>
        </row>
        <row r="363">
          <cell r="A363" t="str">
            <v>RHNM-SHDEM</v>
          </cell>
          <cell r="B363" t="str">
            <v>VAR_fout</v>
          </cell>
          <cell r="C363" t="str">
            <v>RHNM-SHD</v>
          </cell>
          <cell r="H363">
            <v>3.3755457315170223</v>
          </cell>
          <cell r="I363">
            <v>3.8749195024454703</v>
          </cell>
          <cell r="J363">
            <v>4.2456104828167893</v>
          </cell>
        </row>
        <row r="364">
          <cell r="A364" t="str">
            <v>RHNM-SHDEM</v>
          </cell>
          <cell r="B364" t="str">
            <v>VAR_fin</v>
          </cell>
          <cell r="C364" t="str">
            <v>RHNM-SHLFO</v>
          </cell>
          <cell r="H364">
            <v>0.1174026624631244</v>
          </cell>
          <cell r="I364">
            <v>5.9213020313736209E-2</v>
          </cell>
          <cell r="J364"/>
        </row>
        <row r="365">
          <cell r="A365" t="str">
            <v>RHNM-SHDEM</v>
          </cell>
          <cell r="B365" t="str">
            <v>VAR_fin</v>
          </cell>
          <cell r="C365" t="str">
            <v>RHNM-SHLTHD</v>
          </cell>
          <cell r="H365">
            <v>0.38732967612144759</v>
          </cell>
          <cell r="I365">
            <v>0.44810083534828149</v>
          </cell>
          <cell r="J365">
            <v>0.50381583539761154</v>
          </cell>
        </row>
        <row r="366">
          <cell r="A366" t="str">
            <v>RHNM-SHDEM</v>
          </cell>
          <cell r="B366" t="str">
            <v>VAR_fin</v>
          </cell>
          <cell r="C366" t="str">
            <v>RHNM-SHCON</v>
          </cell>
          <cell r="H366">
            <v>1.7721303676070939E-3</v>
          </cell>
          <cell r="I366">
            <v>7.9214229017596505E-3</v>
          </cell>
          <cell r="J366">
            <v>7.8094872897490671E-3</v>
          </cell>
        </row>
        <row r="367">
          <cell r="A367" t="str">
            <v>RHNM-SHDEM</v>
          </cell>
          <cell r="B367" t="str">
            <v>VAR_fin</v>
          </cell>
          <cell r="C367" t="str">
            <v>RHNM-SHELCB</v>
          </cell>
          <cell r="H367">
            <v>2.3290120371710411E-3</v>
          </cell>
          <cell r="I367">
            <v>5.1038838957176815E-3</v>
          </cell>
          <cell r="J367">
            <v>2.2189986040341012E-3</v>
          </cell>
        </row>
        <row r="368">
          <cell r="A368" t="str">
            <v>RHNM-SHDEM</v>
          </cell>
          <cell r="B368" t="str">
            <v>VAR_fin</v>
          </cell>
          <cell r="C368" t="str">
            <v>RHNM-SHWOD</v>
          </cell>
          <cell r="H368">
            <v>7.952459933534743E-5</v>
          </cell>
          <cell r="I368">
            <v>7.2799764430560028E-4</v>
          </cell>
          <cell r="J368">
            <v>2.7435408002365645E-5</v>
          </cell>
        </row>
        <row r="369">
          <cell r="A369" t="str">
            <v>RHNM-SHDEM</v>
          </cell>
          <cell r="B369" t="str">
            <v>VAR_fin</v>
          </cell>
          <cell r="C369" t="str">
            <v>RHNM-SHELCH</v>
          </cell>
          <cell r="H369">
            <v>1.9711924114216997</v>
          </cell>
          <cell r="I369">
            <v>2.3113374149248402</v>
          </cell>
          <cell r="J369">
            <v>2.641563740277741</v>
          </cell>
        </row>
        <row r="370">
          <cell r="A370" t="str">
            <v>RHNM-SHDEM</v>
          </cell>
          <cell r="B370" t="str">
            <v>VAR_fin</v>
          </cell>
          <cell r="C370" t="str">
            <v>RHNM-SHNST</v>
          </cell>
          <cell r="H370">
            <v>1.5320500723082654E-4</v>
          </cell>
          <cell r="I370">
            <v>6.8525579486465691E-4</v>
          </cell>
          <cell r="J370">
            <v>1.63661384556694E-6</v>
          </cell>
        </row>
        <row r="371">
          <cell r="A371" t="str">
            <v>RHNM-SHDEM</v>
          </cell>
          <cell r="B371" t="str">
            <v>VAR_fin</v>
          </cell>
          <cell r="C371" t="str">
            <v>RHNM-SHPLT</v>
          </cell>
          <cell r="H371">
            <v>7.3321928436820993E-5</v>
          </cell>
          <cell r="I371">
            <v>3.1102814538421446E-4</v>
          </cell>
          <cell r="J371">
            <v>6.7295722287156001E-6</v>
          </cell>
        </row>
        <row r="372">
          <cell r="A372" t="str">
            <v>RHNM-SHDEM</v>
          </cell>
          <cell r="B372" t="str">
            <v>VAR_fin</v>
          </cell>
          <cell r="C372" t="str">
            <v>RHNM-SHLTHC-NGA</v>
          </cell>
          <cell r="H372"/>
          <cell r="I372">
            <v>2.1754769625424706E-5</v>
          </cell>
          <cell r="J372">
            <v>2.6124149871198301E-4</v>
          </cell>
        </row>
        <row r="373">
          <cell r="A373" t="str">
            <v>RHNM-SHDEM</v>
          </cell>
          <cell r="B373" t="str">
            <v>VAR_fin</v>
          </cell>
          <cell r="C373" t="str">
            <v>RHNM-SHSOL</v>
          </cell>
          <cell r="H373">
            <v>6.7192690009739841E-4</v>
          </cell>
          <cell r="I373">
            <v>3.6534889394100848E-3</v>
          </cell>
          <cell r="J373">
            <v>1.6115816570399523E-3</v>
          </cell>
        </row>
        <row r="374">
          <cell r="A374" t="str">
            <v>RHNM-SHDEM</v>
          </cell>
          <cell r="B374" t="str">
            <v>VAR_fin</v>
          </cell>
          <cell r="C374" t="str">
            <v>RHNM-SHLTHC-WOD</v>
          </cell>
          <cell r="H374">
            <v>4.6022600242545135E-5</v>
          </cell>
          <cell r="I374">
            <v>2.8657747443671714E-5</v>
          </cell>
          <cell r="J374">
            <v>4.8375310392783564E-4</v>
          </cell>
        </row>
        <row r="375">
          <cell r="A375" t="str">
            <v>RHNM-SHDEM</v>
          </cell>
          <cell r="B375" t="str">
            <v>VAR_fin</v>
          </cell>
          <cell r="C375" t="str">
            <v>RHNM-SHNGAH</v>
          </cell>
          <cell r="H375">
            <v>0.88009506758618938</v>
          </cell>
          <cell r="I375">
            <v>1.0379469966787442</v>
          </cell>
          <cell r="J375">
            <v>1.0879214485393989</v>
          </cell>
        </row>
        <row r="376">
          <cell r="A376" t="str">
            <v>RHNM-SHDEM</v>
          </cell>
          <cell r="B376" t="str">
            <v>VAR_fin</v>
          </cell>
          <cell r="C376" t="str">
            <v>RHNM-SHNGA</v>
          </cell>
          <cell r="H376">
            <v>1.4626044322491609E-2</v>
          </cell>
          <cell r="I376">
            <v>2.0959532565861345E-5</v>
          </cell>
          <cell r="J376">
            <v>1.6875469650369399E-6</v>
          </cell>
        </row>
        <row r="377">
          <cell r="A377" t="str">
            <v>SCOM-STG-ELCSPEC</v>
          </cell>
          <cell r="B377" t="str">
            <v>VAR_fout</v>
          </cell>
          <cell r="C377" t="str">
            <v>SCOM-ELS</v>
          </cell>
          <cell r="H377">
            <v>1.7467352160545714E-2</v>
          </cell>
          <cell r="I377">
            <v>1.761560025935276E-2</v>
          </cell>
          <cell r="J377">
            <v>1.7692284764468796E-2</v>
          </cell>
        </row>
        <row r="378">
          <cell r="A378" t="str">
            <v>SCOM-STG-ELCSPEC</v>
          </cell>
          <cell r="B378" t="str">
            <v>VAR_fin</v>
          </cell>
          <cell r="C378" t="str">
            <v>SCOM-ELS</v>
          </cell>
          <cell r="H378">
            <v>1.7468754956125921E-2</v>
          </cell>
          <cell r="I378">
            <v>1.7617053154775127E-2</v>
          </cell>
          <cell r="J378">
            <v>1.7693011212180025E-2</v>
          </cell>
        </row>
        <row r="379">
          <cell r="A379" t="str">
            <v>SCOM-STG-ELCSPEC</v>
          </cell>
          <cell r="B379" t="str">
            <v>VAR_ncap</v>
          </cell>
          <cell r="C379" t="str">
            <v>-</v>
          </cell>
          <cell r="H379">
            <v>4.7823990399066198E-6</v>
          </cell>
          <cell r="I379">
            <v>3.14871250590012E-4</v>
          </cell>
          <cell r="J379">
            <v>3.43350571850188E-4</v>
          </cell>
        </row>
        <row r="380">
          <cell r="A380" t="str">
            <v>SCOM-STG-ELCSPEC</v>
          </cell>
          <cell r="B380" t="str">
            <v>VAR_cap</v>
          </cell>
          <cell r="C380" t="str">
            <v>-</v>
          </cell>
          <cell r="H380">
            <v>6.5984855836570999E-4</v>
          </cell>
          <cell r="I380">
            <v>6.6069413724754219E-4</v>
          </cell>
          <cell r="J380">
            <v>6.6141465073392012E-4</v>
          </cell>
        </row>
        <row r="381">
          <cell r="A381" t="str">
            <v>RHNS-SHCONBR3</v>
          </cell>
          <cell r="B381" t="str">
            <v>VAR_ncap</v>
          </cell>
          <cell r="C381" t="str">
            <v>-</v>
          </cell>
          <cell r="H381">
            <v>2.1251463844647902</v>
          </cell>
          <cell r="I381"/>
          <cell r="J381"/>
        </row>
        <row r="382">
          <cell r="A382" t="str">
            <v>RHNS-SHCONBR3</v>
          </cell>
          <cell r="B382" t="str">
            <v>VAR_cap</v>
          </cell>
          <cell r="C382" t="str">
            <v>-</v>
          </cell>
          <cell r="H382">
            <v>5.3578826588120023</v>
          </cell>
          <cell r="I382">
            <v>3.1030405123760261</v>
          </cell>
          <cell r="J382">
            <v>1.3933041492619509</v>
          </cell>
        </row>
        <row r="383">
          <cell r="A383" t="str">
            <v>SCOM-SHCONBR7</v>
          </cell>
          <cell r="B383" t="str">
            <v>VAR_fout</v>
          </cell>
          <cell r="C383" t="str">
            <v>SCOM-SHCON</v>
          </cell>
          <cell r="H383">
            <v>4.2901675898572805E-4</v>
          </cell>
          <cell r="I383">
            <v>6.8308875199432943E-4</v>
          </cell>
          <cell r="J383">
            <v>4.1817289436602695E-4</v>
          </cell>
        </row>
        <row r="384">
          <cell r="A384" t="str">
            <v>SCOM-SHCONBR7</v>
          </cell>
          <cell r="B384" t="str">
            <v>VAR_fin</v>
          </cell>
          <cell r="C384" t="str">
            <v>CON</v>
          </cell>
          <cell r="H384">
            <v>4.2901675898572805E-4</v>
          </cell>
          <cell r="I384">
            <v>6.8308875199432943E-4</v>
          </cell>
          <cell r="J384">
            <v>4.1817289436602695E-4</v>
          </cell>
        </row>
        <row r="385">
          <cell r="A385" t="str">
            <v>SCOM-SHCONBR7</v>
          </cell>
          <cell r="B385" t="str">
            <v>VAR_ncap</v>
          </cell>
          <cell r="C385" t="str">
            <v>-</v>
          </cell>
          <cell r="H385">
            <v>7.44231308196696E-8</v>
          </cell>
          <cell r="I385"/>
          <cell r="J385">
            <v>3.9137405436494799E-7</v>
          </cell>
        </row>
        <row r="386">
          <cell r="A386" t="str">
            <v>SCOM-SHCONBR7</v>
          </cell>
          <cell r="B386" t="str">
            <v>VAR_cap</v>
          </cell>
          <cell r="C386" t="str">
            <v>-</v>
          </cell>
          <cell r="H386">
            <v>6.2237280561835002E-5</v>
          </cell>
          <cell r="I386">
            <v>6.2398546791392405E-5</v>
          </cell>
          <cell r="J386">
            <v>3.6581121145399181E-5</v>
          </cell>
        </row>
        <row r="387">
          <cell r="A387" t="str">
            <v>RHNS-SHCONBR4</v>
          </cell>
          <cell r="B387" t="str">
            <v>VAR_ncap</v>
          </cell>
          <cell r="C387" t="str">
            <v>-</v>
          </cell>
          <cell r="H387">
            <v>2.1251463844653302</v>
          </cell>
          <cell r="I387"/>
          <cell r="J387"/>
        </row>
        <row r="388">
          <cell r="A388" t="str">
            <v>RHNS-SHCONBR4</v>
          </cell>
          <cell r="B388" t="str">
            <v>VAR_cap</v>
          </cell>
          <cell r="C388" t="str">
            <v>-</v>
          </cell>
          <cell r="H388">
            <v>5.3578826588050106</v>
          </cell>
          <cell r="I388">
            <v>3.1030405123700007</v>
          </cell>
          <cell r="J388">
            <v>1.3933041492570055</v>
          </cell>
        </row>
        <row r="389">
          <cell r="A389" t="str">
            <v>SCOM-SHCONBR8</v>
          </cell>
          <cell r="B389" t="str">
            <v>VAR_fout</v>
          </cell>
          <cell r="C389" t="str">
            <v>SCOM-SHCON</v>
          </cell>
          <cell r="H389">
            <v>1.464687795331797E-4</v>
          </cell>
          <cell r="I389">
            <v>1.9704374387887922E-4</v>
          </cell>
          <cell r="J389">
            <v>1.2516070407548018E-4</v>
          </cell>
        </row>
        <row r="390">
          <cell r="A390" t="str">
            <v>SCOM-SHCONBR8</v>
          </cell>
          <cell r="B390" t="str">
            <v>VAR_fin</v>
          </cell>
          <cell r="C390" t="str">
            <v>CON</v>
          </cell>
          <cell r="H390">
            <v>1.464687795331797E-4</v>
          </cell>
          <cell r="I390">
            <v>1.9704374387887922E-4</v>
          </cell>
          <cell r="J390">
            <v>1.2516070407548018E-4</v>
          </cell>
        </row>
        <row r="391">
          <cell r="A391" t="str">
            <v>SCOM-SHCONBR8</v>
          </cell>
          <cell r="B391" t="str">
            <v>VAR_ncap</v>
          </cell>
          <cell r="C391" t="str">
            <v>-</v>
          </cell>
          <cell r="H391">
            <v>3.4281766131388601E-8</v>
          </cell>
          <cell r="I391"/>
          <cell r="J391">
            <v>7.18228087372113E-8</v>
          </cell>
        </row>
        <row r="392">
          <cell r="A392" t="str">
            <v>SCOM-SHCONBR8</v>
          </cell>
          <cell r="B392" t="str">
            <v>VAR_cap</v>
          </cell>
          <cell r="C392" t="str">
            <v>-</v>
          </cell>
          <cell r="H392">
            <v>1.9304258602815391E-5</v>
          </cell>
          <cell r="I392">
            <v>1.9323991575996125E-5</v>
          </cell>
          <cell r="J392">
            <v>1.1305294808994677E-5</v>
          </cell>
        </row>
        <row r="393">
          <cell r="A393" t="str">
            <v>ITOT-ELCSPEC</v>
          </cell>
          <cell r="B393" t="str">
            <v>VAR_fout</v>
          </cell>
          <cell r="C393" t="str">
            <v>ITOT-ELS</v>
          </cell>
          <cell r="H393">
            <v>51.278583575849979</v>
          </cell>
          <cell r="I393">
            <v>51.319121903803833</v>
          </cell>
          <cell r="J393">
            <v>52.584857651990085</v>
          </cell>
        </row>
        <row r="394">
          <cell r="A394" t="str">
            <v>ITOT-ELCSPEC</v>
          </cell>
          <cell r="B394" t="str">
            <v>VAR_fin</v>
          </cell>
          <cell r="C394" t="str">
            <v>ITOT_ELC</v>
          </cell>
          <cell r="H394">
            <v>51.278583575849979</v>
          </cell>
          <cell r="I394">
            <v>51.319121903803833</v>
          </cell>
          <cell r="J394">
            <v>52.584857651990085</v>
          </cell>
        </row>
        <row r="395">
          <cell r="A395" t="str">
            <v>ITOT-ELCSPEC</v>
          </cell>
          <cell r="B395" t="str">
            <v>VAR_ncap</v>
          </cell>
          <cell r="C395" t="str">
            <v>-</v>
          </cell>
          <cell r="H395">
            <v>8.7822760769034995E-3</v>
          </cell>
          <cell r="I395">
            <v>2.20669779532583E-3</v>
          </cell>
          <cell r="J395">
            <v>2.55008202226592</v>
          </cell>
        </row>
        <row r="396">
          <cell r="A396" t="str">
            <v>ITOT-ELCSPEC</v>
          </cell>
          <cell r="B396" t="str">
            <v>VAR_cap</v>
          </cell>
          <cell r="C396" t="str">
            <v>-</v>
          </cell>
          <cell r="H396">
            <v>2.7886783792195646</v>
          </cell>
          <cell r="I396">
            <v>2.7908803234232948</v>
          </cell>
          <cell r="J396">
            <v>2.8597139808458567</v>
          </cell>
        </row>
        <row r="397">
          <cell r="A397" t="str">
            <v>RHNM-SHLTHDH</v>
          </cell>
          <cell r="B397" t="str">
            <v>VAR_fout</v>
          </cell>
          <cell r="C397" t="str">
            <v>RHNM-SHLTHD</v>
          </cell>
          <cell r="H397">
            <v>0.38790481668494747</v>
          </cell>
          <cell r="I397">
            <v>0.45174487936357555</v>
          </cell>
          <cell r="J397">
            <v>0.50554849955845138</v>
          </cell>
        </row>
        <row r="398">
          <cell r="A398" t="str">
            <v>RHNM-SHLTHDH</v>
          </cell>
          <cell r="B398" t="str">
            <v>VAR_fin</v>
          </cell>
          <cell r="C398" t="str">
            <v>RHNMLTHDHC</v>
          </cell>
          <cell r="H398">
            <v>0.38790481668494747</v>
          </cell>
          <cell r="I398">
            <v>0.45174487936357555</v>
          </cell>
          <cell r="J398">
            <v>0.50554849955845138</v>
          </cell>
        </row>
        <row r="399">
          <cell r="A399" t="str">
            <v>RHNM-SHLTHDH</v>
          </cell>
          <cell r="B399" t="str">
            <v>VAR_fin</v>
          </cell>
          <cell r="C399" t="str">
            <v>RHNM_LTH_DH</v>
          </cell>
          <cell r="H399">
            <v>0.42657080174567941</v>
          </cell>
          <cell r="I399">
            <v>0.49624515856242812</v>
          </cell>
          <cell r="J399">
            <v>0.55534884131463491</v>
          </cell>
        </row>
        <row r="400">
          <cell r="A400" t="str">
            <v>RHNM-SHLTHDH</v>
          </cell>
          <cell r="B400" t="str">
            <v>VAR_ncap</v>
          </cell>
          <cell r="C400" t="str">
            <v>-</v>
          </cell>
          <cell r="H400">
            <v>1.61352426819397E-2</v>
          </cell>
          <cell r="I400">
            <v>1.8840797151834999E-2</v>
          </cell>
          <cell r="J400">
            <v>5.1741578419617601E-2</v>
          </cell>
        </row>
        <row r="401">
          <cell r="A401" t="str">
            <v>RHNM-SHLTHDH</v>
          </cell>
          <cell r="B401" t="str">
            <v>VAR_cap</v>
          </cell>
          <cell r="C401" t="str">
            <v>-</v>
          </cell>
          <cell r="H401">
            <v>3.1474584186806806E-2</v>
          </cell>
          <cell r="I401">
            <v>3.7026516290359399E-2</v>
          </cell>
          <cell r="J401">
            <v>7.3382214009982405E-2</v>
          </cell>
        </row>
        <row r="402">
          <cell r="A402" t="str">
            <v>RHNS-SHCONBR5</v>
          </cell>
          <cell r="B402" t="str">
            <v>VAR_ncap</v>
          </cell>
          <cell r="C402" t="str">
            <v>-</v>
          </cell>
          <cell r="H402">
            <v>2.1251463844647902</v>
          </cell>
          <cell r="I402"/>
          <cell r="J402"/>
        </row>
        <row r="403">
          <cell r="A403" t="str">
            <v>RHNS-SHCONBR5</v>
          </cell>
          <cell r="B403" t="str">
            <v>VAR_cap</v>
          </cell>
          <cell r="C403" t="str">
            <v>-</v>
          </cell>
          <cell r="H403">
            <v>5.3578826588120023</v>
          </cell>
          <cell r="I403">
            <v>3.1030405123760261</v>
          </cell>
          <cell r="J403">
            <v>1.3933041492619509</v>
          </cell>
        </row>
        <row r="404">
          <cell r="A404" t="str">
            <v>SCOM-SHCONBR9</v>
          </cell>
          <cell r="B404" t="str">
            <v>VAR_fout</v>
          </cell>
          <cell r="C404" t="str">
            <v>SCOM-SHCON</v>
          </cell>
          <cell r="H404">
            <v>5.3823255950780199E-5</v>
          </cell>
          <cell r="I404">
            <v>5.6160621221855889E-5</v>
          </cell>
          <cell r="J404">
            <v>3.9129951179904884E-5</v>
          </cell>
        </row>
        <row r="405">
          <cell r="A405" t="str">
            <v>SCOM-SHCONBR9</v>
          </cell>
          <cell r="B405" t="str">
            <v>VAR_fin</v>
          </cell>
          <cell r="C405" t="str">
            <v>CON</v>
          </cell>
          <cell r="H405">
            <v>5.3823255950780199E-5</v>
          </cell>
          <cell r="I405">
            <v>5.6160621221855889E-5</v>
          </cell>
          <cell r="J405">
            <v>3.9129951179904884E-5</v>
          </cell>
        </row>
        <row r="406">
          <cell r="A406" t="str">
            <v>SCOM-SHCONBR9</v>
          </cell>
          <cell r="B406" t="str">
            <v>VAR_ncap</v>
          </cell>
          <cell r="C406" t="str">
            <v>-</v>
          </cell>
          <cell r="H406">
            <v>1.6668196797003E-8</v>
          </cell>
          <cell r="I406"/>
          <cell r="J406">
            <v>2.6671483679733401E-8</v>
          </cell>
        </row>
        <row r="407">
          <cell r="A407" t="str">
            <v>SCOM-SHCONBR9</v>
          </cell>
          <cell r="B407" t="str">
            <v>VAR_cap</v>
          </cell>
          <cell r="C407" t="str">
            <v>-</v>
          </cell>
          <cell r="H407">
            <v>4.5732800821435427E-6</v>
          </cell>
          <cell r="I407">
            <v>4.5718280721777323E-6</v>
          </cell>
          <cell r="J407">
            <v>2.7151460813674275E-6</v>
          </cell>
        </row>
        <row r="408">
          <cell r="A408" t="str">
            <v>ITOT-SWHCOABR</v>
          </cell>
          <cell r="B408" t="str">
            <v>VAR_fout</v>
          </cell>
          <cell r="C408" t="str">
            <v>ITOT-SWH</v>
          </cell>
          <cell r="H408">
            <v>5.9074135664980386E-4</v>
          </cell>
          <cell r="I408">
            <v>1.9979541796233115E-5</v>
          </cell>
          <cell r="J408">
            <v>2.9036656794904822E-4</v>
          </cell>
        </row>
        <row r="409">
          <cell r="A409" t="str">
            <v>ITOT-SWHCOABR</v>
          </cell>
          <cell r="B409" t="str">
            <v>VAR_fout</v>
          </cell>
          <cell r="C409" t="str">
            <v>CO2_I</v>
          </cell>
          <cell r="H409">
            <v>8.1430072507712697E-2</v>
          </cell>
          <cell r="I409">
            <v>2.7438570733493502E-3</v>
          </cell>
          <cell r="J409">
            <v>3.9583795365995302E-2</v>
          </cell>
        </row>
        <row r="410">
          <cell r="A410" t="str">
            <v>ITOT-SWHCOABR</v>
          </cell>
          <cell r="B410" t="str">
            <v>VAR_fin</v>
          </cell>
          <cell r="C410" t="str">
            <v>ICOA</v>
          </cell>
          <cell r="H410">
            <v>8.7842580914469033E-4</v>
          </cell>
          <cell r="I410">
            <v>2.9599321179604636E-5</v>
          </cell>
          <cell r="J410">
            <v>4.2700965874860027E-4</v>
          </cell>
        </row>
        <row r="411">
          <cell r="A411" t="str">
            <v>ITOT-SWHCOABR</v>
          </cell>
          <cell r="B411" t="str">
            <v>VAR_ncap</v>
          </cell>
          <cell r="C411" t="str">
            <v>-</v>
          </cell>
          <cell r="H411">
            <v>4.39573188195617E-5</v>
          </cell>
          <cell r="I411">
            <v>2.9688492496392601E-6</v>
          </cell>
          <cell r="J411">
            <v>2.66287152391576E-5</v>
          </cell>
        </row>
        <row r="412">
          <cell r="A412" t="str">
            <v>ITOT-SWHCOABR</v>
          </cell>
          <cell r="B412" t="str">
            <v>VAR_cap</v>
          </cell>
          <cell r="C412" t="str">
            <v>-</v>
          </cell>
          <cell r="H412">
            <v>5.5149134128837374E-5</v>
          </cell>
          <cell r="I412">
            <v>1.4735792888243994E-6</v>
          </cell>
          <cell r="J412">
            <v>2.7378771398007199E-5</v>
          </cell>
        </row>
        <row r="413">
          <cell r="A413" t="str">
            <v>RHSA-WHDEM</v>
          </cell>
          <cell r="B413" t="str">
            <v>VAR_fout</v>
          </cell>
          <cell r="C413" t="str">
            <v>RHSA-WHD</v>
          </cell>
          <cell r="H413">
            <v>23.856862836225687</v>
          </cell>
          <cell r="I413">
            <v>25.917344674068481</v>
          </cell>
          <cell r="J413">
            <v>26.457473256327503</v>
          </cell>
        </row>
        <row r="414">
          <cell r="A414" t="str">
            <v>RHSA-WHDEM</v>
          </cell>
          <cell r="B414" t="str">
            <v>VAR_fin</v>
          </cell>
          <cell r="C414" t="str">
            <v>RHSA-WHNGA</v>
          </cell>
          <cell r="H414">
            <v>1.7739147038780578</v>
          </cell>
          <cell r="I414">
            <v>0.76875822660881121</v>
          </cell>
          <cell r="J414">
            <v>0.33171547761016912</v>
          </cell>
        </row>
        <row r="415">
          <cell r="A415" t="str">
            <v>RHSA-WHDEM</v>
          </cell>
          <cell r="B415" t="str">
            <v>VAR_fin</v>
          </cell>
          <cell r="C415" t="str">
            <v>RHSA-WHLFO</v>
          </cell>
          <cell r="H415">
            <v>1.2597394233970987</v>
          </cell>
          <cell r="I415">
            <v>0.45237153826567944</v>
          </cell>
          <cell r="J415">
            <v>2.8686232632368622E-2</v>
          </cell>
        </row>
        <row r="416">
          <cell r="A416" t="str">
            <v>RHSA-WHDEM</v>
          </cell>
          <cell r="B416" t="str">
            <v>VAR_fin</v>
          </cell>
          <cell r="C416" t="str">
            <v>RHSA-WHWOD</v>
          </cell>
          <cell r="H416">
            <v>0.70787187528678319</v>
          </cell>
          <cell r="I416">
            <v>0.54819964419682143</v>
          </cell>
          <cell r="J416">
            <v>0.25105905078986546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RHSA-WHNGAH</v>
          </cell>
          <cell r="H417">
            <v>2.7620287223591418</v>
          </cell>
          <cell r="I417">
            <v>3.4732611533813964</v>
          </cell>
          <cell r="J417">
            <v>3.617756842589543</v>
          </cell>
        </row>
        <row r="418">
          <cell r="A418" t="str">
            <v>RHSA-WHDEM</v>
          </cell>
          <cell r="B418" t="str">
            <v>VAR_fin</v>
          </cell>
          <cell r="C418" t="str">
            <v>RHSA-WHNST</v>
          </cell>
          <cell r="H418">
            <v>5.5502757598957745E-6</v>
          </cell>
          <cell r="I418">
            <v>5.5981303570622219E-6</v>
          </cell>
          <cell r="J418">
            <v>1.614619023614374E-5</v>
          </cell>
        </row>
        <row r="419">
          <cell r="A419" t="str">
            <v>RHSA-WHDEM</v>
          </cell>
          <cell r="B419" t="str">
            <v>VAR_fin</v>
          </cell>
          <cell r="C419" t="str">
            <v>RHSA-WHPLT</v>
          </cell>
          <cell r="H419">
            <v>2.7692874790588309E-2</v>
          </cell>
          <cell r="I419">
            <v>2.1792430600337066E-2</v>
          </cell>
          <cell r="J419">
            <v>8.2720504372643302E-3</v>
          </cell>
        </row>
        <row r="420">
          <cell r="A420" t="str">
            <v>RHSA-WHDEM</v>
          </cell>
          <cell r="B420" t="str">
            <v>VAR_fin</v>
          </cell>
          <cell r="C420" t="str">
            <v>RHSA-WHLTHRD</v>
          </cell>
          <cell r="H420">
            <v>2.4435385804561816</v>
          </cell>
          <cell r="I420">
            <v>2.8240785874861993</v>
          </cell>
          <cell r="J420">
            <v>2.8217935984180307</v>
          </cell>
        </row>
        <row r="421">
          <cell r="A421" t="str">
            <v>RHSA-WHDEM</v>
          </cell>
          <cell r="B421" t="str">
            <v>VAR_fin</v>
          </cell>
          <cell r="C421" t="str">
            <v>RHSA-WHELCB</v>
          </cell>
          <cell r="H421">
            <v>1.7469731664072388</v>
          </cell>
          <cell r="I421">
            <v>1.5824197505563187</v>
          </cell>
          <cell r="J421">
            <v>1.3798301792248033</v>
          </cell>
        </row>
        <row r="422">
          <cell r="A422" t="str">
            <v>RHSA-WHDEM</v>
          </cell>
          <cell r="B422" t="str">
            <v>VAR_fin</v>
          </cell>
          <cell r="C422" t="str">
            <v>RHSA-WHSOL</v>
          </cell>
          <cell r="H422">
            <v>1.7315484283187541</v>
          </cell>
          <cell r="I422">
            <v>2.021794135799575</v>
          </cell>
          <cell r="J422">
            <v>2.2765836708602798</v>
          </cell>
        </row>
        <row r="423">
          <cell r="A423" t="str">
            <v>RHSA-WHDEM</v>
          </cell>
          <cell r="B423" t="str">
            <v>VAR_fin</v>
          </cell>
          <cell r="C423" t="str">
            <v>RHSA-WHELCH</v>
          </cell>
          <cell r="H423">
            <v>11.403665157060251</v>
          </cell>
          <cell r="I423">
            <v>14.224767216071118</v>
          </cell>
          <cell r="J423">
            <v>15.741871391075318</v>
          </cell>
        </row>
        <row r="424">
          <cell r="A424" t="str">
            <v>RHSA-WHNGAHP</v>
          </cell>
          <cell r="B424" t="str">
            <v>VAR_fout</v>
          </cell>
          <cell r="C424" t="str">
            <v>RHSA-WHANGAH</v>
          </cell>
          <cell r="H424">
            <v>2.762024828203288</v>
          </cell>
          <cell r="I424">
            <v>3.4732557090591523</v>
          </cell>
          <cell r="J424">
            <v>3.6177627468857754</v>
          </cell>
        </row>
        <row r="425">
          <cell r="A425" t="str">
            <v>RHSA-WHNGAHP</v>
          </cell>
          <cell r="B425" t="str">
            <v>VAR_fout</v>
          </cell>
          <cell r="C425" t="str">
            <v>CO2_R</v>
          </cell>
          <cell r="H425">
            <v>62.950841492185901</v>
          </cell>
          <cell r="I425">
            <v>73.840850787232</v>
          </cell>
          <cell r="J425">
            <v>63.388488434917001</v>
          </cell>
        </row>
        <row r="426">
          <cell r="A426" t="str">
            <v>RHSA-WHNGAHP</v>
          </cell>
          <cell r="B426" t="str">
            <v>VAR_fin</v>
          </cell>
          <cell r="C426" t="str">
            <v>RNGA</v>
          </cell>
          <cell r="H426">
            <v>1.1161496718472679</v>
          </cell>
          <cell r="I426">
            <v>1.3092349430360288</v>
          </cell>
          <cell r="J426">
            <v>1.1239093694134212</v>
          </cell>
        </row>
        <row r="427">
          <cell r="A427" t="str">
            <v>RHSA-WHNGAHP</v>
          </cell>
          <cell r="B427" t="str">
            <v>VAR_ncap</v>
          </cell>
          <cell r="C427" t="str">
            <v>-</v>
          </cell>
          <cell r="H427">
            <v>5.2894053271184703E-2</v>
          </cell>
          <cell r="I427">
            <v>0.124632099722066</v>
          </cell>
          <cell r="J427">
            <v>0.13445532171511901</v>
          </cell>
        </row>
        <row r="428">
          <cell r="A428" t="str">
            <v>RHSA-WHNGAHP</v>
          </cell>
          <cell r="B428" t="str">
            <v>VAR_cap</v>
          </cell>
          <cell r="C428" t="str">
            <v>-</v>
          </cell>
          <cell r="H428">
            <v>0.18879565021779951</v>
          </cell>
          <cell r="I428">
            <v>0.23740838589201455</v>
          </cell>
          <cell r="J428">
            <v>0.24727871503914114</v>
          </cell>
        </row>
        <row r="429">
          <cell r="A429" t="str">
            <v>SCOM-SHSTG-ELCHP</v>
          </cell>
          <cell r="B429" t="str">
            <v>VAR_fout</v>
          </cell>
          <cell r="C429" t="str">
            <v>SCOM-SHAELCH</v>
          </cell>
          <cell r="H429">
            <v>2.6292909332627448E-5</v>
          </cell>
          <cell r="I429">
            <v>2.0402334436911333E-5</v>
          </cell>
          <cell r="J429">
            <v>9.2365902303510944E-6</v>
          </cell>
        </row>
        <row r="430">
          <cell r="A430" t="str">
            <v>SCOM-SHSTG-ELCHP</v>
          </cell>
          <cell r="B430" t="str">
            <v>VAR_fin</v>
          </cell>
          <cell r="C430" t="str">
            <v>SCOM-SHAELCH</v>
          </cell>
          <cell r="H430">
            <v>2.7323272319372018E-5</v>
          </cell>
          <cell r="I430">
            <v>2.4542016195410915E-5</v>
          </cell>
          <cell r="J430">
            <v>9.1038606577975841E-6</v>
          </cell>
        </row>
        <row r="431">
          <cell r="A431" t="str">
            <v>SCOM-SHSTG-ELCHP</v>
          </cell>
          <cell r="B431" t="str">
            <v>VAR_ncap</v>
          </cell>
          <cell r="C431" t="str">
            <v>-</v>
          </cell>
          <cell r="H431">
            <v>0.126141661116562</v>
          </cell>
          <cell r="I431">
            <v>0.20262512351890599</v>
          </cell>
          <cell r="J431">
            <v>0.21237982840704001</v>
          </cell>
        </row>
        <row r="432">
          <cell r="A432" t="str">
            <v>SCOM-SHSTG-ELCHP</v>
          </cell>
          <cell r="B432" t="str">
            <v>VAR_cap</v>
          </cell>
          <cell r="C432" t="str">
            <v>-</v>
          </cell>
          <cell r="H432">
            <v>0.32891681843470233</v>
          </cell>
          <cell r="I432">
            <v>0.42673008677704793</v>
          </cell>
          <cell r="J432">
            <v>0.41270921196525562</v>
          </cell>
        </row>
        <row r="433">
          <cell r="A433" t="str">
            <v>RHEM-SHLFOBR</v>
          </cell>
          <cell r="B433" t="str">
            <v>VAR_fout</v>
          </cell>
          <cell r="C433" t="str">
            <v>CO2_R</v>
          </cell>
          <cell r="H433">
            <v>507.45432824376599</v>
          </cell>
          <cell r="I433">
            <v>135.12888948214399</v>
          </cell>
          <cell r="J433">
            <v>15.3787136766201</v>
          </cell>
        </row>
        <row r="434">
          <cell r="A434" t="str">
            <v>RHEM-SHLFOBR</v>
          </cell>
          <cell r="B434" t="str">
            <v>VAR_fout</v>
          </cell>
          <cell r="C434" t="str">
            <v>RHEM-SHLFO</v>
          </cell>
          <cell r="H434">
            <v>6.000856175655116</v>
          </cell>
          <cell r="I434">
            <v>1.5979547041498776</v>
          </cell>
          <cell r="J434">
            <v>0.18185961534580966</v>
          </cell>
        </row>
        <row r="435">
          <cell r="A435" t="str">
            <v>RHEM-SHLFOBR</v>
          </cell>
          <cell r="B435" t="str">
            <v>VAR_fin</v>
          </cell>
          <cell r="C435" t="str">
            <v>RLFO</v>
          </cell>
          <cell r="H435">
            <v>6.8854047251528634</v>
          </cell>
          <cell r="I435">
            <v>1.8334991788621975</v>
          </cell>
          <cell r="J435">
            <v>0.20866639995413938</v>
          </cell>
        </row>
        <row r="436">
          <cell r="A436" t="str">
            <v>RHEM-SHLFOBR</v>
          </cell>
          <cell r="B436" t="str">
            <v>VAR_ncap</v>
          </cell>
          <cell r="C436" t="str">
            <v>-</v>
          </cell>
          <cell r="H436">
            <v>2.63723382854648E-2</v>
          </cell>
          <cell r="I436">
            <v>8.8076232136792901E-2</v>
          </cell>
          <cell r="J436">
            <v>1.85594178375188E-7</v>
          </cell>
        </row>
        <row r="437">
          <cell r="A437" t="str">
            <v>RHEM-SHLFOBR</v>
          </cell>
          <cell r="B437" t="str">
            <v>VAR_cap</v>
          </cell>
          <cell r="C437" t="str">
            <v>-</v>
          </cell>
          <cell r="H437">
            <v>0.42435515738151458</v>
          </cell>
          <cell r="I437">
            <v>0.11444843328313231</v>
          </cell>
          <cell r="J437">
            <v>1.8792577149892006E-2</v>
          </cell>
        </row>
        <row r="438">
          <cell r="A438" t="str">
            <v>RHES-SHNGAHP</v>
          </cell>
          <cell r="B438" t="str">
            <v>VAR_fout</v>
          </cell>
          <cell r="C438" t="str">
            <v>RHES-SHANGAH</v>
          </cell>
          <cell r="H438">
            <v>1.4259955729394278</v>
          </cell>
          <cell r="I438">
            <v>1.3138223577276467</v>
          </cell>
          <cell r="J438">
            <v>1.0171766004648846</v>
          </cell>
        </row>
        <row r="439">
          <cell r="A439" t="str">
            <v>RHES-SHNGAHP</v>
          </cell>
          <cell r="B439" t="str">
            <v>VAR_fout</v>
          </cell>
          <cell r="C439" t="str">
            <v>CO2_R</v>
          </cell>
          <cell r="H439">
            <v>42.241393799495</v>
          </cell>
          <cell r="I439">
            <v>37.180307688377098</v>
          </cell>
          <cell r="J439">
            <v>26.8775181064047</v>
          </cell>
        </row>
        <row r="440">
          <cell r="A440" t="str">
            <v>RHES-SHNGAHP</v>
          </cell>
          <cell r="B440" t="str">
            <v>VAR_fin</v>
          </cell>
          <cell r="C440" t="str">
            <v>RHESELCHPC</v>
          </cell>
          <cell r="H440">
            <v>1.4259955729394278</v>
          </cell>
          <cell r="I440">
            <v>1.3138223577276467</v>
          </cell>
          <cell r="J440">
            <v>1.0171766004648846</v>
          </cell>
        </row>
        <row r="441">
          <cell r="A441" t="str">
            <v>RHES-SHNGAHP</v>
          </cell>
          <cell r="B441" t="str">
            <v>VAR_fin</v>
          </cell>
          <cell r="C441" t="str">
            <v>RNGA</v>
          </cell>
          <cell r="H441">
            <v>0.74896088296976882</v>
          </cell>
          <cell r="I441">
            <v>0.65922531362370718</v>
          </cell>
          <cell r="J441">
            <v>0.47655173947526086</v>
          </cell>
        </row>
        <row r="442">
          <cell r="A442" t="str">
            <v>RHES-SHNGAHP</v>
          </cell>
          <cell r="B442" t="str">
            <v>VAR_ncap</v>
          </cell>
          <cell r="C442" t="str">
            <v>-</v>
          </cell>
          <cell r="H442">
            <v>2.6040437049888298E-7</v>
          </cell>
          <cell r="I442">
            <v>8.3763879070956906E-2</v>
          </cell>
          <cell r="J442">
            <v>2.1395667444677299E-2</v>
          </cell>
        </row>
        <row r="443">
          <cell r="A443" t="str">
            <v>RHES-SHNGAHP</v>
          </cell>
          <cell r="B443" t="str">
            <v>VAR_cap</v>
          </cell>
          <cell r="C443" t="str">
            <v>-</v>
          </cell>
          <cell r="H443">
            <v>0.12979828126146314</v>
          </cell>
          <cell r="I443">
            <v>0.1067544096327457</v>
          </cell>
          <cell r="J443">
            <v>8.2185907336768144E-2</v>
          </cell>
        </row>
        <row r="444">
          <cell r="A444" t="str">
            <v>D-RHES_LTH_CHPWOD</v>
          </cell>
          <cell r="B444" t="str">
            <v>VAR_fout</v>
          </cell>
          <cell r="C444" t="str">
            <v>RHES_LTH_CHPWOD_ON</v>
          </cell>
          <cell r="H444">
            <v>1.2758347435226777E-3</v>
          </cell>
          <cell r="I444">
            <v>1.5582550877957927E-3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RHSA_LTH</v>
          </cell>
          <cell r="H445">
            <v>2.5913833430826213E-4</v>
          </cell>
          <cell r="I445">
            <v>3.7080668516792419E-4</v>
          </cell>
          <cell r="J445">
            <v>1.2460970900500354E-3</v>
          </cell>
        </row>
        <row r="446">
          <cell r="A446" t="str">
            <v>D-RHES_LTH_CHPWOD</v>
          </cell>
          <cell r="B446" t="str">
            <v>VAR_fout</v>
          </cell>
          <cell r="C446" t="str">
            <v>LTH</v>
          </cell>
          <cell r="H446">
            <v>3.0645595709182202E-8</v>
          </cell>
          <cell r="I446">
            <v>1.2028543168791974E-6</v>
          </cell>
          <cell r="J446">
            <v>1.4239926467487117E-6</v>
          </cell>
        </row>
        <row r="447">
          <cell r="A447" t="str">
            <v>D-RHES_LTH_CHPWOD</v>
          </cell>
          <cell r="B447" t="str">
            <v>VAR_fin</v>
          </cell>
          <cell r="C447" t="str">
            <v>RHES_LTH_CHPWOD</v>
          </cell>
          <cell r="H447">
            <v>1.5365899532602013E-3</v>
          </cell>
          <cell r="I447">
            <v>1.9317433656574536E-3</v>
          </cell>
          <cell r="J447">
            <v>1.2489931294388558E-3</v>
          </cell>
        </row>
        <row r="448">
          <cell r="A448" t="str">
            <v>ITOT-SWHSOLBR</v>
          </cell>
          <cell r="B448" t="str">
            <v>VAR_fout</v>
          </cell>
          <cell r="C448" t="str">
            <v>ITOT-SWHASOL</v>
          </cell>
          <cell r="H448">
            <v>0.11013086947373786</v>
          </cell>
          <cell r="I448">
            <v>0.10997417988391822</v>
          </cell>
          <cell r="J448">
            <v>5.483337246129126E-2</v>
          </cell>
        </row>
        <row r="449">
          <cell r="A449" t="str">
            <v>ITOT-SWHSOLBR</v>
          </cell>
          <cell r="B449" t="str">
            <v>VAR_fin</v>
          </cell>
          <cell r="C449" t="str">
            <v>SOL</v>
          </cell>
          <cell r="H449">
            <v>0.11013086947373786</v>
          </cell>
          <cell r="I449">
            <v>0.10997417988391822</v>
          </cell>
          <cell r="J449">
            <v>5.483337246129126E-2</v>
          </cell>
        </row>
        <row r="450">
          <cell r="A450" t="str">
            <v>ITOT-SWHSOLBR</v>
          </cell>
          <cell r="B450" t="str">
            <v>VAR_ncap</v>
          </cell>
          <cell r="C450" t="str">
            <v>-</v>
          </cell>
          <cell r="H450">
            <v>1.03039149440327E-2</v>
          </cell>
          <cell r="I450">
            <v>5.7310596473877703E-3</v>
          </cell>
          <cell r="J450">
            <v>7.5163266849506598E-3</v>
          </cell>
        </row>
        <row r="451">
          <cell r="A451" t="str">
            <v>ITOT-SWHSOLBR</v>
          </cell>
          <cell r="B451" t="str">
            <v>VAR_cap</v>
          </cell>
          <cell r="C451" t="str">
            <v>-</v>
          </cell>
          <cell r="H451">
            <v>1.6036190780142078E-2</v>
          </cell>
          <cell r="I451">
            <v>1.60351051573276E-2</v>
          </cell>
          <cell r="J451">
            <v>1.6034049707614399E-2</v>
          </cell>
        </row>
        <row r="452">
          <cell r="A452" t="str">
            <v>SCOM-SHNGAHP</v>
          </cell>
          <cell r="B452" t="str">
            <v>VAR_fout</v>
          </cell>
          <cell r="C452" t="str">
            <v>SCOM-SHANGAH</v>
          </cell>
          <cell r="H452">
            <v>4.9017809237085634</v>
          </cell>
          <cell r="I452">
            <v>5.8224402298564826</v>
          </cell>
          <cell r="J452">
            <v>5.1203448970598959</v>
          </cell>
        </row>
        <row r="453">
          <cell r="A453" t="str">
            <v>SCOM-SHNGAHP</v>
          </cell>
          <cell r="B453" t="str">
            <v>VAR_fout</v>
          </cell>
          <cell r="C453" t="str">
            <v>CO2_S</v>
          </cell>
          <cell r="H453">
            <v>131.289873507284</v>
          </cell>
          <cell r="I453">
            <v>150.013867244175</v>
          </cell>
          <cell r="J453">
            <v>120.557139295043</v>
          </cell>
        </row>
        <row r="454">
          <cell r="A454" t="str">
            <v>SCOM-SHNGAHP</v>
          </cell>
          <cell r="B454" t="str">
            <v>VAR_fin</v>
          </cell>
          <cell r="C454" t="str">
            <v>SCOMELCHPC</v>
          </cell>
          <cell r="H454">
            <v>4.9017809237085634</v>
          </cell>
          <cell r="I454">
            <v>5.8224402298564826</v>
          </cell>
          <cell r="J454">
            <v>5.1203448970598959</v>
          </cell>
        </row>
        <row r="455">
          <cell r="A455" t="str">
            <v>SCOM-SHNGAHP</v>
          </cell>
          <cell r="B455" t="str">
            <v>VAR_fin</v>
          </cell>
          <cell r="C455" t="str">
            <v>SNGA</v>
          </cell>
          <cell r="H455">
            <v>2.3278346366539671</v>
          </cell>
          <cell r="I455">
            <v>2.6598203412087682</v>
          </cell>
          <cell r="J455">
            <v>2.1375379307631701</v>
          </cell>
        </row>
        <row r="456">
          <cell r="A456" t="str">
            <v>SCOM-SHNGAHP</v>
          </cell>
          <cell r="B456" t="str">
            <v>VAR_ncap</v>
          </cell>
          <cell r="C456" t="str">
            <v>-</v>
          </cell>
          <cell r="H456">
            <v>7.2713897570650901E-2</v>
          </cell>
          <cell r="I456">
            <v>0.26345745885111299</v>
          </cell>
          <cell r="J456">
            <v>0.176575704527028</v>
          </cell>
        </row>
        <row r="457">
          <cell r="A457" t="str">
            <v>SCOM-SHNGAHP</v>
          </cell>
          <cell r="B457" t="str">
            <v>VAR_cap</v>
          </cell>
          <cell r="C457" t="str">
            <v>-</v>
          </cell>
          <cell r="H457">
            <v>0.37897872744518823</v>
          </cell>
          <cell r="I457">
            <v>0.45638251053103968</v>
          </cell>
          <cell r="J457">
            <v>0.39853290586620754</v>
          </cell>
        </row>
        <row r="458">
          <cell r="A458" t="str">
            <v>RHNS-SHNGABR</v>
          </cell>
          <cell r="B458" t="str">
            <v>VAR_fout</v>
          </cell>
          <cell r="C458" t="str">
            <v>CO2_R</v>
          </cell>
          <cell r="H458">
            <v>2.62188859379678</v>
          </cell>
          <cell r="I458">
            <v>2.6883048249306198</v>
          </cell>
          <cell r="J458">
            <v>1.9009926704175499</v>
          </cell>
        </row>
        <row r="459">
          <cell r="A459" t="str">
            <v>RHNS-SHNGABR</v>
          </cell>
          <cell r="B459" t="str">
            <v>VAR_fout</v>
          </cell>
          <cell r="C459" t="str">
            <v>RHNS-SHNGA</v>
          </cell>
          <cell r="H459">
            <v>4.462668920135876E-2</v>
          </cell>
          <cell r="I459">
            <v>4.5757147799694392E-2</v>
          </cell>
          <cell r="J459">
            <v>3.2356450719340082E-2</v>
          </cell>
        </row>
        <row r="460">
          <cell r="A460" t="str">
            <v>RHNS-SHNGABR</v>
          </cell>
          <cell r="B460" t="str">
            <v>VAR_fin</v>
          </cell>
          <cell r="C460" t="str">
            <v>RNGA</v>
          </cell>
          <cell r="H460">
            <v>4.6487386414836393E-2</v>
          </cell>
          <cell r="I460">
            <v>4.7664979165436515E-2</v>
          </cell>
          <cell r="J460">
            <v>3.3705543801729694E-2</v>
          </cell>
        </row>
        <row r="461">
          <cell r="A461" t="str">
            <v>RHNS-SHNGABR</v>
          </cell>
          <cell r="B461" t="str">
            <v>VAR_ncap</v>
          </cell>
          <cell r="C461" t="str">
            <v>-</v>
          </cell>
          <cell r="H461">
            <v>2.3037933597398601E-5</v>
          </cell>
          <cell r="I461">
            <v>3.5509379943494401E-3</v>
          </cell>
          <cell r="J461">
            <v>1.40926016179575E-6</v>
          </cell>
        </row>
        <row r="462">
          <cell r="A462" t="str">
            <v>RHNS-SHNGABR</v>
          </cell>
          <cell r="B462" t="str">
            <v>VAR_cap</v>
          </cell>
          <cell r="C462" t="str">
            <v>-</v>
          </cell>
          <cell r="H462">
            <v>3.8418947941086566E-3</v>
          </cell>
          <cell r="I462">
            <v>3.5739873146047418E-3</v>
          </cell>
          <cell r="J462">
            <v>2.586927426613669E-3</v>
          </cell>
        </row>
        <row r="463">
          <cell r="A463" t="str">
            <v>D-RHNM_LTH_CHPNGA</v>
          </cell>
          <cell r="B463" t="str">
            <v>VAR_fout</v>
          </cell>
          <cell r="C463" t="str">
            <v>RHSA_LTH</v>
          </cell>
          <cell r="H463">
            <v>2.0839897231159599</v>
          </cell>
          <cell r="I463">
            <v>2.1980463530150232</v>
          </cell>
          <cell r="J463">
            <v>4.0528075748870306E-3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LTH</v>
          </cell>
          <cell r="H464">
            <v>3.6694223519143096E-3</v>
          </cell>
          <cell r="I464">
            <v>5.4204972970380311E-3</v>
          </cell>
          <cell r="J464">
            <v>8.117364821532952E-6</v>
          </cell>
        </row>
        <row r="465">
          <cell r="A465" t="str">
            <v>D-RHNM_LTH_CHPNGA</v>
          </cell>
          <cell r="B465" t="str">
            <v>VAR_fout</v>
          </cell>
          <cell r="C465" t="str">
            <v>RHNM_LTH_CHPNGA_ON</v>
          </cell>
        </row>
        <row r="466">
          <cell r="A466" t="str">
            <v>D-RHNM_LTH_CHPNGA</v>
          </cell>
          <cell r="B466" t="str">
            <v>VAR_fin</v>
          </cell>
          <cell r="C466" t="str">
            <v>RHNM_LTH_CHPNGA</v>
          </cell>
          <cell r="H466">
            <v>2.0876591454678755</v>
          </cell>
          <cell r="I466">
            <v>2.2034668503120631</v>
          </cell>
          <cell r="J466">
            <v>4.0609249397085623E-3</v>
          </cell>
        </row>
        <row r="467">
          <cell r="A467" t="str">
            <v>RHNM-SHELCHP</v>
          </cell>
          <cell r="B467" t="str">
            <v>VAR_fout</v>
          </cell>
          <cell r="C467" t="str">
            <v>RHNM-SHAELCH</v>
          </cell>
          <cell r="H467">
            <v>1.9719020255634283</v>
          </cell>
          <cell r="I467">
            <v>2.3168272884343248</v>
          </cell>
          <cell r="J467">
            <v>2.6437042625021006</v>
          </cell>
        </row>
        <row r="468">
          <cell r="A468" t="str">
            <v>RHNM-SHELCHP</v>
          </cell>
          <cell r="B468" t="str">
            <v>VAR_fin</v>
          </cell>
          <cell r="C468" t="str">
            <v>RHNM_ELC</v>
          </cell>
          <cell r="H468">
            <v>0.53213737666497773</v>
          </cell>
          <cell r="I468">
            <v>0.60152824947869155</v>
          </cell>
          <cell r="J468">
            <v>0.63442811925749742</v>
          </cell>
        </row>
        <row r="469">
          <cell r="A469" t="str">
            <v>RHNM-SHELCHP</v>
          </cell>
          <cell r="B469" t="str">
            <v>VAR_fin</v>
          </cell>
          <cell r="C469" t="str">
            <v>RHNMELCHPC</v>
          </cell>
          <cell r="H469">
            <v>1.9719020255634283</v>
          </cell>
          <cell r="I469">
            <v>2.3168272884343248</v>
          </cell>
          <cell r="J469">
            <v>2.6437042625021006</v>
          </cell>
        </row>
        <row r="470">
          <cell r="A470" t="str">
            <v>RHNM-SHELCHP</v>
          </cell>
          <cell r="B470" t="str">
            <v>VAR_ncap</v>
          </cell>
          <cell r="C470" t="str">
            <v>-</v>
          </cell>
          <cell r="H470">
            <v>3.1296210038061698E-2</v>
          </cell>
          <cell r="I470">
            <v>0.106807137582319</v>
          </cell>
          <cell r="J470">
            <v>0.114474726017098</v>
          </cell>
        </row>
        <row r="471">
          <cell r="A471" t="str">
            <v>RHNM-SHELCHP</v>
          </cell>
          <cell r="B471" t="str">
            <v>VAR_cap</v>
          </cell>
          <cell r="C471" t="str">
            <v>-</v>
          </cell>
          <cell r="H471">
            <v>0.15498801864096054</v>
          </cell>
          <cell r="I471">
            <v>0.1828677179170263</v>
          </cell>
          <cell r="J471">
            <v>0.20522612910623395</v>
          </cell>
        </row>
        <row r="472">
          <cell r="A472" t="str">
            <v>D-IH2R</v>
          </cell>
          <cell r="B472" t="str">
            <v>VAR_fout</v>
          </cell>
          <cell r="C472" t="str">
            <v>IH2</v>
          </cell>
          <cell r="H472">
            <v>1.8906109126546224</v>
          </cell>
          <cell r="I472">
            <v>7.2293903496036194</v>
          </cell>
          <cell r="J472">
            <v>7.4166150221923148</v>
          </cell>
        </row>
        <row r="473">
          <cell r="A473" t="str">
            <v>D-IH2R</v>
          </cell>
          <cell r="B473" t="str">
            <v>VAR_fin</v>
          </cell>
          <cell r="C473" t="str">
            <v>H2</v>
          </cell>
          <cell r="H473">
            <v>1.8906109126546224</v>
          </cell>
          <cell r="I473">
            <v>7.2293903496036194</v>
          </cell>
          <cell r="J473">
            <v>7.4166150221923148</v>
          </cell>
        </row>
        <row r="474">
          <cell r="A474" t="str">
            <v>D-IH2R</v>
          </cell>
          <cell r="B474" t="str">
            <v>VAR_ncap</v>
          </cell>
          <cell r="C474" t="str">
            <v>-</v>
          </cell>
          <cell r="H474">
            <v>6.9331703951017704E-2</v>
          </cell>
          <cell r="I474">
            <v>0.261022254479294</v>
          </cell>
          <cell r="J474">
            <v>0.17341671332313899</v>
          </cell>
        </row>
        <row r="475">
          <cell r="A475" t="str">
            <v>D-IH2R</v>
          </cell>
          <cell r="B475" t="str">
            <v>VAR_cap</v>
          </cell>
          <cell r="C475" t="str">
            <v>-</v>
          </cell>
          <cell r="H475">
            <v>6.9332195163825203E-2</v>
          </cell>
          <cell r="I475">
            <v>0.27330241922606602</v>
          </cell>
          <cell r="J475">
            <v>0.26282238135540598</v>
          </cell>
        </row>
        <row r="476">
          <cell r="A476" t="str">
            <v>RHEM-SHSTG-ELC</v>
          </cell>
          <cell r="B476" t="str">
            <v>VAR_fout</v>
          </cell>
          <cell r="C476" t="str">
            <v>RHEM-SHAELCB</v>
          </cell>
          <cell r="H476">
            <v>4.0097905636380461E-4</v>
          </cell>
          <cell r="I476">
            <v>3.2103041035510697E-4</v>
          </cell>
          <cell r="J476">
            <v>1.7874901666672398E-4</v>
          </cell>
        </row>
        <row r="477">
          <cell r="A477" t="str">
            <v>RHEM-SHSTG-ELC</v>
          </cell>
          <cell r="B477" t="str">
            <v>VAR_fout</v>
          </cell>
          <cell r="C477" t="str">
            <v>AUX_RHEM-SHSTG-ELC_OUT</v>
          </cell>
          <cell r="H477">
            <v>4.0138003542016849E-4</v>
          </cell>
          <cell r="I477">
            <v>3.2135144076546199E-4</v>
          </cell>
          <cell r="J477">
            <v>1.7892776568339064E-4</v>
          </cell>
        </row>
        <row r="478">
          <cell r="A478" t="str">
            <v>RHEM-SHSTG-ELC</v>
          </cell>
          <cell r="B478" t="str">
            <v>VAR_fin</v>
          </cell>
          <cell r="C478" t="str">
            <v>RHEM-SHAELCB</v>
          </cell>
          <cell r="H478">
            <v>4.0426226128605758E-4</v>
          </cell>
          <cell r="I478">
            <v>3.2634815741966916E-4</v>
          </cell>
          <cell r="J478">
            <v>1.796121150963283E-4</v>
          </cell>
        </row>
        <row r="479">
          <cell r="A479" t="str">
            <v>RHEM-SHSTG-ELC</v>
          </cell>
          <cell r="B479" t="str">
            <v>VAR_ncap</v>
          </cell>
          <cell r="C479" t="str">
            <v>-</v>
          </cell>
          <cell r="H479">
            <v>6.5646809652489206E-5</v>
          </cell>
          <cell r="I479">
            <v>4.99226593924641E-5</v>
          </cell>
          <cell r="J479">
            <v>2.8556133071048202E-5</v>
          </cell>
        </row>
        <row r="480">
          <cell r="A480" t="str">
            <v>RHEM-SHSTG-ELC</v>
          </cell>
          <cell r="B480" t="str">
            <v>VAR_cap</v>
          </cell>
          <cell r="C480" t="str">
            <v>-</v>
          </cell>
          <cell r="H480">
            <v>1.2065782636639863E-4</v>
          </cell>
          <cell r="I480">
            <v>9.5973908313533394E-5</v>
          </cell>
          <cell r="J480">
            <v>5.7002007823452404E-5</v>
          </cell>
        </row>
        <row r="481">
          <cell r="A481" t="str">
            <v>RHNM-SHLTHCHPWOD</v>
          </cell>
          <cell r="B481" t="str">
            <v>VAR_ncap</v>
          </cell>
          <cell r="C481" t="str">
            <v>-</v>
          </cell>
          <cell r="H481">
            <v>3.4758407560578998E-4</v>
          </cell>
          <cell r="I481">
            <v>1.1517925782501E-2</v>
          </cell>
          <cell r="J481">
            <v>5.7121081754032297E-3</v>
          </cell>
        </row>
        <row r="482">
          <cell r="A482" t="str">
            <v>RHNM-SHLTHCHPWOD</v>
          </cell>
          <cell r="B482" t="str">
            <v>VAR_cap</v>
          </cell>
          <cell r="C482" t="str">
            <v>-</v>
          </cell>
          <cell r="H482">
            <v>4.2748299063347577E-4</v>
          </cell>
          <cell r="I482">
            <v>1.1767710637276147E-2</v>
          </cell>
          <cell r="J482">
            <v>9.022698437620531E-3</v>
          </cell>
        </row>
        <row r="483">
          <cell r="A483" t="str">
            <v>ITOT-SWHDEM</v>
          </cell>
          <cell r="B483" t="str">
            <v>VAR_fout</v>
          </cell>
          <cell r="C483" t="str">
            <v>ITOT-SWHD</v>
          </cell>
          <cell r="H483">
            <v>76.900547895868755</v>
          </cell>
          <cell r="I483">
            <v>77.48055828361818</v>
          </cell>
          <cell r="J483">
            <v>78.326364853670569</v>
          </cell>
        </row>
        <row r="484">
          <cell r="A484" t="str">
            <v>ITOT-SWHDEM</v>
          </cell>
          <cell r="B484" t="str">
            <v>VAR_fin</v>
          </cell>
          <cell r="C484" t="str">
            <v>ITOT-SWHNGAH</v>
          </cell>
          <cell r="H484">
            <v>4.7754935532140818E-3</v>
          </cell>
          <cell r="I484">
            <v>2.2209332990764286E-3</v>
          </cell>
          <cell r="J484">
            <v>2.5965073805893188E-3</v>
          </cell>
        </row>
        <row r="485">
          <cell r="A485" t="str">
            <v>ITOT-SWHDEM</v>
          </cell>
          <cell r="B485" t="str">
            <v>VAR_fin</v>
          </cell>
          <cell r="C485" t="str">
            <v>ITOT-SWH</v>
          </cell>
          <cell r="H485">
            <v>45.762345780730364</v>
          </cell>
          <cell r="I485">
            <v>43.274893022805131</v>
          </cell>
          <cell r="J485">
            <v>44.256588981503249</v>
          </cell>
        </row>
        <row r="486">
          <cell r="A486" t="str">
            <v>ITOT-SWHDEM</v>
          </cell>
          <cell r="B486" t="str">
            <v>VAR_fin</v>
          </cell>
          <cell r="C486" t="str">
            <v>ITOT-SWHELCH</v>
          </cell>
          <cell r="H486">
            <v>7.7456165947952726</v>
          </cell>
          <cell r="I486">
            <v>9.8705969578320207</v>
          </cell>
          <cell r="J486">
            <v>9.8704614243854483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ITOT-SWHC</v>
          </cell>
          <cell r="H487">
            <v>8.910118678602867</v>
          </cell>
          <cell r="I487">
            <v>9.8555749196345204</v>
          </cell>
          <cell r="J487">
            <v>9.8560743493659722</v>
          </cell>
        </row>
        <row r="488">
          <cell r="A488" t="str">
            <v>ITOT-SWHDEM</v>
          </cell>
          <cell r="B488" t="str">
            <v>VAR_fin</v>
          </cell>
          <cell r="C488" t="str">
            <v>ITOT-SWHELC</v>
          </cell>
          <cell r="H488">
            <v>14.367815665741064</v>
          </cell>
          <cell r="I488">
            <v>14.367744091696862</v>
          </cell>
          <cell r="J488">
            <v>14.286291544136018</v>
          </cell>
        </row>
        <row r="489">
          <cell r="A489" t="str">
            <v>ITOT-SWHDEM</v>
          </cell>
          <cell r="B489" t="str">
            <v>VAR_fin</v>
          </cell>
          <cell r="C489" t="str">
            <v>ITOT-SWHSOL</v>
          </cell>
          <cell r="H489">
            <v>0.11010756778200378</v>
          </cell>
          <cell r="I489">
            <v>0.10974219168788538</v>
          </cell>
          <cell r="J489">
            <v>5.4612676336015006E-2</v>
          </cell>
        </row>
        <row r="490">
          <cell r="A490" t="str">
            <v>D-RHNS_NKEV_GAS_ELC_CHP</v>
          </cell>
          <cell r="B490" t="str">
            <v>VAR_fout</v>
          </cell>
          <cell r="C490" t="str">
            <v>RHNS_ELC</v>
          </cell>
          <cell r="H490">
            <v>2.3835516201036488E-3</v>
          </cell>
          <cell r="I490">
            <v>2.4041188790337371E-3</v>
          </cell>
          <cell r="J490">
            <v>8.2221974848342965E-4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ELC5</v>
          </cell>
          <cell r="H491">
            <v>9.8138155453528827E-4</v>
          </cell>
          <cell r="I491">
            <v>8.3728135156022781E-4</v>
          </cell>
          <cell r="J491">
            <v>3.9732923642881384E-4</v>
          </cell>
        </row>
        <row r="492">
          <cell r="A492" t="str">
            <v>D-RHNS_NKEV_GAS_ELC_CHP</v>
          </cell>
          <cell r="B492" t="str">
            <v>VAR_fin</v>
          </cell>
          <cell r="C492" t="str">
            <v>RHNS_NKEV_GAS_ELC_CHP</v>
          </cell>
          <cell r="H492">
            <v>3.3649331746389345E-3</v>
          </cell>
          <cell r="I492">
            <v>3.241400230593966E-3</v>
          </cell>
          <cell r="J492">
            <v>1.2195489849122435E-3</v>
          </cell>
        </row>
        <row r="493">
          <cell r="A493" t="str">
            <v>RHNM-SHSTG-NGAHP</v>
          </cell>
          <cell r="B493" t="str">
            <v>VAR_fout</v>
          </cell>
          <cell r="C493" t="str">
            <v>RHNM-SHANGAH</v>
          </cell>
          <cell r="H493">
            <v>4.7224629372177369E-2</v>
          </cell>
          <cell r="I493">
            <v>6.2628895476036311E-2</v>
          </cell>
          <cell r="J493">
            <v>6.7924560500797537E-2</v>
          </cell>
        </row>
        <row r="494">
          <cell r="A494" t="str">
            <v>RHNM-SHSTG-NGAHP</v>
          </cell>
          <cell r="B494" t="str">
            <v>VAR_fout</v>
          </cell>
          <cell r="C494" t="str">
            <v>AUX_RHNM-SHSTG-NGAHP_OUT</v>
          </cell>
          <cell r="H494">
            <v>4.7271854001549519E-2</v>
          </cell>
          <cell r="I494">
            <v>6.2691524371512347E-2</v>
          </cell>
          <cell r="J494">
            <v>6.7992485061298319E-2</v>
          </cell>
        </row>
        <row r="495">
          <cell r="A495" t="str">
            <v>RHNM-SHSTG-NGAHP</v>
          </cell>
          <cell r="B495" t="str">
            <v>VAR_fin</v>
          </cell>
          <cell r="C495" t="str">
            <v>RHNM-SHANGAH</v>
          </cell>
          <cell r="H495">
            <v>4.7245521006354679E-2</v>
          </cell>
          <cell r="I495">
            <v>6.2647551404757598E-2</v>
          </cell>
          <cell r="J495">
            <v>6.7945349295591165E-2</v>
          </cell>
        </row>
        <row r="496">
          <cell r="A496" t="str">
            <v>RHNM-SHSTG-NGAHP</v>
          </cell>
          <cell r="B496" t="str">
            <v>VAR_ncap</v>
          </cell>
          <cell r="C496" t="str">
            <v>-</v>
          </cell>
          <cell r="H496">
            <v>4.2165625540827797E-3</v>
          </cell>
          <cell r="I496">
            <v>9.9036248001122106E-3</v>
          </cell>
          <cell r="J496">
            <v>1.10120743280918E-2</v>
          </cell>
        </row>
        <row r="497">
          <cell r="A497" t="str">
            <v>RHNM-SHSTG-NGAHP</v>
          </cell>
          <cell r="B497" t="str">
            <v>VAR_cap</v>
          </cell>
          <cell r="C497" t="str">
            <v>-</v>
          </cell>
          <cell r="H497">
            <v>1.6107274060758705E-2</v>
          </cell>
          <cell r="I497">
            <v>1.9395651241357389E-2</v>
          </cell>
          <cell r="J497">
            <v>1.9910498667776579E-2</v>
          </cell>
        </row>
        <row r="498">
          <cell r="A498" t="str">
            <v>D-IBIO</v>
          </cell>
          <cell r="B498" t="str">
            <v>VAR_fout</v>
          </cell>
          <cell r="C498" t="str">
            <v>IBIO</v>
          </cell>
          <cell r="H498">
            <v>2.7851181722792271</v>
          </cell>
          <cell r="I498">
            <v>2.785116617159924</v>
          </cell>
          <cell r="J498">
            <v>2.7851163467807964</v>
          </cell>
        </row>
        <row r="499">
          <cell r="A499" t="str">
            <v>D-IBIO</v>
          </cell>
          <cell r="B499" t="str">
            <v>VAR_fin</v>
          </cell>
          <cell r="C499" t="str">
            <v>BIO</v>
          </cell>
          <cell r="H499">
            <v>2.7851181722792271</v>
          </cell>
          <cell r="I499">
            <v>2.785116617159924</v>
          </cell>
          <cell r="J499">
            <v>2.7851163467807964</v>
          </cell>
        </row>
        <row r="500">
          <cell r="A500" t="str">
            <v>D-RHES_KEV_WOD_ELC_CHP</v>
          </cell>
          <cell r="B500" t="str">
            <v>VAR_fout</v>
          </cell>
          <cell r="C500" t="str">
            <v>RHES_ELC</v>
          </cell>
          <cell r="H500">
            <v>4.9569168817564801E-4</v>
          </cell>
          <cell r="I500">
            <v>5.8001076403803016E-4</v>
          </cell>
          <cell r="J500">
            <v>3.7504821501207369E-4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ELC5</v>
          </cell>
          <cell r="H501">
            <v>4.0086878034131676E-4</v>
          </cell>
          <cell r="I501">
            <v>4.2026396122926793E-4</v>
          </cell>
          <cell r="J501">
            <v>2.5161671033629675E-4</v>
          </cell>
        </row>
        <row r="502">
          <cell r="A502" t="str">
            <v>D-RHES_KEV_WOD_ELC_CHP</v>
          </cell>
          <cell r="B502" t="str">
            <v>VAR_fin</v>
          </cell>
          <cell r="C502" t="str">
            <v>RHES_KEV_WOD_ELC_CHP</v>
          </cell>
          <cell r="H502">
            <v>8.7883825182693859E-4</v>
          </cell>
          <cell r="I502">
            <v>9.8991264505358337E-4</v>
          </cell>
          <cell r="J502">
            <v>6.1953720034806103E-4</v>
          </cell>
        </row>
        <row r="503">
          <cell r="A503" t="str">
            <v>RHNS-SHLFOBR</v>
          </cell>
          <cell r="B503" t="str">
            <v>VAR_fout</v>
          </cell>
          <cell r="C503" t="str">
            <v>CO2_R</v>
          </cell>
          <cell r="H503">
            <v>2.97742223503161</v>
          </cell>
          <cell r="I503">
            <v>2.18799224666627</v>
          </cell>
        </row>
        <row r="504">
          <cell r="A504" t="str">
            <v>RHNS-SHLFOBR</v>
          </cell>
          <cell r="B504" t="str">
            <v>VAR_fout</v>
          </cell>
          <cell r="C504" t="str">
            <v>RHNS-SHLFO</v>
          </cell>
          <cell r="H504">
            <v>3.8356495856920782E-2</v>
          </cell>
          <cell r="I504">
            <v>2.8186702764829288E-2</v>
          </cell>
        </row>
        <row r="505">
          <cell r="A505" t="str">
            <v>RHNS-SHLFOBR</v>
          </cell>
          <cell r="B505" t="str">
            <v>VAR_fin</v>
          </cell>
          <cell r="C505" t="str">
            <v>RLFO</v>
          </cell>
          <cell r="H505">
            <v>4.0399216214811511E-2</v>
          </cell>
          <cell r="I505">
            <v>2.9687818815010512E-2</v>
          </cell>
        </row>
        <row r="506">
          <cell r="A506" t="str">
            <v>RHNS-SHLFOBR</v>
          </cell>
          <cell r="B506" t="str">
            <v>VAR_ncap</v>
          </cell>
          <cell r="C506" t="str">
            <v>-</v>
          </cell>
        </row>
        <row r="507">
          <cell r="A507" t="str">
            <v>RHNS-SHLFOBR</v>
          </cell>
          <cell r="B507" t="str">
            <v>VAR_cap</v>
          </cell>
          <cell r="C507" t="str">
            <v>-</v>
          </cell>
          <cell r="H507">
            <v>1.1611969657778E-2</v>
          </cell>
          <cell r="I507">
            <v>2.0560551347306947E-3</v>
          </cell>
        </row>
        <row r="508">
          <cell r="A508" t="str">
            <v>D-SNGA</v>
          </cell>
          <cell r="B508" t="str">
            <v>VAR_fout</v>
          </cell>
          <cell r="C508" t="str">
            <v>CO2</v>
          </cell>
          <cell r="H508">
            <v>511.563735083636</v>
          </cell>
          <cell r="I508">
            <v>277.551890497469</v>
          </cell>
          <cell r="J508">
            <v>162.692109138587</v>
          </cell>
        </row>
        <row r="509">
          <cell r="A509" t="str">
            <v>D-SNGA</v>
          </cell>
          <cell r="B509" t="str">
            <v>VAR_fout</v>
          </cell>
          <cell r="C509" t="str">
            <v>SNGA</v>
          </cell>
          <cell r="H509">
            <v>9.6112657423711667</v>
          </cell>
          <cell r="I509">
            <v>4.9057640785492547</v>
          </cell>
          <cell r="J509">
            <v>3.0249278653711427</v>
          </cell>
        </row>
        <row r="510">
          <cell r="A510" t="str">
            <v>D-SNGA</v>
          </cell>
          <cell r="B510" t="str">
            <v>VAR_fout</v>
          </cell>
          <cell r="C510" t="str">
            <v>RSH2</v>
          </cell>
          <cell r="H510">
            <v>2.0452391241329178E-3</v>
          </cell>
          <cell r="I510">
            <v>1.1937426390067505E-3</v>
          </cell>
          <cell r="J510">
            <v>4.3837424572703123E-3</v>
          </cell>
        </row>
        <row r="511">
          <cell r="A511" t="str">
            <v>D-SNGA</v>
          </cell>
          <cell r="B511" t="str">
            <v>VAR_fin</v>
          </cell>
          <cell r="C511" t="str">
            <v>NGA</v>
          </cell>
          <cell r="H511">
            <v>9.07027899084461</v>
          </cell>
          <cell r="I511">
            <v>4.9211328102388174</v>
          </cell>
          <cell r="J511">
            <v>2.8846118641593521</v>
          </cell>
        </row>
        <row r="512">
          <cell r="A512" t="str">
            <v>D-SNGA</v>
          </cell>
          <cell r="B512" t="str">
            <v>VAR_fin</v>
          </cell>
          <cell r="C512" t="str">
            <v>BNGA</v>
          </cell>
          <cell r="H512">
            <v>0.57174575071123745</v>
          </cell>
          <cell r="I512">
            <v>3.751430616706434E-4</v>
          </cell>
          <cell r="J512">
            <v>0.15079763015509773</v>
          </cell>
        </row>
        <row r="513">
          <cell r="A513" t="str">
            <v>D-SNGA</v>
          </cell>
          <cell r="B513" t="str">
            <v>VAR_fin</v>
          </cell>
          <cell r="C513" t="str">
            <v>H2</v>
          </cell>
          <cell r="H513">
            <v>2.0410561498824045E-3</v>
          </cell>
          <cell r="I513">
            <v>1.1879182749332227E-3</v>
          </cell>
          <cell r="J513">
            <v>4.3832013537671907E-3</v>
          </cell>
        </row>
        <row r="514">
          <cell r="A514" t="str">
            <v>D-SNGA</v>
          </cell>
          <cell r="B514" t="str">
            <v>VAR_ncap</v>
          </cell>
          <cell r="C514" t="str">
            <v>-</v>
          </cell>
          <cell r="H514">
            <v>3.5907442296742799E-7</v>
          </cell>
          <cell r="I514">
            <v>4.9799785213456895E-7</v>
          </cell>
          <cell r="J514">
            <v>8.9618947028618598E-7</v>
          </cell>
        </row>
        <row r="515">
          <cell r="A515" t="str">
            <v>D-SNGA</v>
          </cell>
          <cell r="B515" t="str">
            <v>VAR_cap</v>
          </cell>
          <cell r="C515" t="str">
            <v>-</v>
          </cell>
          <cell r="H515">
            <v>2.2350539165445995</v>
          </cell>
          <cell r="I515">
            <v>2.2350544145424514</v>
          </cell>
          <cell r="J515">
            <v>1.1208936115956416</v>
          </cell>
        </row>
        <row r="516">
          <cell r="A516" t="str">
            <v>D-IPLT</v>
          </cell>
          <cell r="B516" t="str">
            <v>VAR_fout</v>
          </cell>
          <cell r="C516" t="str">
            <v>IPLT</v>
          </cell>
          <cell r="H516">
            <v>0.7324953251186026</v>
          </cell>
          <cell r="I516">
            <v>0.73044963782588923</v>
          </cell>
          <cell r="J516">
            <v>0.72639909100340205</v>
          </cell>
        </row>
        <row r="517">
          <cell r="A517" t="str">
            <v>D-IPLT</v>
          </cell>
          <cell r="B517" t="str">
            <v>VAR_fin</v>
          </cell>
          <cell r="C517" t="str">
            <v>PLT</v>
          </cell>
          <cell r="H517">
            <v>0.7324953251186026</v>
          </cell>
          <cell r="I517">
            <v>0.73044963782588923</v>
          </cell>
          <cell r="J517">
            <v>0.72639909100340205</v>
          </cell>
        </row>
        <row r="518">
          <cell r="A518" t="str">
            <v>ITOT-SWHWODBR</v>
          </cell>
          <cell r="B518" t="str">
            <v>VAR_fout</v>
          </cell>
          <cell r="C518" t="str">
            <v>ITOT-SWH</v>
          </cell>
          <cell r="H518">
            <v>6.8987283210830013</v>
          </cell>
          <cell r="I518">
            <v>7.3997169342044913</v>
          </cell>
          <cell r="J518">
            <v>8.5945452368349304</v>
          </cell>
        </row>
        <row r="519">
          <cell r="A519" t="str">
            <v>ITOT-SWHWODBR</v>
          </cell>
          <cell r="B519" t="str">
            <v>VAR_fin</v>
          </cell>
          <cell r="C519" t="str">
            <v>IWOD</v>
          </cell>
          <cell r="H519">
            <v>11.594501379971419</v>
          </cell>
          <cell r="I519">
            <v>12.401760224923734</v>
          </cell>
          <cell r="J519">
            <v>14.324242061391555</v>
          </cell>
        </row>
        <row r="520">
          <cell r="A520" t="str">
            <v>ITOT-SWHWODBR</v>
          </cell>
          <cell r="B520" t="str">
            <v>VAR_fin</v>
          </cell>
          <cell r="C520" t="str">
            <v>ITOTWODBRC</v>
          </cell>
          <cell r="H520">
            <v>6.8987283210830013</v>
          </cell>
          <cell r="I520">
            <v>7.3997169342044913</v>
          </cell>
          <cell r="J520">
            <v>8.5945452368349304</v>
          </cell>
        </row>
        <row r="521">
          <cell r="A521" t="str">
            <v>ITOT-SWHWODBR</v>
          </cell>
          <cell r="B521" t="str">
            <v>VAR_ncap</v>
          </cell>
          <cell r="C521" t="str">
            <v>-</v>
          </cell>
          <cell r="H521">
            <v>0.28015238770138101</v>
          </cell>
          <cell r="I521">
            <v>0.14652326838833901</v>
          </cell>
          <cell r="J521">
            <v>0.28819372858945702</v>
          </cell>
        </row>
        <row r="522">
          <cell r="A522" t="str">
            <v>ITOT-SWHWODBR</v>
          </cell>
          <cell r="B522" t="str">
            <v>VAR_cap</v>
          </cell>
          <cell r="C522" t="str">
            <v>-</v>
          </cell>
          <cell r="H522">
            <v>0.38188859889290971</v>
          </cell>
          <cell r="I522">
            <v>0.42667418512304317</v>
          </cell>
          <cell r="J522">
            <v>0.51302036320577693</v>
          </cell>
        </row>
        <row r="523">
          <cell r="A523" t="str">
            <v>D-ITOT_KEV_WOD_ELC_CHP</v>
          </cell>
          <cell r="B523" t="str">
            <v>VAR_fout</v>
          </cell>
          <cell r="C523" t="str">
            <v>ITOT_ELC</v>
          </cell>
          <cell r="H523">
            <v>3.8446529301650592</v>
          </cell>
          <cell r="I523">
            <v>4.2340644080991483</v>
          </cell>
          <cell r="J523">
            <v>5.4468976004786507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ELC5</v>
          </cell>
          <cell r="H524">
            <v>1.5561445667411303E-2</v>
          </cell>
          <cell r="I524">
            <v>0.10916501505260173</v>
          </cell>
          <cell r="J524">
            <v>0.13483372420970277</v>
          </cell>
        </row>
        <row r="525">
          <cell r="A525" t="str">
            <v>D-ITOT_KEV_WOD_ELC_CHP</v>
          </cell>
          <cell r="B525" t="str">
            <v>VAR_fin</v>
          </cell>
          <cell r="C525" t="str">
            <v>ITOT_KEV_WOD_ELC_CHP</v>
          </cell>
          <cell r="H525">
            <v>3.860191065896271</v>
          </cell>
          <cell r="I525">
            <v>4.3432182612814527</v>
          </cell>
          <cell r="J525">
            <v>5.5817313246883513</v>
          </cell>
        </row>
        <row r="526">
          <cell r="A526" t="str">
            <v>RHEM-SHSTG-SOL</v>
          </cell>
          <cell r="B526" t="str">
            <v>VAR_fout</v>
          </cell>
          <cell r="C526" t="str">
            <v>RHEM-SHASOL</v>
          </cell>
          <cell r="H526">
            <v>1.0296114931490394E-2</v>
          </cell>
          <cell r="I526">
            <v>2.8017859620431801E-3</v>
          </cell>
          <cell r="J526">
            <v>2.8581154550203379E-3</v>
          </cell>
        </row>
        <row r="527">
          <cell r="A527" t="str">
            <v>RHEM-SHSTG-SOL</v>
          </cell>
          <cell r="B527" t="str">
            <v>VAR_fout</v>
          </cell>
          <cell r="C527" t="str">
            <v>AUX_RHEM-SHSTG-SOL_OUT</v>
          </cell>
          <cell r="H527">
            <v>1.0306411046421883E-2</v>
          </cell>
          <cell r="I527">
            <v>2.804587748005224E-3</v>
          </cell>
          <cell r="J527">
            <v>2.8609735704753551E-3</v>
          </cell>
        </row>
        <row r="528">
          <cell r="A528" t="str">
            <v>RHEM-SHSTG-SOL</v>
          </cell>
          <cell r="B528" t="str">
            <v>VAR_fin</v>
          </cell>
          <cell r="C528" t="str">
            <v>RHEM-SHASOL</v>
          </cell>
          <cell r="H528">
            <v>1.0297885125908009E-2</v>
          </cell>
          <cell r="I528">
            <v>2.8038562336447463E-3</v>
          </cell>
          <cell r="J528">
            <v>2.8628947712129203E-3</v>
          </cell>
        </row>
        <row r="529">
          <cell r="A529" t="str">
            <v>RHEM-SHSTG-SOL</v>
          </cell>
          <cell r="B529" t="str">
            <v>VAR_ncap</v>
          </cell>
          <cell r="C529" t="str">
            <v>-</v>
          </cell>
          <cell r="H529">
            <v>5.2677003026728605E-4</v>
          </cell>
          <cell r="I529">
            <v>5.3753159745640203E-5</v>
          </cell>
          <cell r="J529">
            <v>2.5309485718694099E-4</v>
          </cell>
        </row>
        <row r="530">
          <cell r="A530" t="str">
            <v>RHEM-SHSTG-SOL</v>
          </cell>
          <cell r="B530" t="str">
            <v>VAR_cap</v>
          </cell>
          <cell r="C530" t="str">
            <v>-</v>
          </cell>
          <cell r="H530">
            <v>4.7121411786561302E-3</v>
          </cell>
          <cell r="I530">
            <v>5.8087271387480298E-4</v>
          </cell>
          <cell r="J530">
            <v>5.1492623251965595E-4</v>
          </cell>
        </row>
        <row r="531">
          <cell r="A531" t="str">
            <v>ITOT-SWHCONBR10</v>
          </cell>
          <cell r="B531" t="str">
            <v>VAR_fout</v>
          </cell>
          <cell r="C531" t="str">
            <v>ITOT-ELS</v>
          </cell>
          <cell r="J531">
            <v>2.3466194267320677E-5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ITOT-SWHC</v>
          </cell>
          <cell r="J532">
            <v>1.4450726922332608E-4</v>
          </cell>
        </row>
        <row r="533">
          <cell r="A533" t="str">
            <v>ITOT-SWHCONBR10</v>
          </cell>
          <cell r="B533" t="str">
            <v>VAR_fin</v>
          </cell>
          <cell r="C533" t="str">
            <v>CON</v>
          </cell>
          <cell r="J533">
            <v>1.6797346349064677E-4</v>
          </cell>
        </row>
        <row r="534">
          <cell r="A534" t="str">
            <v>ITOT-SWHCONBR10</v>
          </cell>
          <cell r="B534" t="str">
            <v>VAR_ncap</v>
          </cell>
          <cell r="C534" t="str">
            <v>-</v>
          </cell>
          <cell r="J534">
            <v>7.6047588389852802E-6</v>
          </cell>
        </row>
        <row r="535">
          <cell r="A535" t="str">
            <v>ITOT-SWHCONBR10</v>
          </cell>
          <cell r="B535" t="str">
            <v>VAR_cap</v>
          </cell>
          <cell r="C535" t="str">
            <v>-</v>
          </cell>
          <cell r="J535">
            <v>7.6047588389852802E-6</v>
          </cell>
        </row>
        <row r="536">
          <cell r="A536" t="str">
            <v>SCOM-SHSTG</v>
          </cell>
          <cell r="B536" t="str">
            <v>VAR_fout</v>
          </cell>
          <cell r="C536" t="str">
            <v>AUX_SCOM-SHSTG_OUT</v>
          </cell>
          <cell r="H536">
            <v>4.6644698045627129E-5</v>
          </cell>
          <cell r="I536">
            <v>4.941692711608272E-5</v>
          </cell>
          <cell r="J536">
            <v>2.6443586758781168E-3</v>
          </cell>
        </row>
        <row r="537">
          <cell r="A537" t="str">
            <v>SCOM-SHSTG</v>
          </cell>
          <cell r="B537" t="str">
            <v>VAR_fout</v>
          </cell>
          <cell r="C537" t="str">
            <v>SCOM-SHD</v>
          </cell>
          <cell r="H537">
            <v>4.6696583138002609E-5</v>
          </cell>
          <cell r="I537">
            <v>4.9416927116082659E-5</v>
          </cell>
          <cell r="J537">
            <v>2.6443586758781168E-3</v>
          </cell>
        </row>
        <row r="538">
          <cell r="A538" t="str">
            <v>SCOM-SHSTG</v>
          </cell>
          <cell r="B538" t="str">
            <v>VAR_fin</v>
          </cell>
          <cell r="C538" t="str">
            <v>AUX_SCOM-SHSTG_IN</v>
          </cell>
          <cell r="H538">
            <v>5.2879127040635369E-5</v>
          </cell>
          <cell r="I538">
            <v>5.3876577788934058E-5</v>
          </cell>
          <cell r="J538">
            <v>2.6740032622115609E-3</v>
          </cell>
        </row>
        <row r="539">
          <cell r="A539" t="str">
            <v>SCOM-SHSTG</v>
          </cell>
          <cell r="B539" t="str">
            <v>VAR_fin</v>
          </cell>
          <cell r="C539" t="str">
            <v>SCOM-SHD</v>
          </cell>
          <cell r="H539">
            <v>5.2879127040635369E-5</v>
          </cell>
          <cell r="I539">
            <v>5.3876577788934058E-5</v>
          </cell>
          <cell r="J539">
            <v>2.6740032622115609E-3</v>
          </cell>
        </row>
        <row r="540">
          <cell r="A540" t="str">
            <v>SCOM-SHSTG</v>
          </cell>
          <cell r="B540" t="str">
            <v>VAR_ncap</v>
          </cell>
          <cell r="C540" t="str">
            <v>-</v>
          </cell>
          <cell r="H540">
            <v>8.2809307742094001E-5</v>
          </cell>
          <cell r="I540">
            <v>4.7398158864425498E-4</v>
          </cell>
          <cell r="J540">
            <v>5.5617013254640304E-4</v>
          </cell>
        </row>
        <row r="541">
          <cell r="A541" t="str">
            <v>SCOM-SHSTG</v>
          </cell>
          <cell r="B541" t="str">
            <v>VAR_cap</v>
          </cell>
          <cell r="C541" t="str">
            <v>-</v>
          </cell>
          <cell r="H541">
            <v>9.8644153528108748E-4</v>
          </cell>
          <cell r="I541">
            <v>8.7055364580168582E-4</v>
          </cell>
          <cell r="J541">
            <v>1.0902174814223309E-3</v>
          </cell>
        </row>
        <row r="542">
          <cell r="A542" t="str">
            <v>D-ITOT_KEV_HFC_ELC_CHP</v>
          </cell>
          <cell r="B542" t="str">
            <v>VAR_fout</v>
          </cell>
          <cell r="C542" t="str">
            <v>ITOT_ELC</v>
          </cell>
          <cell r="H542">
            <v>4.0643150470841818E-3</v>
          </cell>
          <cell r="I542">
            <v>2.2095296276373631E-3</v>
          </cell>
          <cell r="J542">
            <v>7.1868275381773344E-2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ELC5</v>
          </cell>
          <cell r="H543">
            <v>1.9080069918982832E-3</v>
          </cell>
          <cell r="I543">
            <v>1.2218176390481354E-3</v>
          </cell>
          <cell r="J543">
            <v>1.5148793578718577E-2</v>
          </cell>
        </row>
        <row r="544">
          <cell r="A544" t="str">
            <v>D-ITOT_KEV_HFC_ELC_CHP</v>
          </cell>
          <cell r="B544" t="str">
            <v>VAR_fin</v>
          </cell>
          <cell r="C544" t="str">
            <v>ITOT_KEV_HFC_ELC_CHP</v>
          </cell>
          <cell r="H544">
            <v>5.9491007515813385E-3</v>
          </cell>
          <cell r="I544">
            <v>3.4096135819186133E-3</v>
          </cell>
          <cell r="J544">
            <v>8.7009242844154691E-2</v>
          </cell>
        </row>
        <row r="545">
          <cell r="A545" t="str">
            <v>D-RNGA</v>
          </cell>
          <cell r="B545" t="str">
            <v>VAR_fout</v>
          </cell>
          <cell r="C545" t="str">
            <v>CO2</v>
          </cell>
          <cell r="H545">
            <v>1497.09459407389</v>
          </cell>
          <cell r="I545">
            <v>1025.84991470466</v>
          </cell>
          <cell r="J545">
            <v>358.051432924621</v>
          </cell>
        </row>
        <row r="546">
          <cell r="A546" t="str">
            <v>D-RNGA</v>
          </cell>
          <cell r="B546" t="str">
            <v>VAR_fout</v>
          </cell>
          <cell r="C546" t="str">
            <v>RNGA</v>
          </cell>
          <cell r="H546">
            <v>27.465705258588347</v>
          </cell>
          <cell r="I546">
            <v>18.13120337529082</v>
          </cell>
          <cell r="J546">
            <v>6.5321330506738216</v>
          </cell>
        </row>
        <row r="547">
          <cell r="A547" t="str">
            <v>D-RNGA</v>
          </cell>
          <cell r="B547" t="str">
            <v>VAR_fout</v>
          </cell>
          <cell r="C547" t="str">
            <v>RSH2</v>
          </cell>
          <cell r="H547">
            <v>3.4454101061585003E-3</v>
          </cell>
          <cell r="I547">
            <v>2.4514918630122728E-3</v>
          </cell>
          <cell r="J547">
            <v>1.2931561721566769E-2</v>
          </cell>
        </row>
        <row r="548">
          <cell r="A548" t="str">
            <v>D-RNGA</v>
          </cell>
          <cell r="B548" t="str">
            <v>VAR_fin</v>
          </cell>
          <cell r="C548" t="str">
            <v>NGA</v>
          </cell>
          <cell r="H548">
            <v>26.544230391381014</v>
          </cell>
          <cell r="I548">
            <v>18.188828274905312</v>
          </cell>
          <cell r="J548">
            <v>6.348429661784051</v>
          </cell>
        </row>
        <row r="549">
          <cell r="A549" t="str">
            <v>D-RNGA</v>
          </cell>
          <cell r="B549" t="str">
            <v>VAR_fin</v>
          </cell>
          <cell r="C549" t="str">
            <v>BNGA</v>
          </cell>
          <cell r="H549">
            <v>1.009287591471191</v>
          </cell>
          <cell r="I549">
            <v>3.8636469649343805E-4</v>
          </cell>
          <cell r="J549">
            <v>0.20515819180631262</v>
          </cell>
        </row>
        <row r="550">
          <cell r="A550" t="str">
            <v>D-RNGA</v>
          </cell>
          <cell r="B550" t="str">
            <v>VAR_fin</v>
          </cell>
          <cell r="C550" t="str">
            <v>H2</v>
          </cell>
          <cell r="H550">
            <v>3.4436318133038804E-3</v>
          </cell>
          <cell r="I550">
            <v>2.4500767296671659E-3</v>
          </cell>
          <cell r="J550">
            <v>1.2931561721567954E-2</v>
          </cell>
        </row>
        <row r="551">
          <cell r="A551" t="str">
            <v>D-RNGA</v>
          </cell>
          <cell r="B551" t="str">
            <v>VAR_ncap</v>
          </cell>
          <cell r="C551" t="str">
            <v>-</v>
          </cell>
          <cell r="H551">
            <v>1.48189284612684E-7</v>
          </cell>
          <cell r="I551">
            <v>2.0732593518873201E-7</v>
          </cell>
          <cell r="J551">
            <v>3.83935893833279E-7</v>
          </cell>
        </row>
        <row r="552">
          <cell r="A552" t="str">
            <v>D-RNGA</v>
          </cell>
          <cell r="B552" t="str">
            <v>VAR_cap</v>
          </cell>
          <cell r="C552" t="str">
            <v>-</v>
          </cell>
          <cell r="H552">
            <v>3.0972407806680256</v>
          </cell>
          <cell r="I552">
            <v>3.0972409879939606</v>
          </cell>
          <cell r="J552">
            <v>1.5532836125701543</v>
          </cell>
        </row>
        <row r="553">
          <cell r="A553" t="str">
            <v>RHNS-SHLTHCHPNGA</v>
          </cell>
          <cell r="B553" t="str">
            <v>VAR_fout</v>
          </cell>
          <cell r="C553" t="str">
            <v>RHNS-SHLTHC-NGA</v>
          </cell>
        </row>
        <row r="554">
          <cell r="A554" t="str">
            <v>RHNS-SHLTHCHPNGA</v>
          </cell>
          <cell r="B554" t="str">
            <v>VAR_fin</v>
          </cell>
          <cell r="C554" t="str">
            <v>RHNSLTHCHPC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RHNS_LTH_CHPNGA_ON</v>
          </cell>
        </row>
        <row r="556">
          <cell r="A556" t="str">
            <v>RHNS-SHLTHCHPNGA</v>
          </cell>
          <cell r="B556" t="str">
            <v>VAR_ncap</v>
          </cell>
          <cell r="C556" t="str">
            <v>-</v>
          </cell>
          <cell r="H556">
            <v>3.3922754462560199E-4</v>
          </cell>
          <cell r="I556">
            <v>2.5431169958703702E-4</v>
          </cell>
          <cell r="J556">
            <v>7.1098529721044104E-5</v>
          </cell>
        </row>
        <row r="557">
          <cell r="A557" t="str">
            <v>RHNS-SHLTHCHPNGA</v>
          </cell>
          <cell r="B557" t="str">
            <v>VAR_cap</v>
          </cell>
          <cell r="C557" t="str">
            <v>-</v>
          </cell>
          <cell r="H557">
            <v>5.1783050700994395E-4</v>
          </cell>
          <cell r="I557">
            <v>4.4604704561910998E-4</v>
          </cell>
          <cell r="J557">
            <v>1.4284895307240604E-4</v>
          </cell>
        </row>
        <row r="558">
          <cell r="A558" t="str">
            <v>D-SCOM_KEV_BIO_ELC_CHP</v>
          </cell>
          <cell r="B558" t="str">
            <v>VAR_fout</v>
          </cell>
          <cell r="C558" t="str">
            <v>ELC5</v>
          </cell>
          <cell r="H558">
            <v>1.6783921939556943E-3</v>
          </cell>
          <cell r="I558">
            <v>1.2823652751989322E-3</v>
          </cell>
          <cell r="J558">
            <v>8.3494864544855405E-4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SCOM_ELC</v>
          </cell>
          <cell r="H559">
            <v>1.1042916720381803</v>
          </cell>
          <cell r="I559">
            <v>1.1046866464150871</v>
          </cell>
          <cell r="J559">
            <v>1.1051144078990935</v>
          </cell>
        </row>
        <row r="560">
          <cell r="A560" t="str">
            <v>D-SCOM_KEV_BIO_ELC_CHP</v>
          </cell>
          <cell r="B560" t="str">
            <v>VAR_fin</v>
          </cell>
          <cell r="C560" t="str">
            <v>SCOM_KEV_BIO_ELC_CHP</v>
          </cell>
          <cell r="H560">
            <v>1.1059480447994814</v>
          </cell>
          <cell r="I560">
            <v>1.1059485487519083</v>
          </cell>
          <cell r="J560">
            <v>1.1059316817643257</v>
          </cell>
        </row>
        <row r="561">
          <cell r="A561" t="str">
            <v>RHES-SHLTHCHPWOD</v>
          </cell>
          <cell r="B561" t="str">
            <v>VAR_ncap</v>
          </cell>
          <cell r="C561" t="str">
            <v>-</v>
          </cell>
          <cell r="H561">
            <v>1.3108123489155601E-4</v>
          </cell>
          <cell r="I561">
            <v>1.04558488585019E-4</v>
          </cell>
          <cell r="J561">
            <v>6.0593389627343302E-5</v>
          </cell>
        </row>
        <row r="562">
          <cell r="A562" t="str">
            <v>RHES-SHLTHCHPWOD</v>
          </cell>
          <cell r="B562" t="str">
            <v>VAR_cap</v>
          </cell>
          <cell r="C562" t="str">
            <v>-</v>
          </cell>
          <cell r="H562">
            <v>1.7086496390220801E-4</v>
          </cell>
          <cell r="I562">
            <v>1.7839440262493999E-4</v>
          </cell>
          <cell r="J562">
            <v>9.9217904444814204E-5</v>
          </cell>
        </row>
        <row r="563">
          <cell r="A563" t="str">
            <v>RHES-SHSTG-NGAHP</v>
          </cell>
          <cell r="B563" t="str">
            <v>VAR_fout</v>
          </cell>
          <cell r="C563" t="str">
            <v>RHES-SHANGAH</v>
          </cell>
          <cell r="H563">
            <v>0.1010392771872391</v>
          </cell>
          <cell r="I563">
            <v>9.1577784811999005E-2</v>
          </cell>
          <cell r="J563">
            <v>6.5277934096681728E-2</v>
          </cell>
        </row>
        <row r="564">
          <cell r="A564" t="str">
            <v>RHES-SHSTG-NGAHP</v>
          </cell>
          <cell r="B564" t="str">
            <v>VAR_fout</v>
          </cell>
          <cell r="C564" t="str">
            <v>AUX_RHES-SHSTG-NGAHP_OUT</v>
          </cell>
          <cell r="H564">
            <v>0.1011403164644263</v>
          </cell>
          <cell r="I564">
            <v>9.1669362596810994E-2</v>
          </cell>
          <cell r="J564">
            <v>6.5343212030778405E-2</v>
          </cell>
        </row>
        <row r="565">
          <cell r="A565" t="str">
            <v>RHES-SHSTG-NGAHP</v>
          </cell>
          <cell r="B565" t="str">
            <v>VAR_fin</v>
          </cell>
          <cell r="C565" t="str">
            <v>RHES-SHANGAH</v>
          </cell>
          <cell r="H565">
            <v>0.10105567653726384</v>
          </cell>
          <cell r="I565">
            <v>9.1589661605644676E-2</v>
          </cell>
          <cell r="J565">
            <v>6.5295363425359937E-2</v>
          </cell>
        </row>
        <row r="566">
          <cell r="A566" t="str">
            <v>RHES-SHSTG-NGAHP</v>
          </cell>
          <cell r="B566" t="str">
            <v>VAR_ncap</v>
          </cell>
          <cell r="C566" t="str">
            <v>-</v>
          </cell>
          <cell r="H566">
            <v>6.4977471245429897E-5</v>
          </cell>
          <cell r="I566">
            <v>1.4757921974540201E-2</v>
          </cell>
          <cell r="J566">
            <v>3.8001334196896999E-3</v>
          </cell>
        </row>
        <row r="567">
          <cell r="A567" t="str">
            <v>RHES-SHSTG-NGAHP</v>
          </cell>
          <cell r="B567" t="str">
            <v>VAR_cap</v>
          </cell>
          <cell r="C567" t="str">
            <v>-</v>
          </cell>
          <cell r="H567">
            <v>2.2900513395813542E-2</v>
          </cell>
          <cell r="I567">
            <v>1.8838880206497599E-2</v>
          </cell>
          <cell r="J567">
            <v>1.4504529449171948E-2</v>
          </cell>
        </row>
        <row r="568">
          <cell r="A568" t="str">
            <v>D-RHNS_SOLELC</v>
          </cell>
          <cell r="B568" t="str">
            <v>VAR_fout</v>
          </cell>
          <cell r="C568" t="str">
            <v>RHNS_ELC</v>
          </cell>
          <cell r="H568">
            <v>1.4797421436122534E-3</v>
          </cell>
          <cell r="I568">
            <v>1.7140324833022293E-3</v>
          </cell>
          <cell r="J568">
            <v>2.0261703746298643E-3</v>
          </cell>
        </row>
        <row r="569">
          <cell r="A569" t="str">
            <v>D-RHNS_SOLELC</v>
          </cell>
          <cell r="B569" t="str">
            <v>VAR_fout</v>
          </cell>
          <cell r="C569" t="str">
            <v>ELC5</v>
          </cell>
          <cell r="H569">
            <v>4.8441060498851085E-4</v>
          </cell>
          <cell r="I569">
            <v>4.4996404965241718E-4</v>
          </cell>
          <cell r="J569">
            <v>3.3971848077084742E-4</v>
          </cell>
        </row>
        <row r="570">
          <cell r="A570" t="str">
            <v>D-RHNS_SOLELC</v>
          </cell>
          <cell r="B570" t="str">
            <v>VAR_fin</v>
          </cell>
          <cell r="C570" t="str">
            <v>RHNS_SOL_ELC</v>
          </cell>
          <cell r="H570">
            <v>1.9641527486007637E-3</v>
          </cell>
          <cell r="I570">
            <v>2.1639965329546475E-3</v>
          </cell>
          <cell r="J570">
            <v>2.3658888554007117E-3</v>
          </cell>
        </row>
        <row r="571">
          <cell r="A571" t="str">
            <v>D-IHFO</v>
          </cell>
          <cell r="B571" t="str">
            <v>VAR_fout</v>
          </cell>
          <cell r="C571" t="str">
            <v>CO2</v>
          </cell>
          <cell r="H571">
            <v>8.7224980167830896E-2</v>
          </cell>
          <cell r="I571">
            <v>2.56637539496518E-3</v>
          </cell>
        </row>
        <row r="572">
          <cell r="A572" t="str">
            <v>D-IHFO</v>
          </cell>
          <cell r="B572" t="str">
            <v>VAR_fout</v>
          </cell>
          <cell r="C572" t="str">
            <v>IHFO</v>
          </cell>
          <cell r="H572">
            <v>1.1138730045121617E-3</v>
          </cell>
          <cell r="I572">
            <v>3.2772908247105844E-5</v>
          </cell>
        </row>
        <row r="573">
          <cell r="A573" t="str">
            <v>D-IHFO</v>
          </cell>
          <cell r="B573" t="str">
            <v>VAR_fin</v>
          </cell>
          <cell r="C573" t="str">
            <v>HFO</v>
          </cell>
          <cell r="H573">
            <v>1.13279195023157E-3</v>
          </cell>
          <cell r="I573">
            <v>3.3329550583963369E-5</v>
          </cell>
        </row>
        <row r="574">
          <cell r="A574" t="str">
            <v>RHEM-SHCONBR</v>
          </cell>
          <cell r="B574" t="str">
            <v>VAR_fout</v>
          </cell>
          <cell r="C574" t="str">
            <v>RHEM-SHCON</v>
          </cell>
          <cell r="H574">
            <v>2.5385579686550933E-4</v>
          </cell>
          <cell r="I574">
            <v>2.8836664874530994E-4</v>
          </cell>
          <cell r="J574">
            <v>1.4275737140572451E-3</v>
          </cell>
        </row>
        <row r="575">
          <cell r="A575" t="str">
            <v>RHEM-SHCONBR</v>
          </cell>
          <cell r="B575" t="str">
            <v>VAR_fin</v>
          </cell>
          <cell r="C575" t="str">
            <v>CON</v>
          </cell>
          <cell r="H575">
            <v>2.5385579686550933E-4</v>
          </cell>
          <cell r="I575">
            <v>2.8836664874530994E-4</v>
          </cell>
          <cell r="J575">
            <v>1.4275737140572451E-3</v>
          </cell>
        </row>
        <row r="576">
          <cell r="A576" t="str">
            <v>RHEM-SHCONBR</v>
          </cell>
          <cell r="B576" t="str">
            <v>VAR_ncap</v>
          </cell>
          <cell r="C576" t="str">
            <v>-</v>
          </cell>
          <cell r="H576">
            <v>2.1930427653527401E-6</v>
          </cell>
          <cell r="I576">
            <v>3.45461390036371E-6</v>
          </cell>
          <cell r="J576">
            <v>8.1526571501506701E-5</v>
          </cell>
        </row>
        <row r="577">
          <cell r="A577" t="str">
            <v>RHEM-SHCONBR</v>
          </cell>
          <cell r="B577" t="str">
            <v>VAR_cap</v>
          </cell>
          <cell r="C577" t="str">
            <v>-</v>
          </cell>
          <cell r="H577">
            <v>1.3692669734754251E-5</v>
          </cell>
          <cell r="I577">
            <v>1.7109638032879898E-5</v>
          </cell>
          <cell r="J577">
            <v>9.8786998009261996E-5</v>
          </cell>
        </row>
        <row r="578">
          <cell r="A578" t="str">
            <v>RHEM-SHSOLBR</v>
          </cell>
          <cell r="B578" t="str">
            <v>VAR_fout</v>
          </cell>
          <cell r="C578" t="str">
            <v>RHEM-SHASOL</v>
          </cell>
          <cell r="H578">
            <v>1.644125928962031E-2</v>
          </cell>
          <cell r="I578">
            <v>1.638557087905922E-2</v>
          </cell>
          <cell r="J578">
            <v>1.4812785629085681E-2</v>
          </cell>
        </row>
        <row r="579">
          <cell r="A579" t="str">
            <v>RHEM-SHSOLBR</v>
          </cell>
          <cell r="B579" t="str">
            <v>VAR_fin</v>
          </cell>
          <cell r="C579" t="str">
            <v>SOL</v>
          </cell>
          <cell r="H579">
            <v>1.644125928962031E-2</v>
          </cell>
          <cell r="I579">
            <v>1.638557087905922E-2</v>
          </cell>
          <cell r="J579">
            <v>1.4812785629085681E-2</v>
          </cell>
        </row>
        <row r="580">
          <cell r="A580" t="str">
            <v>RHEM-SHSOLBR</v>
          </cell>
          <cell r="B580" t="str">
            <v>VAR_ncap</v>
          </cell>
          <cell r="C580" t="str">
            <v>-</v>
          </cell>
          <cell r="H580">
            <v>1.3174738865231699E-6</v>
          </cell>
          <cell r="I580">
            <v>2.4643608935756701E-3</v>
          </cell>
          <cell r="J580">
            <v>4.0501526081148102E-4</v>
          </cell>
        </row>
        <row r="581">
          <cell r="A581" t="str">
            <v>RHEM-SHSOLBR</v>
          </cell>
          <cell r="B581" t="str">
            <v>VAR_cap</v>
          </cell>
          <cell r="C581" t="str">
            <v>-</v>
          </cell>
          <cell r="H581">
            <v>2.0020125943032409E-2</v>
          </cell>
          <cell r="I581">
            <v>2.4655511418264667E-3</v>
          </cell>
          <cell r="J581">
            <v>2.1937859981002415E-3</v>
          </cell>
        </row>
        <row r="582">
          <cell r="A582" t="str">
            <v>SCOM-SHH2BR</v>
          </cell>
          <cell r="B582" t="str">
            <v>VAR_ncap</v>
          </cell>
          <cell r="C582" t="str">
            <v>-</v>
          </cell>
          <cell r="H582">
            <v>0.97862783045377799</v>
          </cell>
          <cell r="I582">
            <v>0.60326129721685995</v>
          </cell>
          <cell r="J582">
            <v>0.60837720927648498</v>
          </cell>
        </row>
        <row r="583">
          <cell r="A583" t="str">
            <v>SCOM-SHH2BR</v>
          </cell>
          <cell r="B583" t="str">
            <v>VAR_cap</v>
          </cell>
          <cell r="C583" t="str">
            <v>-</v>
          </cell>
          <cell r="H583">
            <v>0.97862794824618582</v>
          </cell>
          <cell r="I583">
            <v>1.5818882426436274</v>
          </cell>
          <cell r="J583">
            <v>1.4601370693847213</v>
          </cell>
        </row>
        <row r="584">
          <cell r="A584" t="str">
            <v>ITOT-SWHCONBR1</v>
          </cell>
          <cell r="B584" t="str">
            <v>VAR_fout</v>
          </cell>
          <cell r="C584" t="str">
            <v>ITOT-ELS</v>
          </cell>
          <cell r="H584">
            <v>0.97003540927906762</v>
          </cell>
          <cell r="I584">
            <v>0.97003298752102707</v>
          </cell>
          <cell r="J584">
            <v>0.97003310114060137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ITOT-SWHC</v>
          </cell>
          <cell r="H585">
            <v>4.6114034326420752</v>
          </cell>
          <cell r="I585">
            <v>4.6113919199661106</v>
          </cell>
          <cell r="J585">
            <v>4.6113924600965923</v>
          </cell>
        </row>
        <row r="586">
          <cell r="A586" t="str">
            <v>ITOT-SWHCONBR1</v>
          </cell>
          <cell r="B586" t="str">
            <v>VAR_fin</v>
          </cell>
          <cell r="C586" t="str">
            <v>CON</v>
          </cell>
          <cell r="H586">
            <v>5.5814388419211394</v>
          </cell>
          <cell r="I586">
            <v>5.5814249074871416</v>
          </cell>
          <cell r="J586">
            <v>5.5814255612371957</v>
          </cell>
        </row>
        <row r="587">
          <cell r="A587" t="str">
            <v>ITOT-SWHCONBR1</v>
          </cell>
          <cell r="B587" t="str">
            <v>VAR_ncap</v>
          </cell>
          <cell r="C587" t="str">
            <v>-</v>
          </cell>
          <cell r="H587">
            <v>0.12979978475079501</v>
          </cell>
          <cell r="I587">
            <v>0.148218882431223</v>
          </cell>
          <cell r="J587">
            <v>0.141066580231137</v>
          </cell>
        </row>
        <row r="588">
          <cell r="A588" t="str">
            <v>ITOT-SWHCONBR1</v>
          </cell>
          <cell r="B588" t="str">
            <v>VAR_cap</v>
          </cell>
          <cell r="C588" t="str">
            <v>-</v>
          </cell>
          <cell r="H588">
            <v>0.30353914222492701</v>
          </cell>
          <cell r="I588">
            <v>0.30353884021736899</v>
          </cell>
          <cell r="J588">
            <v>0.303538606777981</v>
          </cell>
        </row>
        <row r="589">
          <cell r="A589" t="str">
            <v>SCOM-SHLTHCHPWOD</v>
          </cell>
          <cell r="B589" t="str">
            <v>VAR_ncap</v>
          </cell>
          <cell r="C589" t="str">
            <v>-</v>
          </cell>
          <cell r="H589">
            <v>1.9782049526244699E-4</v>
          </cell>
          <cell r="I589">
            <v>1.25859717720743E-4</v>
          </cell>
          <cell r="J589">
            <v>6.3041673670530501E-5</v>
          </cell>
        </row>
        <row r="590">
          <cell r="A590" t="str">
            <v>SCOM-SHLTHCHPWOD</v>
          </cell>
          <cell r="B590" t="str">
            <v>VAR_cap</v>
          </cell>
          <cell r="C590" t="str">
            <v>-</v>
          </cell>
          <cell r="H590">
            <v>2.4534735534561939E-4</v>
          </cell>
          <cell r="I590">
            <v>1.9864099254104299E-4</v>
          </cell>
          <cell r="J590">
            <v>1.0394270855932202E-4</v>
          </cell>
        </row>
        <row r="591">
          <cell r="A591" t="str">
            <v>SCOM-SHSTG-NGAHP</v>
          </cell>
          <cell r="B591" t="str">
            <v>VAR_fout</v>
          </cell>
          <cell r="C591" t="str">
            <v>SCOM-SHANGAH</v>
          </cell>
          <cell r="H591">
            <v>2.8281164762679522E-5</v>
          </cell>
          <cell r="I591">
            <v>2.0773068641057403E-5</v>
          </cell>
          <cell r="J591">
            <v>8.4291176301887385E-6</v>
          </cell>
        </row>
        <row r="592">
          <cell r="A592" t="str">
            <v>SCOM-SHSTG-NGAHP</v>
          </cell>
          <cell r="B592" t="str">
            <v>VAR_fin</v>
          </cell>
          <cell r="C592" t="str">
            <v>SCOM-SHANGAH</v>
          </cell>
          <cell r="H592">
            <v>2.6584180786583656E-5</v>
          </cell>
          <cell r="I592">
            <v>2.42687885958597E-5</v>
          </cell>
          <cell r="J592">
            <v>9.4051419633677061E-6</v>
          </cell>
        </row>
        <row r="593">
          <cell r="A593" t="str">
            <v>SCOM-SHSTG-NGAHP</v>
          </cell>
          <cell r="B593" t="str">
            <v>VAR_ncap</v>
          </cell>
          <cell r="C593" t="str">
            <v>-</v>
          </cell>
          <cell r="H593">
            <v>1.7169322954368599E-2</v>
          </cell>
          <cell r="I593">
            <v>6.20361761849898E-2</v>
          </cell>
          <cell r="J593">
            <v>4.1565930069516102E-2</v>
          </cell>
        </row>
        <row r="594">
          <cell r="A594" t="str">
            <v>SCOM-SHSTG-NGAHP</v>
          </cell>
          <cell r="B594" t="str">
            <v>VAR_cap</v>
          </cell>
          <cell r="C594" t="str">
            <v>-</v>
          </cell>
          <cell r="H594">
            <v>8.9171535863499893E-2</v>
          </cell>
          <cell r="I594">
            <v>0.10738474490646428</v>
          </cell>
          <cell r="J594">
            <v>9.3772464647521994E-2</v>
          </cell>
        </row>
        <row r="595">
          <cell r="A595" t="str">
            <v>ITOT-SWHCONBR2</v>
          </cell>
          <cell r="B595" t="str">
            <v>VAR_fout</v>
          </cell>
          <cell r="C595" t="str">
            <v>ITOT-ELS</v>
          </cell>
          <cell r="H595">
            <v>0.88008905913489688</v>
          </cell>
          <cell r="I595">
            <v>0.88012439445226442</v>
          </cell>
          <cell r="J595">
            <v>0.88012036008815264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ITOT-SWHC</v>
          </cell>
          <cell r="H596">
            <v>1.3604492615799564</v>
          </cell>
          <cell r="I596">
            <v>1.3605038832184397</v>
          </cell>
          <cell r="J596">
            <v>1.3604976468635845</v>
          </cell>
        </row>
        <row r="597">
          <cell r="A597" t="str">
            <v>ITOT-SWHCONBR2</v>
          </cell>
          <cell r="B597" t="str">
            <v>VAR_fin</v>
          </cell>
          <cell r="C597" t="str">
            <v>CON</v>
          </cell>
          <cell r="H597">
            <v>2.2405383207148541</v>
          </cell>
          <cell r="I597">
            <v>2.2406282776707038</v>
          </cell>
          <cell r="J597">
            <v>2.2406180069517383</v>
          </cell>
        </row>
        <row r="598">
          <cell r="A598" t="str">
            <v>ITOT-SWHCONBR2</v>
          </cell>
          <cell r="B598" t="str">
            <v>VAR_ncap</v>
          </cell>
          <cell r="C598" t="str">
            <v>-</v>
          </cell>
          <cell r="H598">
            <v>5.8670687759200803E-6</v>
          </cell>
          <cell r="I598">
            <v>3.8629436077557699E-2</v>
          </cell>
          <cell r="J598">
            <v>9.3818935418742005E-2</v>
          </cell>
        </row>
        <row r="599">
          <cell r="A599" t="str">
            <v>ITOT-SWHCONBR2</v>
          </cell>
          <cell r="B599" t="str">
            <v>VAR_cap</v>
          </cell>
          <cell r="C599" t="str">
            <v>-</v>
          </cell>
          <cell r="H599">
            <v>0.121855006452363</v>
          </cell>
          <cell r="I599">
            <v>0.121856597188661</v>
          </cell>
          <cell r="J599">
            <v>0.121856093927352</v>
          </cell>
        </row>
        <row r="600">
          <cell r="A600" t="str">
            <v>RHES-SHCONBR1</v>
          </cell>
          <cell r="B600" t="str">
            <v>VAR_fout</v>
          </cell>
          <cell r="C600" t="str">
            <v>RHES-SHCON</v>
          </cell>
          <cell r="H600">
            <v>4.5336372401527347</v>
          </cell>
          <cell r="I600">
            <v>5.0981203795533983</v>
          </cell>
          <cell r="J600">
            <v>6.4142536544982773</v>
          </cell>
        </row>
        <row r="601">
          <cell r="A601" t="str">
            <v>RHES-SHCONBR1</v>
          </cell>
          <cell r="B601" t="str">
            <v>VAR_fin</v>
          </cell>
          <cell r="C601" t="str">
            <v>CON</v>
          </cell>
          <cell r="H601">
            <v>4.5336372401527347</v>
          </cell>
          <cell r="I601">
            <v>5.0981203795533983</v>
          </cell>
          <cell r="J601">
            <v>6.4142536544982773</v>
          </cell>
        </row>
        <row r="602">
          <cell r="A602" t="str">
            <v>RHES-SHCONBR1</v>
          </cell>
          <cell r="B602" t="str">
            <v>VAR_ncap</v>
          </cell>
          <cell r="C602" t="str">
            <v>-</v>
          </cell>
          <cell r="H602">
            <v>0.15291068009633199</v>
          </cell>
          <cell r="I602">
            <v>4.56113993901315E-2</v>
          </cell>
          <cell r="J602">
            <v>0.14823526494796199</v>
          </cell>
        </row>
        <row r="603">
          <cell r="A603" t="str">
            <v>RHES-SHCONBR1</v>
          </cell>
          <cell r="B603" t="str">
            <v>VAR_cap</v>
          </cell>
          <cell r="C603" t="str">
            <v>-</v>
          </cell>
          <cell r="H603">
            <v>0.36627464283104016</v>
          </cell>
          <cell r="I603">
            <v>0.41188607372690611</v>
          </cell>
          <cell r="J603">
            <v>0.51819741009154041</v>
          </cell>
        </row>
        <row r="604">
          <cell r="A604" t="str">
            <v>ITOT-SWHCONBR3</v>
          </cell>
          <cell r="B604" t="str">
            <v>VAR_fout</v>
          </cell>
          <cell r="C604" t="str">
            <v>ITOT-ELS</v>
          </cell>
          <cell r="H604">
            <v>1.253503280114876</v>
          </cell>
          <cell r="I604">
            <v>1.7283106746728689</v>
          </cell>
          <cell r="J604">
            <v>1.7283070674133381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ITOT-SWHC</v>
          </cell>
          <cell r="H605">
            <v>2.4876483663579396</v>
          </cell>
          <cell r="I605">
            <v>3.4299305750639442</v>
          </cell>
          <cell r="J605">
            <v>3.429923416252771</v>
          </cell>
        </row>
        <row r="606">
          <cell r="A606" t="str">
            <v>ITOT-SWHCONBR3</v>
          </cell>
          <cell r="B606" t="str">
            <v>VAR_fin</v>
          </cell>
          <cell r="C606" t="str">
            <v>CON</v>
          </cell>
          <cell r="H606">
            <v>3.7411516464728174</v>
          </cell>
          <cell r="I606">
            <v>5.1582412497368146</v>
          </cell>
          <cell r="J606">
            <v>5.1582304836661148</v>
          </cell>
        </row>
        <row r="607">
          <cell r="A607" t="str">
            <v>ITOT-SWHCONBR3</v>
          </cell>
          <cell r="B607" t="str">
            <v>VAR_ncap</v>
          </cell>
          <cell r="C607" t="str">
            <v>-</v>
          </cell>
          <cell r="H607">
            <v>5.0288493920754101E-6</v>
          </cell>
          <cell r="I607">
            <v>0.141562794141464</v>
          </cell>
          <cell r="J607">
            <v>0.177785610328762</v>
          </cell>
        </row>
        <row r="608">
          <cell r="A608" t="str">
            <v>ITOT-SWHCONBR3</v>
          </cell>
          <cell r="B608" t="str">
            <v>VAR_cap</v>
          </cell>
          <cell r="C608" t="str">
            <v>-</v>
          </cell>
          <cell r="H608">
            <v>0.20346289926026601</v>
          </cell>
          <cell r="I608">
            <v>0.28052676307320101</v>
          </cell>
          <cell r="J608">
            <v>0.28052460294713699</v>
          </cell>
        </row>
        <row r="609">
          <cell r="A609" t="str">
            <v>ITOT-ELCSPECADV</v>
          </cell>
          <cell r="B609" t="str">
            <v>VAR_fout</v>
          </cell>
          <cell r="C609" t="str">
            <v>ITOT-ELS</v>
          </cell>
          <cell r="H609">
            <v>8.2895647189953198E-4</v>
          </cell>
          <cell r="I609">
            <v>9.8088566561069387E-4</v>
          </cell>
          <cell r="J609">
            <v>8.147067785675235E-4</v>
          </cell>
        </row>
        <row r="610">
          <cell r="A610" t="str">
            <v>ITOT-ELCSPECADV</v>
          </cell>
          <cell r="B610" t="str">
            <v>VAR_fin</v>
          </cell>
          <cell r="C610" t="str">
            <v>ITOT_ELC</v>
          </cell>
          <cell r="H610">
            <v>7.7112229944142571E-4</v>
          </cell>
          <cell r="I610">
            <v>8.9171424146426844E-4</v>
          </cell>
          <cell r="J610">
            <v>7.084406770152381E-4</v>
          </cell>
        </row>
        <row r="611">
          <cell r="A611" t="str">
            <v>ITOT-ELCSPECADV</v>
          </cell>
          <cell r="B611" t="str">
            <v>VAR_ncap</v>
          </cell>
          <cell r="C611" t="str">
            <v>-</v>
          </cell>
          <cell r="H611">
            <v>2.33562044520345E-5</v>
          </cell>
          <cell r="I611">
            <v>1.41523596854949E-6</v>
          </cell>
          <cell r="J611">
            <v>7.0760475421098796E-7</v>
          </cell>
        </row>
        <row r="612">
          <cell r="A612" t="str">
            <v>ITOT-ELCSPECADV</v>
          </cell>
          <cell r="B612" t="str">
            <v>VAR_cap</v>
          </cell>
          <cell r="C612" t="str">
            <v>-</v>
          </cell>
          <cell r="H612">
            <v>6.6210387714224568E-5</v>
          </cell>
          <cell r="I612">
            <v>6.7289273259854833E-5</v>
          </cell>
          <cell r="J612">
            <v>5.2575241360287704E-5</v>
          </cell>
        </row>
        <row r="613">
          <cell r="A613" t="str">
            <v>RHES-SHELCBR</v>
          </cell>
          <cell r="B613" t="str">
            <v>VAR_fout</v>
          </cell>
          <cell r="C613" t="str">
            <v>RHES-SHAELCB</v>
          </cell>
          <cell r="H613">
            <v>5.9291503919352085E-3</v>
          </cell>
          <cell r="I613">
            <v>1.963279252647959E-3</v>
          </cell>
          <cell r="J613">
            <v>5.6918729389111378E-4</v>
          </cell>
        </row>
        <row r="614">
          <cell r="A614" t="str">
            <v>RHES-SHELCBR</v>
          </cell>
          <cell r="B614" t="str">
            <v>VAR_fin</v>
          </cell>
          <cell r="C614" t="str">
            <v>RHES_ELC</v>
          </cell>
          <cell r="H614">
            <v>6.4627786948283604E-3</v>
          </cell>
          <cell r="I614">
            <v>2.1399759640555326E-3</v>
          </cell>
          <cell r="J614">
            <v>6.2041460802377576E-4</v>
          </cell>
        </row>
        <row r="615">
          <cell r="A615" t="str">
            <v>RHES-SHELCBR</v>
          </cell>
          <cell r="B615" t="str">
            <v>VAR_ncap</v>
          </cell>
          <cell r="C615" t="str">
            <v>-</v>
          </cell>
          <cell r="H615">
            <v>2.5018470693532901E-6</v>
          </cell>
          <cell r="I615">
            <v>2.0096369225938799E-4</v>
          </cell>
          <cell r="J615">
            <v>3.6036402649193701E-7</v>
          </cell>
        </row>
        <row r="616">
          <cell r="A616" t="str">
            <v>RHES-SHELCBR</v>
          </cell>
          <cell r="B616" t="str">
            <v>VAR_cap</v>
          </cell>
          <cell r="C616" t="str">
            <v>-</v>
          </cell>
          <cell r="H616">
            <v>8.8409075591583397E-4</v>
          </cell>
          <cell r="I616">
            <v>2.0304625825811804E-4</v>
          </cell>
          <cell r="J616">
            <v>4.5930585121861E-5</v>
          </cell>
        </row>
        <row r="617">
          <cell r="A617" t="str">
            <v>RHSA-WHELCBR</v>
          </cell>
          <cell r="B617" t="str">
            <v>VAR_fout</v>
          </cell>
          <cell r="C617" t="str">
            <v>RHSA-WHAELCB</v>
          </cell>
          <cell r="H617">
            <v>1.74696514562744</v>
          </cell>
          <cell r="I617">
            <v>1.5824146262071004</v>
          </cell>
          <cell r="J617">
            <v>1.3798370346939339</v>
          </cell>
        </row>
        <row r="618">
          <cell r="A618" t="str">
            <v>RHSA-WHELCBR</v>
          </cell>
          <cell r="B618" t="str">
            <v>VAR_fin</v>
          </cell>
          <cell r="C618" t="str">
            <v>RHSA_ELC</v>
          </cell>
          <cell r="H618">
            <v>3.5135261136413241</v>
          </cell>
          <cell r="I618">
            <v>3.1297313223873173</v>
          </cell>
          <cell r="J618">
            <v>2.6513140704072633</v>
          </cell>
        </row>
        <row r="619">
          <cell r="A619" t="str">
            <v>RHSA-WHELCBR</v>
          </cell>
          <cell r="B619" t="str">
            <v>VAR_ncap</v>
          </cell>
          <cell r="C619" t="str">
            <v>-</v>
          </cell>
          <cell r="H619">
            <v>5.1010472546000003E-2</v>
          </cell>
          <cell r="I619">
            <v>5.6317703439635797E-2</v>
          </cell>
          <cell r="J619">
            <v>3.1004089046734299E-2</v>
          </cell>
        </row>
        <row r="620">
          <cell r="A620" t="str">
            <v>RHSA-WHELCBR</v>
          </cell>
          <cell r="B620" t="str">
            <v>VAR_cap</v>
          </cell>
          <cell r="C620" t="str">
            <v>-</v>
          </cell>
          <cell r="H620">
            <v>0.1235504634658984</v>
          </cell>
          <cell r="I620">
            <v>0.10732738404645262</v>
          </cell>
          <cell r="J620">
            <v>9.34519480265803E-2</v>
          </cell>
        </row>
        <row r="621">
          <cell r="A621" t="str">
            <v>ITOT-SWHLTHDH</v>
          </cell>
          <cell r="B621" t="str">
            <v>VAR_fout</v>
          </cell>
          <cell r="C621" t="str">
            <v>ITOT-SWH</v>
          </cell>
          <cell r="H621">
            <v>6.2724877384676239</v>
          </cell>
          <cell r="I621">
            <v>6.306889111477787</v>
          </cell>
          <cell r="J621">
            <v>8.1396159108581241</v>
          </cell>
        </row>
        <row r="622">
          <cell r="A622" t="str">
            <v>ITOT-SWHLTHDH</v>
          </cell>
          <cell r="B622" t="str">
            <v>VAR_fin</v>
          </cell>
          <cell r="C622" t="str">
            <v>ITOT_LTH_DH</v>
          </cell>
          <cell r="H622">
            <v>6.6776400205918272</v>
          </cell>
          <cell r="I622">
            <v>6.6790647674358246</v>
          </cell>
          <cell r="J622">
            <v>8.5680167482717078</v>
          </cell>
        </row>
        <row r="623">
          <cell r="A623" t="str">
            <v>ITOT-SWHLTHDH</v>
          </cell>
          <cell r="B623" t="str">
            <v>VAR_fin</v>
          </cell>
          <cell r="C623" t="str">
            <v>ITOTLTHDHC</v>
          </cell>
          <cell r="H623">
            <v>6.2724877384676239</v>
          </cell>
          <cell r="I623">
            <v>6.306889111477787</v>
          </cell>
          <cell r="J623">
            <v>8.1396159108581241</v>
          </cell>
        </row>
        <row r="624">
          <cell r="A624" t="str">
            <v>ITOT-SWHLTHDH</v>
          </cell>
          <cell r="B624" t="str">
            <v>VAR_ncap</v>
          </cell>
          <cell r="C624" t="str">
            <v>-</v>
          </cell>
          <cell r="H624">
            <v>0.37776270770567399</v>
          </cell>
          <cell r="I624">
            <v>0.13244247504279799</v>
          </cell>
          <cell r="J624">
            <v>0.45235444112815798</v>
          </cell>
        </row>
        <row r="625">
          <cell r="A625" t="str">
            <v>ITOT-SWHLTHDH</v>
          </cell>
          <cell r="B625" t="str">
            <v>VAR_cap</v>
          </cell>
          <cell r="C625" t="str">
            <v>-</v>
          </cell>
          <cell r="H625">
            <v>0.58456722435296204</v>
          </cell>
          <cell r="I625">
            <v>0.51086658596115631</v>
          </cell>
          <cell r="J625">
            <v>0.6457829030890484</v>
          </cell>
        </row>
        <row r="626">
          <cell r="A626" t="str">
            <v>RHES-SHCONBR2</v>
          </cell>
          <cell r="B626" t="str">
            <v>VAR_fout</v>
          </cell>
          <cell r="C626" t="str">
            <v>RHES-SHCON</v>
          </cell>
          <cell r="H626">
            <v>1.4194039885521574</v>
          </cell>
          <cell r="I626">
            <v>2.9189922663496732</v>
          </cell>
          <cell r="J626">
            <v>4.6680865039259816</v>
          </cell>
        </row>
        <row r="627">
          <cell r="A627" t="str">
            <v>RHES-SHCONBR2</v>
          </cell>
          <cell r="B627" t="str">
            <v>VAR_fin</v>
          </cell>
          <cell r="C627" t="str">
            <v>CON</v>
          </cell>
          <cell r="H627">
            <v>1.4194039885521574</v>
          </cell>
          <cell r="I627">
            <v>2.9189922663496732</v>
          </cell>
          <cell r="J627">
            <v>4.6680865039259816</v>
          </cell>
        </row>
        <row r="628">
          <cell r="A628" t="str">
            <v>RHES-SHCONBR2</v>
          </cell>
          <cell r="B628" t="str">
            <v>VAR_ncap</v>
          </cell>
          <cell r="C628" t="str">
            <v>-</v>
          </cell>
          <cell r="H628">
            <v>4.81463512057244E-2</v>
          </cell>
          <cell r="I628">
            <v>0.121156433685356</v>
          </cell>
          <cell r="J628">
            <v>0.17179990347947899</v>
          </cell>
        </row>
        <row r="629">
          <cell r="A629" t="str">
            <v>RHES-SHCONBR2</v>
          </cell>
          <cell r="B629" t="str">
            <v>VAR_cap</v>
          </cell>
          <cell r="C629" t="str">
            <v>-</v>
          </cell>
          <cell r="H629">
            <v>0.11468274869487165</v>
          </cell>
          <cell r="I629">
            <v>0.23583921333309554</v>
          </cell>
          <cell r="J629">
            <v>0.37712818718280916</v>
          </cell>
        </row>
        <row r="630">
          <cell r="A630" t="str">
            <v>ITOT-SWHCONBR4</v>
          </cell>
          <cell r="B630" t="str">
            <v>VAR_fout</v>
          </cell>
          <cell r="C630" t="str">
            <v>ITOT-ELS</v>
          </cell>
          <cell r="H630">
            <v>4.1741530410143134E-2</v>
          </cell>
          <cell r="I630">
            <v>4.1842778796145924E-2</v>
          </cell>
          <cell r="J630">
            <v>4.1841783199117202E-2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ITOT-SWHC</v>
          </cell>
          <cell r="H631">
            <v>0.44857696085716003</v>
          </cell>
          <cell r="I631">
            <v>0.4496650305287444</v>
          </cell>
          <cell r="J631">
            <v>0.44965433130701088</v>
          </cell>
        </row>
        <row r="632">
          <cell r="A632" t="str">
            <v>ITOT-SWHCONBR4</v>
          </cell>
          <cell r="B632" t="str">
            <v>VAR_fin</v>
          </cell>
          <cell r="C632" t="str">
            <v>CON</v>
          </cell>
          <cell r="H632">
            <v>0.49031849126730304</v>
          </cell>
          <cell r="I632">
            <v>0.49150780932489041</v>
          </cell>
          <cell r="J632">
            <v>0.49149611450612818</v>
          </cell>
        </row>
        <row r="633">
          <cell r="A633" t="str">
            <v>ITOT-SWHCONBR4</v>
          </cell>
          <cell r="B633" t="str">
            <v>VAR_ncap</v>
          </cell>
          <cell r="C633" t="str">
            <v>-</v>
          </cell>
          <cell r="H633">
            <v>2.6665581557936E-2</v>
          </cell>
          <cell r="I633">
            <v>6.5717518420454807E-5</v>
          </cell>
          <cell r="J633">
            <v>1.5403460659553799E-2</v>
          </cell>
        </row>
        <row r="634">
          <cell r="A634" t="str">
            <v>ITOT-SWHCONBR4</v>
          </cell>
          <cell r="B634" t="str">
            <v>VAR_cap</v>
          </cell>
          <cell r="C634" t="str">
            <v>-</v>
          </cell>
          <cell r="H634">
            <v>2.6665581557936E-2</v>
          </cell>
          <cell r="I634">
            <v>2.67312990763564E-2</v>
          </cell>
          <cell r="J634">
            <v>2.67305524397452E-2</v>
          </cell>
        </row>
        <row r="635">
          <cell r="A635" t="str">
            <v>D-ITOT_NKEV_GAS_ELC_CHP</v>
          </cell>
          <cell r="B635" t="str">
            <v>VAR_fout</v>
          </cell>
          <cell r="C635" t="str">
            <v>ITOT_ELC</v>
          </cell>
          <cell r="H635">
            <v>1.4920645203861634E-2</v>
          </cell>
          <cell r="I635">
            <v>6.0605376774342063E-3</v>
          </cell>
          <cell r="J635">
            <v>2.9202401207995277E-3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ELC5</v>
          </cell>
          <cell r="H636">
            <v>3.084505302324177E-3</v>
          </cell>
          <cell r="I636">
            <v>1.9370255483681098E-3</v>
          </cell>
          <cell r="J636">
            <v>1.2027596753195838E-3</v>
          </cell>
        </row>
        <row r="637">
          <cell r="A637" t="str">
            <v>D-ITOT_NKEV_GAS_ELC_CHP</v>
          </cell>
          <cell r="B637" t="str">
            <v>VAR_fin</v>
          </cell>
          <cell r="C637" t="str">
            <v>ITOT_NKEV_GAS_ELC_CHP</v>
          </cell>
          <cell r="H637">
            <v>1.8005150506185813E-2</v>
          </cell>
          <cell r="I637">
            <v>7.9975632258023135E-3</v>
          </cell>
          <cell r="J637">
            <v>4.1229997961191112E-3</v>
          </cell>
        </row>
        <row r="638">
          <cell r="A638" t="str">
            <v>SCOM-SHELCBR</v>
          </cell>
          <cell r="B638" t="str">
            <v>VAR_fout</v>
          </cell>
          <cell r="C638" t="str">
            <v>SCOM-SHAELCB</v>
          </cell>
          <cell r="H638">
            <v>0.25568241612315312</v>
          </cell>
          <cell r="I638">
            <v>0.20421236928848757</v>
          </cell>
          <cell r="J638">
            <v>0.13687271928169345</v>
          </cell>
        </row>
        <row r="639">
          <cell r="A639" t="str">
            <v>SCOM-SHELCBR</v>
          </cell>
          <cell r="B639" t="str">
            <v>VAR_fin</v>
          </cell>
          <cell r="C639" t="str">
            <v>SCOM_ELC</v>
          </cell>
          <cell r="H639">
            <v>0.49708718566864124</v>
          </cell>
          <cell r="I639">
            <v>0.39012614532479795</v>
          </cell>
          <cell r="J639">
            <v>0.25606236774713148</v>
          </cell>
        </row>
        <row r="640">
          <cell r="A640" t="str">
            <v>SCOM-SHELCBR</v>
          </cell>
          <cell r="B640" t="str">
            <v>VAR_ncap</v>
          </cell>
          <cell r="C640" t="str">
            <v>-</v>
          </cell>
          <cell r="H640">
            <v>1.12994585055001E-2</v>
          </cell>
          <cell r="I640">
            <v>1.0563214384058099E-2</v>
          </cell>
          <cell r="J640">
            <v>1.4940979775280199E-3</v>
          </cell>
        </row>
        <row r="641">
          <cell r="A641" t="str">
            <v>SCOM-SHELCBR</v>
          </cell>
          <cell r="B641" t="str">
            <v>VAR_cap</v>
          </cell>
          <cell r="C641" t="str">
            <v>-</v>
          </cell>
          <cell r="H641">
            <v>2.23427094511758E-2</v>
          </cell>
          <cell r="I641">
            <v>2.1861657100321771E-2</v>
          </cell>
          <cell r="J641">
            <v>1.3937252595121491E-2</v>
          </cell>
        </row>
        <row r="642">
          <cell r="A642" t="str">
            <v>RHES-SHCONBR3</v>
          </cell>
          <cell r="B642" t="str">
            <v>VAR_fout</v>
          </cell>
          <cell r="C642" t="str">
            <v>RHES-SHCON</v>
          </cell>
          <cell r="H642">
            <v>1.3553726841250187</v>
          </cell>
          <cell r="I642">
            <v>1.3552774958777032</v>
          </cell>
          <cell r="J642">
            <v>3.2732173923492898</v>
          </cell>
        </row>
        <row r="643">
          <cell r="A643" t="str">
            <v>RHES-SHCONBR3</v>
          </cell>
          <cell r="B643" t="str">
            <v>VAR_fin</v>
          </cell>
          <cell r="C643" t="str">
            <v>CON</v>
          </cell>
          <cell r="H643">
            <v>1.3553726841250187</v>
          </cell>
          <cell r="I643">
            <v>1.3552774958777032</v>
          </cell>
          <cell r="J643">
            <v>3.2732173923492898</v>
          </cell>
        </row>
        <row r="644">
          <cell r="A644" t="str">
            <v>RHES-SHCONBR3</v>
          </cell>
          <cell r="B644" t="str">
            <v>VAR_ncap</v>
          </cell>
          <cell r="C644" t="str">
            <v>-</v>
          </cell>
          <cell r="H644">
            <v>7.0544447196922196E-8</v>
          </cell>
          <cell r="I644">
            <v>1.00725048813057E-7</v>
          </cell>
          <cell r="J644">
            <v>0.20532269994158001</v>
          </cell>
        </row>
        <row r="645">
          <cell r="A645" t="str">
            <v>RHES-SHCONBR3</v>
          </cell>
          <cell r="B645" t="str">
            <v>VAR_cap</v>
          </cell>
          <cell r="C645" t="str">
            <v>-</v>
          </cell>
          <cell r="H645">
            <v>0.10950873883772848</v>
          </cell>
          <cell r="I645">
            <v>0.10950887720178032</v>
          </cell>
          <cell r="J645">
            <v>0.26443609276706453</v>
          </cell>
        </row>
        <row r="646">
          <cell r="A646" t="str">
            <v>ITOT-SWHCONBR5</v>
          </cell>
          <cell r="B646" t="str">
            <v>VAR_fout</v>
          </cell>
          <cell r="C646" t="str">
            <v>ITOT-ELS</v>
          </cell>
          <cell r="H646">
            <v>4.1604659668620776E-4</v>
          </cell>
          <cell r="I646">
            <v>4.4377615120354388E-4</v>
          </cell>
          <cell r="J646">
            <v>4.4192372958594303E-4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ITOT-SWHC</v>
          </cell>
          <cell r="H647">
            <v>2.0406571657307954E-3</v>
          </cell>
          <cell r="I647">
            <v>2.1766672054211438E-3</v>
          </cell>
          <cell r="J647">
            <v>2.1675813062021123E-3</v>
          </cell>
        </row>
        <row r="648">
          <cell r="A648" t="str">
            <v>ITOT-SWHCONBR5</v>
          </cell>
          <cell r="B648" t="str">
            <v>VAR_fin</v>
          </cell>
          <cell r="C648" t="str">
            <v>CON</v>
          </cell>
          <cell r="H648">
            <v>2.4567037624170034E-3</v>
          </cell>
          <cell r="I648">
            <v>2.6204433566246869E-3</v>
          </cell>
          <cell r="J648">
            <v>2.6095050357880546E-3</v>
          </cell>
        </row>
        <row r="649">
          <cell r="A649" t="str">
            <v>ITOT-SWHCONBR5</v>
          </cell>
          <cell r="B649" t="str">
            <v>VAR_ncap</v>
          </cell>
          <cell r="C649" t="str">
            <v>-</v>
          </cell>
          <cell r="H649">
            <v>1.31490094283702E-4</v>
          </cell>
          <cell r="I649">
            <v>9.2866481423214097E-6</v>
          </cell>
          <cell r="J649">
            <v>7.8437220630552098E-5</v>
          </cell>
        </row>
        <row r="650">
          <cell r="A650" t="str">
            <v>ITOT-SWHCONBR5</v>
          </cell>
          <cell r="B650" t="str">
            <v>VAR_cap</v>
          </cell>
          <cell r="C650" t="str">
            <v>-</v>
          </cell>
          <cell r="H650">
            <v>1.31490094283702E-4</v>
          </cell>
          <cell r="I650">
            <v>1.4077674242602301E-4</v>
          </cell>
          <cell r="J650">
            <v>1.4079645909851699E-4</v>
          </cell>
        </row>
        <row r="651">
          <cell r="A651" t="str">
            <v>RHES-SHSTG-ELC</v>
          </cell>
          <cell r="B651" t="str">
            <v>VAR_fout</v>
          </cell>
          <cell r="C651" t="str">
            <v>RHES-SHAELCB</v>
          </cell>
          <cell r="H651">
            <v>5.9998457283504092E-4</v>
          </cell>
          <cell r="I651">
            <v>1.3948529353847647E-4</v>
          </cell>
          <cell r="J651">
            <v>4.7683697176114186E-5</v>
          </cell>
        </row>
        <row r="652">
          <cell r="A652" t="str">
            <v>RHES-SHSTG-ELC</v>
          </cell>
          <cell r="B652" t="str">
            <v>VAR_fout</v>
          </cell>
          <cell r="C652" t="str">
            <v>AUX_RHES-SHSTG-ELC_OUT</v>
          </cell>
          <cell r="H652">
            <v>6.0058455740787608E-4</v>
          </cell>
          <cell r="I652">
            <v>1.3962477883201494E-4</v>
          </cell>
          <cell r="J652">
            <v>4.7731380873290325E-5</v>
          </cell>
        </row>
        <row r="653">
          <cell r="A653" t="str">
            <v>RHES-SHSTG-ELC</v>
          </cell>
          <cell r="B653" t="str">
            <v>VAR_fin</v>
          </cell>
          <cell r="C653" t="str">
            <v>RHES-SHAELCB</v>
          </cell>
          <cell r="H653">
            <v>6.0342291768755837E-4</v>
          </cell>
          <cell r="I653">
            <v>1.4480507031138298E-4</v>
          </cell>
          <cell r="J653">
            <v>4.8553578916375749E-5</v>
          </cell>
        </row>
        <row r="654">
          <cell r="A654" t="str">
            <v>RHES-SHSTG-ELC</v>
          </cell>
          <cell r="B654" t="str">
            <v>VAR_ncap</v>
          </cell>
          <cell r="C654" t="str">
            <v>-</v>
          </cell>
          <cell r="H654">
            <v>2.4534653439053001E-5</v>
          </cell>
          <cell r="I654">
            <v>2.9520374411616499E-5</v>
          </cell>
          <cell r="J654">
            <v>9.4384667736131307E-6</v>
          </cell>
        </row>
        <row r="655">
          <cell r="A655" t="str">
            <v>RHES-SHSTG-ELC</v>
          </cell>
          <cell r="B655" t="str">
            <v>VAR_cap</v>
          </cell>
          <cell r="C655" t="str">
            <v>-</v>
          </cell>
          <cell r="H655">
            <v>1.5626088865859991E-4</v>
          </cell>
          <cell r="I655">
            <v>3.7146582667749796E-5</v>
          </cell>
          <cell r="J655">
            <v>1.70472804341345E-5</v>
          </cell>
        </row>
        <row r="656">
          <cell r="A656" t="str">
            <v>RHES-SHCONBR4</v>
          </cell>
          <cell r="B656" t="str">
            <v>VAR_fout</v>
          </cell>
          <cell r="C656" t="str">
            <v>RHES-SHCON</v>
          </cell>
          <cell r="H656">
            <v>0.42655390446056046</v>
          </cell>
          <cell r="I656">
            <v>0.42645883289684883</v>
          </cell>
          <cell r="J656">
            <v>0.2466661348041462</v>
          </cell>
        </row>
        <row r="657">
          <cell r="A657" t="str">
            <v>RHES-SHCONBR4</v>
          </cell>
          <cell r="B657" t="str">
            <v>VAR_fin</v>
          </cell>
          <cell r="C657" t="str">
            <v>CON</v>
          </cell>
          <cell r="H657">
            <v>0.42655390446056046</v>
          </cell>
          <cell r="I657">
            <v>0.42645883289684883</v>
          </cell>
          <cell r="J657">
            <v>0.2466661348041462</v>
          </cell>
        </row>
        <row r="658">
          <cell r="A658" t="str">
            <v>RHES-SHCONBR4</v>
          </cell>
          <cell r="B658" t="str">
            <v>VAR_ncap</v>
          </cell>
          <cell r="C658" t="str">
            <v>-</v>
          </cell>
          <cell r="H658">
            <v>4.4768391740651601E-8</v>
          </cell>
          <cell r="I658">
            <v>4.9850834396515499E-8</v>
          </cell>
          <cell r="J658">
            <v>2.3505566945093599E-7</v>
          </cell>
        </row>
        <row r="659">
          <cell r="A659" t="str">
            <v>RHES-SHCONBR4</v>
          </cell>
          <cell r="B659" t="str">
            <v>VAR_cap</v>
          </cell>
          <cell r="C659" t="str">
            <v>-</v>
          </cell>
          <cell r="H659">
            <v>3.4470965262756684E-2</v>
          </cell>
          <cell r="I659">
            <v>3.4471034668537258E-2</v>
          </cell>
          <cell r="J659">
            <v>1.9928063615640253E-2</v>
          </cell>
        </row>
        <row r="660">
          <cell r="A660" t="str">
            <v>ITOT-SWHCONBR6</v>
          </cell>
          <cell r="B660" t="str">
            <v>VAR_fout</v>
          </cell>
          <cell r="C660" t="str">
            <v>ITOT-SWHC</v>
          </cell>
          <cell r="I660">
            <v>1.9068436518555048E-3</v>
          </cell>
          <cell r="J660">
            <v>1.8935646486712291E-3</v>
          </cell>
        </row>
        <row r="661">
          <cell r="A661" t="str">
            <v>ITOT-SWHCONBR6</v>
          </cell>
          <cell r="B661" t="str">
            <v>VAR_fin</v>
          </cell>
          <cell r="C661" t="str">
            <v>CON</v>
          </cell>
          <cell r="I661">
            <v>1.9068436518555048E-3</v>
          </cell>
          <cell r="J661">
            <v>1.8935646486712291E-3</v>
          </cell>
        </row>
        <row r="662">
          <cell r="A662" t="str">
            <v>ITOT-SWHCONBR6</v>
          </cell>
          <cell r="B662" t="str">
            <v>VAR_ncap</v>
          </cell>
          <cell r="C662" t="str">
            <v>-</v>
          </cell>
          <cell r="I662">
            <v>1.01636095325307E-4</v>
          </cell>
          <cell r="J662">
            <v>2.78284577991984E-5</v>
          </cell>
        </row>
        <row r="663">
          <cell r="A663" t="str">
            <v>ITOT-SWHCONBR6</v>
          </cell>
          <cell r="B663" t="str">
            <v>VAR_cap</v>
          </cell>
          <cell r="C663" t="str">
            <v>-</v>
          </cell>
          <cell r="I663">
            <v>1.01636095325307E-4</v>
          </cell>
          <cell r="J663">
            <v>1.01589179412604E-4</v>
          </cell>
        </row>
        <row r="664">
          <cell r="A664" t="str">
            <v>RHNM-SHNGAHP</v>
          </cell>
          <cell r="B664" t="str">
            <v>VAR_fout</v>
          </cell>
          <cell r="C664" t="str">
            <v>CO2_R</v>
          </cell>
          <cell r="H664">
            <v>24.525184996691401</v>
          </cell>
          <cell r="I664">
            <v>28.5120714920984</v>
          </cell>
          <cell r="J664">
            <v>29.093555897123</v>
          </cell>
        </row>
        <row r="665">
          <cell r="A665" t="str">
            <v>RHNM-SHNGAHP</v>
          </cell>
          <cell r="B665" t="str">
            <v>VAR_fout</v>
          </cell>
          <cell r="C665" t="str">
            <v>RHNM-SHANGAH</v>
          </cell>
          <cell r="H665">
            <v>0.88073727036841376</v>
          </cell>
          <cell r="I665">
            <v>1.042907430618667</v>
          </cell>
          <cell r="J665">
            <v>1.0897930872675543</v>
          </cell>
        </row>
        <row r="666">
          <cell r="A666" t="str">
            <v>RHNM-SHNGAHP</v>
          </cell>
          <cell r="B666" t="str">
            <v>VAR_fin</v>
          </cell>
          <cell r="C666" t="str">
            <v>RNGA</v>
          </cell>
          <cell r="H666">
            <v>0.4348437056150955</v>
          </cell>
          <cell r="I666">
            <v>0.50553318248401546</v>
          </cell>
          <cell r="J666">
            <v>0.51584318966530185</v>
          </cell>
        </row>
        <row r="667">
          <cell r="A667" t="str">
            <v>RHNM-SHNGAHP</v>
          </cell>
          <cell r="B667" t="str">
            <v>VAR_fin</v>
          </cell>
          <cell r="C667" t="str">
            <v>RHNMELCHPC</v>
          </cell>
          <cell r="H667">
            <v>0.88073727036841376</v>
          </cell>
          <cell r="I667">
            <v>1.042907430618667</v>
          </cell>
          <cell r="J667">
            <v>1.0897930872675543</v>
          </cell>
        </row>
        <row r="668">
          <cell r="A668" t="str">
            <v>RHNM-SHNGAHP</v>
          </cell>
          <cell r="B668" t="str">
            <v>VAR_ncap</v>
          </cell>
          <cell r="C668" t="str">
            <v>-</v>
          </cell>
          <cell r="H668">
            <v>1.7702168865362099E-2</v>
          </cell>
          <cell r="I668">
            <v>4.1903536485013999E-2</v>
          </cell>
          <cell r="J668">
            <v>4.6716772597618701E-2</v>
          </cell>
        </row>
        <row r="669">
          <cell r="A669" t="str">
            <v>RHNM-SHNGAHP</v>
          </cell>
          <cell r="B669" t="str">
            <v>VAR_cap</v>
          </cell>
          <cell r="C669" t="str">
            <v>-</v>
          </cell>
          <cell r="H669">
            <v>6.8476299334233826E-2</v>
          </cell>
          <cell r="I669">
            <v>8.2431296623903763E-2</v>
          </cell>
          <cell r="J669">
            <v>8.4615254086820357E-2</v>
          </cell>
        </row>
        <row r="670">
          <cell r="A670" t="str">
            <v>D-SCOM_KEV_WOD_ELC_CHP</v>
          </cell>
          <cell r="B670" t="str">
            <v>VAR_fout</v>
          </cell>
          <cell r="C670" t="str">
            <v>ELC5</v>
          </cell>
          <cell r="H670">
            <v>5.6478628757555469E-4</v>
          </cell>
          <cell r="I670">
            <v>4.7297739702543962E-4</v>
          </cell>
          <cell r="J670">
            <v>2.6943769346607723E-4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SCOM_ELC</v>
          </cell>
          <cell r="H671">
            <v>8.368568380617724E-4</v>
          </cell>
          <cell r="I671">
            <v>7.3784063193288961E-4</v>
          </cell>
          <cell r="J671">
            <v>4.0873245223986278E-4</v>
          </cell>
        </row>
        <row r="672">
          <cell r="A672" t="str">
            <v>D-SCOM_KEV_WOD_ELC_CHP</v>
          </cell>
          <cell r="B672" t="str">
            <v>VAR_fin</v>
          </cell>
          <cell r="C672" t="str">
            <v>SCOM_KEV_WOD_ELC_CHP</v>
          </cell>
          <cell r="H672">
            <v>1.3804112875286892E-3</v>
          </cell>
          <cell r="I672">
            <v>1.1844492981977308E-3</v>
          </cell>
          <cell r="J672">
            <v>6.6090391554346484E-4</v>
          </cell>
        </row>
        <row r="673">
          <cell r="A673" t="str">
            <v>RHES-SHCONBR5</v>
          </cell>
          <cell r="B673" t="str">
            <v>VAR_fout</v>
          </cell>
          <cell r="C673" t="str">
            <v>RHES-SHCON</v>
          </cell>
          <cell r="H673">
            <v>1.5353503239852753E-2</v>
          </cell>
          <cell r="I673">
            <v>1.527210036858424E-2</v>
          </cell>
          <cell r="J673">
            <v>8.9419790244280265E-3</v>
          </cell>
        </row>
        <row r="674">
          <cell r="A674" t="str">
            <v>RHES-SHCONBR5</v>
          </cell>
          <cell r="B674" t="str">
            <v>VAR_fin</v>
          </cell>
          <cell r="C674" t="str">
            <v>CON</v>
          </cell>
          <cell r="H674">
            <v>1.5353503239852753E-2</v>
          </cell>
          <cell r="I674">
            <v>1.527210036858424E-2</v>
          </cell>
          <cell r="J674">
            <v>8.9419790244280265E-3</v>
          </cell>
        </row>
        <row r="675">
          <cell r="A675" t="str">
            <v>RHES-SHCONBR5</v>
          </cell>
          <cell r="B675" t="str">
            <v>VAR_ncap</v>
          </cell>
          <cell r="C675" t="str">
            <v>-</v>
          </cell>
          <cell r="H675">
            <v>2.9111713921089899E-8</v>
          </cell>
          <cell r="I675">
            <v>2.95876502337252E-8</v>
          </cell>
          <cell r="J675">
            <v>8.2811524917092294E-8</v>
          </cell>
        </row>
        <row r="676">
          <cell r="A676" t="str">
            <v>RHES-SHCONBR5</v>
          </cell>
          <cell r="B676" t="str">
            <v>VAR_cap</v>
          </cell>
          <cell r="C676" t="str">
            <v>-</v>
          </cell>
          <cell r="H676">
            <v>1.2495438036769918E-3</v>
          </cell>
          <cell r="I676">
            <v>1.2495912456990861E-3</v>
          </cell>
          <cell r="J676">
            <v>7.2253771263819985E-4</v>
          </cell>
        </row>
        <row r="677">
          <cell r="A677" t="str">
            <v>RHNS-SHCONBR</v>
          </cell>
          <cell r="B677" t="str">
            <v>VAR_fout</v>
          </cell>
          <cell r="C677" t="str">
            <v>RHNS-SHCON</v>
          </cell>
          <cell r="H677">
            <v>1.5824616382114551E-3</v>
          </cell>
          <cell r="I677">
            <v>3.6529448047720506E-3</v>
          </cell>
          <cell r="J677">
            <v>3.575475339793513E-3</v>
          </cell>
        </row>
        <row r="678">
          <cell r="A678" t="str">
            <v>RHNS-SHCONBR</v>
          </cell>
          <cell r="B678" t="str">
            <v>VAR_fin</v>
          </cell>
          <cell r="C678" t="str">
            <v>CON</v>
          </cell>
          <cell r="H678">
            <v>1.5824616382114551E-3</v>
          </cell>
          <cell r="I678">
            <v>3.6529448047720506E-3</v>
          </cell>
          <cell r="J678">
            <v>3.575475339793513E-3</v>
          </cell>
        </row>
        <row r="679">
          <cell r="A679" t="str">
            <v>RHNS-SHCONBR</v>
          </cell>
          <cell r="B679" t="str">
            <v>VAR_ncap</v>
          </cell>
          <cell r="C679" t="str">
            <v>-</v>
          </cell>
          <cell r="H679">
            <v>1.69881587700464E-7</v>
          </cell>
          <cell r="I679">
            <v>1.50497039746224E-4</v>
          </cell>
          <cell r="J679">
            <v>3.5597706389925302E-8</v>
          </cell>
        </row>
        <row r="680">
          <cell r="A680" t="str">
            <v>RHNS-SHCONBR</v>
          </cell>
          <cell r="B680" t="str">
            <v>VAR_cap</v>
          </cell>
          <cell r="C680" t="str">
            <v>-</v>
          </cell>
          <cell r="H680">
            <v>1.1033267769341843E-4</v>
          </cell>
          <cell r="I680">
            <v>2.6085927269715978E-4</v>
          </cell>
          <cell r="J680">
            <v>2.6096032942506201E-4</v>
          </cell>
        </row>
        <row r="681">
          <cell r="A681" t="str">
            <v>D-RHEM_SOLELC</v>
          </cell>
          <cell r="B681" t="str">
            <v>VAR_fout</v>
          </cell>
          <cell r="C681" t="str">
            <v>ELC5</v>
          </cell>
          <cell r="H681">
            <v>1.2959649929179565E-3</v>
          </cell>
          <cell r="I681">
            <v>9.9559534956152702E-4</v>
          </cell>
          <cell r="J681">
            <v>5.9454039986275864E-4</v>
          </cell>
        </row>
        <row r="682">
          <cell r="A682" t="str">
            <v>D-RHEM_SOLELC</v>
          </cell>
          <cell r="B682" t="str">
            <v>VAR_fout</v>
          </cell>
          <cell r="C682" t="str">
            <v>RHEM_ELC</v>
          </cell>
          <cell r="H682">
            <v>2.0492034456776755</v>
          </cell>
          <cell r="I682">
            <v>2.154279173216989</v>
          </cell>
          <cell r="J682">
            <v>2.3801158047544764</v>
          </cell>
        </row>
        <row r="683">
          <cell r="A683" t="str">
            <v>D-RHEM_SOLELC</v>
          </cell>
          <cell r="B683" t="str">
            <v>VAR_fin</v>
          </cell>
          <cell r="C683" t="str">
            <v>RHEM_SOL_ELC</v>
          </cell>
          <cell r="H683">
            <v>2.0504994106705929</v>
          </cell>
          <cell r="I683">
            <v>2.1552747685665481</v>
          </cell>
          <cell r="J683">
            <v>2.3807103451543399</v>
          </cell>
        </row>
        <row r="684">
          <cell r="A684" t="str">
            <v>ITOT-SWHCONBR7</v>
          </cell>
          <cell r="B684" t="str">
            <v>VAR_fout</v>
          </cell>
          <cell r="C684" t="str">
            <v>ITOT-ELS</v>
          </cell>
          <cell r="J684">
            <v>3.5683312720402778E-4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ITOT-SWHC</v>
          </cell>
          <cell r="J685">
            <v>6.2223722567513896E-5</v>
          </cell>
        </row>
        <row r="686">
          <cell r="A686" t="str">
            <v>ITOT-SWHCONBR7</v>
          </cell>
          <cell r="B686" t="str">
            <v>VAR_fin</v>
          </cell>
          <cell r="C686" t="str">
            <v>CON</v>
          </cell>
          <cell r="J686">
            <v>4.1905684977154161E-4</v>
          </cell>
        </row>
        <row r="687">
          <cell r="A687" t="str">
            <v>ITOT-SWHCONBR7</v>
          </cell>
          <cell r="B687" t="str">
            <v>VAR_ncap</v>
          </cell>
          <cell r="C687" t="str">
            <v>-</v>
          </cell>
          <cell r="J687">
            <v>2.1278936318498099E-5</v>
          </cell>
        </row>
        <row r="688">
          <cell r="A688" t="str">
            <v>ITOT-SWHCONBR7</v>
          </cell>
          <cell r="B688" t="str">
            <v>VAR_cap</v>
          </cell>
          <cell r="C688" t="str">
            <v>-</v>
          </cell>
          <cell r="J688">
            <v>2.1278936318498099E-5</v>
          </cell>
        </row>
        <row r="689">
          <cell r="A689" t="str">
            <v>RHNS-SHSTG-ELCHP</v>
          </cell>
          <cell r="B689" t="str">
            <v>VAR_fout</v>
          </cell>
          <cell r="C689" t="str">
            <v>RHNS-SHAELCH</v>
          </cell>
          <cell r="H689">
            <v>0.20472772990129975</v>
          </cell>
          <cell r="I689">
            <v>0.30862264025342245</v>
          </cell>
          <cell r="J689">
            <v>0.36168551558327899</v>
          </cell>
        </row>
        <row r="690">
          <cell r="A690" t="str">
            <v>RHNS-SHSTG-ELCHP</v>
          </cell>
          <cell r="B690" t="str">
            <v>VAR_fout</v>
          </cell>
          <cell r="C690" t="str">
            <v>AUX_RHNS-SHSTG-ELCHP_OUT</v>
          </cell>
          <cell r="H690">
            <v>0.20493245763120088</v>
          </cell>
          <cell r="I690">
            <v>0.30893126289367573</v>
          </cell>
          <cell r="J690">
            <v>0.36204720109886213</v>
          </cell>
        </row>
        <row r="691">
          <cell r="A691" t="str">
            <v>RHNS-SHSTG-ELCHP</v>
          </cell>
          <cell r="B691" t="str">
            <v>VAR_fin</v>
          </cell>
          <cell r="C691" t="str">
            <v>RHNS-SHAELCH</v>
          </cell>
          <cell r="H691">
            <v>0.20474153394797764</v>
          </cell>
          <cell r="I691">
            <v>0.30863803405485712</v>
          </cell>
          <cell r="J691">
            <v>0.36169586158892814</v>
          </cell>
        </row>
        <row r="692">
          <cell r="A692" t="str">
            <v>RHNS-SHSTG-ELCHP</v>
          </cell>
          <cell r="B692" t="str">
            <v>VAR_ncap</v>
          </cell>
          <cell r="C692" t="str">
            <v>-</v>
          </cell>
          <cell r="H692">
            <v>5.5993984517825899E-3</v>
          </cell>
          <cell r="I692">
            <v>1.91007806232328E-2</v>
          </cell>
          <cell r="J692">
            <v>2.23099664212013E-2</v>
          </cell>
        </row>
        <row r="693">
          <cell r="A693" t="str">
            <v>RHNS-SHSTG-ELCHP</v>
          </cell>
          <cell r="B693" t="str">
            <v>VAR_cap</v>
          </cell>
          <cell r="C693" t="str">
            <v>-</v>
          </cell>
          <cell r="H693">
            <v>2.855584185179777E-2</v>
          </cell>
          <cell r="I693">
            <v>3.312531226144716E-2</v>
          </cell>
          <cell r="J693">
            <v>3.8493542198933237E-2</v>
          </cell>
        </row>
        <row r="694">
          <cell r="A694" t="str">
            <v>RHNS-SHSOLBR</v>
          </cell>
          <cell r="B694" t="str">
            <v>VAR_fout</v>
          </cell>
          <cell r="C694" t="str">
            <v>RHNS-SHASOL</v>
          </cell>
          <cell r="H694">
            <v>8.1442620538474614E-4</v>
          </cell>
          <cell r="I694">
            <v>1.0470923244554943E-3</v>
          </cell>
          <cell r="J694">
            <v>2.0259951641363348E-3</v>
          </cell>
        </row>
        <row r="695">
          <cell r="A695" t="str">
            <v>RHNS-SHSOLBR</v>
          </cell>
          <cell r="B695" t="str">
            <v>VAR_fin</v>
          </cell>
          <cell r="C695" t="str">
            <v>SOL</v>
          </cell>
          <cell r="H695">
            <v>8.1442620538474614E-4</v>
          </cell>
          <cell r="I695">
            <v>1.0470923244554943E-3</v>
          </cell>
          <cell r="J695">
            <v>2.0259951641363348E-3</v>
          </cell>
        </row>
        <row r="696">
          <cell r="A696" t="str">
            <v>RHNS-SHSOLBR</v>
          </cell>
          <cell r="B696" t="str">
            <v>VAR_ncap</v>
          </cell>
          <cell r="C696" t="str">
            <v>-</v>
          </cell>
          <cell r="H696">
            <v>3.2036375647304098E-5</v>
          </cell>
          <cell r="I696">
            <v>2.5127275645133102E-4</v>
          </cell>
          <cell r="J696">
            <v>1.54549708880403E-4</v>
          </cell>
        </row>
        <row r="697">
          <cell r="A697" t="str">
            <v>RHNS-SHSOLBR</v>
          </cell>
          <cell r="B697" t="str">
            <v>VAR_cap</v>
          </cell>
          <cell r="C697" t="str">
            <v>-</v>
          </cell>
          <cell r="H697">
            <v>1.0250457568183474E-3</v>
          </cell>
          <cell r="I697">
            <v>2.9051250971090064E-4</v>
          </cell>
          <cell r="J697">
            <v>3.5020388481960809E-4</v>
          </cell>
        </row>
        <row r="698">
          <cell r="A698" t="str">
            <v>RHES-SHPLTBR</v>
          </cell>
          <cell r="B698" t="str">
            <v>VAR_fout</v>
          </cell>
          <cell r="C698" t="str">
            <v>RHES-SHPLT</v>
          </cell>
          <cell r="H698">
            <v>1.0603524172139802E-2</v>
          </cell>
          <cell r="I698">
            <v>7.8863690756448557E-3</v>
          </cell>
          <cell r="J698">
            <v>3.4504531348266234E-3</v>
          </cell>
        </row>
        <row r="699">
          <cell r="A699" t="str">
            <v>RHES-SHPLTBR</v>
          </cell>
          <cell r="B699" t="str">
            <v>VAR_fin</v>
          </cell>
          <cell r="C699" t="str">
            <v>RPLT</v>
          </cell>
          <cell r="H699">
            <v>1.4580842638489227E-2</v>
          </cell>
          <cell r="I699">
            <v>1.0844498924532596E-2</v>
          </cell>
          <cell r="J699">
            <v>4.5135724172303011E-3</v>
          </cell>
        </row>
        <row r="700">
          <cell r="A700" t="str">
            <v>RHES-SHPLTBR</v>
          </cell>
          <cell r="B700" t="str">
            <v>VAR_ncap</v>
          </cell>
          <cell r="C700" t="str">
            <v>-</v>
          </cell>
          <cell r="H700">
            <v>1.5907832811923301E-5</v>
          </cell>
          <cell r="I700">
            <v>6.3206184754988103E-4</v>
          </cell>
          <cell r="J700">
            <v>6.2149805464911998E-8</v>
          </cell>
        </row>
        <row r="701">
          <cell r="A701" t="str">
            <v>RHES-SHPLTBR</v>
          </cell>
          <cell r="B701" t="str">
            <v>VAR_cap</v>
          </cell>
          <cell r="C701" t="str">
            <v>-</v>
          </cell>
          <cell r="H701">
            <v>1.0132842971022488E-3</v>
          </cell>
          <cell r="I701">
            <v>6.4803411283955511E-4</v>
          </cell>
          <cell r="J701">
            <v>4.50345300440545E-4</v>
          </cell>
        </row>
        <row r="702">
          <cell r="A702" t="str">
            <v>RHES-SHCONBR6</v>
          </cell>
          <cell r="B702" t="str">
            <v>VAR_fout</v>
          </cell>
          <cell r="C702" t="str">
            <v>RHES-SHCON</v>
          </cell>
          <cell r="H702">
            <v>3.4497063956516146E-4</v>
          </cell>
          <cell r="I702">
            <v>3.2527904131851094E-4</v>
          </cell>
          <cell r="J702">
            <v>2.2041192530990476E-4</v>
          </cell>
        </row>
        <row r="703">
          <cell r="A703" t="str">
            <v>RHES-SHCONBR6</v>
          </cell>
          <cell r="B703" t="str">
            <v>VAR_fin</v>
          </cell>
          <cell r="C703" t="str">
            <v>CON</v>
          </cell>
          <cell r="H703">
            <v>3.4497063956516146E-4</v>
          </cell>
          <cell r="I703">
            <v>3.2527904131851094E-4</v>
          </cell>
          <cell r="J703">
            <v>2.2041192530990476E-4</v>
          </cell>
        </row>
        <row r="704">
          <cell r="A704" t="str">
            <v>RHES-SHCONBR6</v>
          </cell>
          <cell r="B704" t="str">
            <v>VAR_ncap</v>
          </cell>
          <cell r="C704" t="str">
            <v>-</v>
          </cell>
          <cell r="H704">
            <v>2.4307406022305101E-8</v>
          </cell>
          <cell r="I704">
            <v>2.41613867890996E-8</v>
          </cell>
          <cell r="J704">
            <v>4.7152934583145501E-8</v>
          </cell>
        </row>
        <row r="705">
          <cell r="A705" t="str">
            <v>RHES-SHCONBR6</v>
          </cell>
          <cell r="B705" t="str">
            <v>VAR_cap</v>
          </cell>
          <cell r="C705" t="str">
            <v>-</v>
          </cell>
          <cell r="H705">
            <v>2.747023228500779E-5</v>
          </cell>
          <cell r="I705">
            <v>2.7488807453336014E-5</v>
          </cell>
          <cell r="J705">
            <v>1.598598470835742E-5</v>
          </cell>
        </row>
        <row r="706">
          <cell r="A706" t="str">
            <v>RHSA-WHPLTBR</v>
          </cell>
          <cell r="B706" t="str">
            <v>VAR_fout</v>
          </cell>
          <cell r="C706" t="str">
            <v>RHSA-WHPLT</v>
          </cell>
          <cell r="H706">
            <v>2.7683251755618411E-2</v>
          </cell>
          <cell r="I706">
            <v>2.1782445152242761E-2</v>
          </cell>
          <cell r="J706">
            <v>8.2676372887739123E-3</v>
          </cell>
        </row>
        <row r="707">
          <cell r="A707" t="str">
            <v>RHSA-WHPLTBR</v>
          </cell>
          <cell r="B707" t="str">
            <v>VAR_fin</v>
          </cell>
          <cell r="C707" t="str">
            <v>RPLT</v>
          </cell>
          <cell r="H707">
            <v>6.1501925659451527E-2</v>
          </cell>
          <cell r="I707">
            <v>4.7336384515722189E-2</v>
          </cell>
          <cell r="J707">
            <v>1.6631795881754046E-2</v>
          </cell>
        </row>
        <row r="708">
          <cell r="A708" t="str">
            <v>RHSA-WHPLTBR</v>
          </cell>
          <cell r="B708" t="str">
            <v>VAR_ncap</v>
          </cell>
          <cell r="C708" t="str">
            <v>-</v>
          </cell>
          <cell r="H708">
            <v>5.8405724691255499E-4</v>
          </cell>
          <cell r="I708">
            <v>9.1267028843096702E-4</v>
          </cell>
          <cell r="J708">
            <v>1.2055311956207099E-7</v>
          </cell>
        </row>
        <row r="709">
          <cell r="A709" t="str">
            <v>RHSA-WHPLTBR</v>
          </cell>
          <cell r="B709" t="str">
            <v>VAR_cap</v>
          </cell>
          <cell r="C709" t="str">
            <v>-</v>
          </cell>
          <cell r="H709">
            <v>1.9802387048244493E-3</v>
          </cell>
          <cell r="I709">
            <v>1.4968447503099591E-3</v>
          </cell>
          <cell r="J709">
            <v>8.7149563852214609E-4</v>
          </cell>
        </row>
        <row r="710">
          <cell r="A710" t="str">
            <v>ITOT-SWHCONBR8</v>
          </cell>
          <cell r="B710" t="str">
            <v>VAR_fout</v>
          </cell>
          <cell r="C710" t="str">
            <v>ITOT-ELS</v>
          </cell>
          <cell r="J710">
            <v>4.8623973439335797E-5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ITOT-SWHC</v>
          </cell>
          <cell r="J711">
            <v>1.877381696001904E-4</v>
          </cell>
        </row>
        <row r="712">
          <cell r="A712" t="str">
            <v>ITOT-SWHCONBR8</v>
          </cell>
          <cell r="B712" t="str">
            <v>VAR_fin</v>
          </cell>
          <cell r="C712" t="str">
            <v>CON</v>
          </cell>
          <cell r="J712">
            <v>2.3636214303952616E-4</v>
          </cell>
        </row>
        <row r="713">
          <cell r="A713" t="str">
            <v>ITOT-SWHCONBR8</v>
          </cell>
          <cell r="B713" t="str">
            <v>VAR_ncap</v>
          </cell>
          <cell r="C713" t="str">
            <v>-</v>
          </cell>
          <cell r="J713">
            <v>1.15052860113789E-5</v>
          </cell>
        </row>
        <row r="714">
          <cell r="A714" t="str">
            <v>ITOT-SWHCONBR8</v>
          </cell>
          <cell r="B714" t="str">
            <v>VAR_cap</v>
          </cell>
          <cell r="C714" t="str">
            <v>-</v>
          </cell>
          <cell r="J714">
            <v>1.15052860113789E-5</v>
          </cell>
        </row>
        <row r="715">
          <cell r="A715" t="str">
            <v>D-SCOM_KEV_HFC_ELC_CHP</v>
          </cell>
          <cell r="B715" t="str">
            <v>VAR_fout</v>
          </cell>
          <cell r="C715" t="str">
            <v>ELC5</v>
          </cell>
          <cell r="H715">
            <v>8.6081579203827179E-4</v>
          </cell>
          <cell r="I715">
            <v>6.3493629123285815E-4</v>
          </cell>
          <cell r="J715">
            <v>5.973995816782612E-4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SCOM_ELC</v>
          </cell>
          <cell r="H716">
            <v>2.2084034515935289E-3</v>
          </cell>
          <cell r="I716">
            <v>1.5565820126675269E-3</v>
          </cell>
          <cell r="J716">
            <v>9.5130710048880376E-3</v>
          </cell>
        </row>
        <row r="717">
          <cell r="A717" t="str">
            <v>D-SCOM_KEV_HFC_ELC_CHP</v>
          </cell>
          <cell r="B717" t="str">
            <v>VAR_fin</v>
          </cell>
          <cell r="C717" t="str">
            <v>SCOM_KEV_HFC_ELC_CHP</v>
          </cell>
          <cell r="H717">
            <v>3.0451726788709873E-3</v>
          </cell>
          <cell r="I717">
            <v>2.1672796569124179E-3</v>
          </cell>
          <cell r="J717">
            <v>1.0094924774272906E-2</v>
          </cell>
        </row>
        <row r="718">
          <cell r="A718" t="str">
            <v>D-EH2R</v>
          </cell>
          <cell r="B718" t="str">
            <v>VAR_fout</v>
          </cell>
          <cell r="C718" t="str">
            <v>EH2</v>
          </cell>
          <cell r="I718">
            <v>2.6812219446110666E-3</v>
          </cell>
          <cell r="J718">
            <v>3.8869508087249912E-3</v>
          </cell>
        </row>
        <row r="719">
          <cell r="A719" t="str">
            <v>D-EH2R</v>
          </cell>
          <cell r="B719" t="str">
            <v>VAR_fin</v>
          </cell>
          <cell r="C719" t="str">
            <v>H2</v>
          </cell>
          <cell r="I719">
            <v>2.6812219446110666E-3</v>
          </cell>
          <cell r="J719">
            <v>3.8869508087249912E-3</v>
          </cell>
        </row>
        <row r="720">
          <cell r="A720" t="str">
            <v>D-EH2R</v>
          </cell>
          <cell r="B720" t="str">
            <v>VAR_ncap</v>
          </cell>
          <cell r="C720" t="str">
            <v>-</v>
          </cell>
          <cell r="H720">
            <v>1.2447200141264401E-6</v>
          </cell>
          <cell r="I720">
            <v>4.6725916505992502E-4</v>
          </cell>
          <cell r="J720">
            <v>2.24266911397269E-4</v>
          </cell>
        </row>
        <row r="721">
          <cell r="A721" t="str">
            <v>D-EH2R</v>
          </cell>
          <cell r="B721" t="str">
            <v>VAR_cap</v>
          </cell>
          <cell r="C721" t="str">
            <v>-</v>
          </cell>
          <cell r="H721">
            <v>1.2447200141264401E-6</v>
          </cell>
          <cell r="I721">
            <v>4.6747963226274902E-4</v>
          </cell>
          <cell r="J721">
            <v>3.8431310316631501E-4</v>
          </cell>
        </row>
        <row r="722">
          <cell r="A722" t="str">
            <v>SCOM-ELCSPECADV</v>
          </cell>
          <cell r="B722" t="str">
            <v>VAR_fout</v>
          </cell>
          <cell r="C722" t="str">
            <v>SCOM-ELS</v>
          </cell>
          <cell r="H722">
            <v>14.125937133886397</v>
          </cell>
          <cell r="I722">
            <v>19.486252978491727</v>
          </cell>
          <cell r="J722">
            <v>25.920023956607071</v>
          </cell>
        </row>
        <row r="723">
          <cell r="A723" t="str">
            <v>SCOM-ELCSPECADV</v>
          </cell>
          <cell r="B723" t="str">
            <v>VAR_fin</v>
          </cell>
          <cell r="C723" t="str">
            <v>SCOM_ELC</v>
          </cell>
          <cell r="H723">
            <v>9.4172914225909334</v>
          </cell>
          <cell r="I723">
            <v>12.990835318994483</v>
          </cell>
          <cell r="J723">
            <v>17.280015971071386</v>
          </cell>
        </row>
        <row r="724">
          <cell r="A724" t="str">
            <v>SCOM-ELCSPECADV</v>
          </cell>
          <cell r="B724" t="str">
            <v>VAR_ncap</v>
          </cell>
          <cell r="C724" t="str">
            <v>-</v>
          </cell>
          <cell r="H724">
            <v>0.536500394785412</v>
          </cell>
          <cell r="I724">
            <v>0.56658189318339802</v>
          </cell>
          <cell r="J724">
            <v>1.0121497857633801</v>
          </cell>
        </row>
        <row r="725">
          <cell r="A725" t="str">
            <v>SCOM-ELCSPECADV</v>
          </cell>
          <cell r="B725" t="str">
            <v>VAR_cap</v>
          </cell>
          <cell r="C725" t="str">
            <v>-</v>
          </cell>
          <cell r="H725">
            <v>1.4931011200699942</v>
          </cell>
          <cell r="I725">
            <v>2.0596829292591177</v>
          </cell>
          <cell r="J725">
            <v>2.7397282144383914</v>
          </cell>
        </row>
        <row r="726">
          <cell r="A726" t="str">
            <v>RHSA-WHLTHRD</v>
          </cell>
          <cell r="B726" t="str">
            <v>VAR_fout</v>
          </cell>
          <cell r="C726" t="str">
            <v>RHSA-WHLTHRD</v>
          </cell>
          <cell r="H726">
            <v>2.4435292807456817</v>
          </cell>
          <cell r="I726">
            <v>2.8240693496641898</v>
          </cell>
          <cell r="J726">
            <v>2.8217951178560128</v>
          </cell>
        </row>
        <row r="727">
          <cell r="A727" t="str">
            <v>RHSA-WHLTHRD</v>
          </cell>
          <cell r="B727" t="str">
            <v>VAR_fin</v>
          </cell>
          <cell r="C727" t="str">
            <v>RHSA_LTH</v>
          </cell>
          <cell r="H727">
            <v>4.2817230443769656</v>
          </cell>
          <cell r="I727">
            <v>4.8960704374165767</v>
          </cell>
          <cell r="J727">
            <v>4.8062726800233806</v>
          </cell>
        </row>
        <row r="728">
          <cell r="A728" t="str">
            <v>RHSA-WHLTHRD</v>
          </cell>
          <cell r="B728" t="str">
            <v>VAR_ncap</v>
          </cell>
          <cell r="C728" t="str">
            <v>-</v>
          </cell>
          <cell r="H728">
            <v>7.75264149775544E-2</v>
          </cell>
          <cell r="I728">
            <v>9.4985220272192195E-2</v>
          </cell>
          <cell r="J728">
            <v>7.6391724461241706E-2</v>
          </cell>
        </row>
        <row r="729">
          <cell r="A729" t="str">
            <v>RHSA-WHLTHRD</v>
          </cell>
          <cell r="B729" t="str">
            <v>VAR_cap</v>
          </cell>
          <cell r="C729" t="str">
            <v>-</v>
          </cell>
          <cell r="H729">
            <v>0.235657249182883</v>
          </cell>
          <cell r="I729">
            <v>0.27271178791520401</v>
          </cell>
          <cell r="J729">
            <v>0.28196079181880601</v>
          </cell>
        </row>
        <row r="730">
          <cell r="A730" t="str">
            <v>RHES-SHCONBR7</v>
          </cell>
          <cell r="B730" t="str">
            <v>VAR_fout</v>
          </cell>
          <cell r="C730" t="str">
            <v>RHES-SHCON</v>
          </cell>
          <cell r="H730">
            <v>3.2245780708545815E-4</v>
          </cell>
          <cell r="I730">
            <v>3.0326693512167395E-4</v>
          </cell>
          <cell r="J730">
            <v>2.0636407886352211E-4</v>
          </cell>
        </row>
        <row r="731">
          <cell r="A731" t="str">
            <v>RHES-SHCONBR7</v>
          </cell>
          <cell r="B731" t="str">
            <v>VAR_fin</v>
          </cell>
          <cell r="C731" t="str">
            <v>CON</v>
          </cell>
          <cell r="H731">
            <v>3.2245780708545815E-4</v>
          </cell>
          <cell r="I731">
            <v>3.0326693512167395E-4</v>
          </cell>
          <cell r="J731">
            <v>2.0636407886352211E-4</v>
          </cell>
        </row>
        <row r="732">
          <cell r="A732" t="str">
            <v>RHES-SHCONBR7</v>
          </cell>
          <cell r="B732" t="str">
            <v>VAR_ncap</v>
          </cell>
          <cell r="C732" t="str">
            <v>-</v>
          </cell>
          <cell r="H732">
            <v>2.4028954357692599E-8</v>
          </cell>
          <cell r="I732">
            <v>2.38808629911502E-8</v>
          </cell>
          <cell r="J732">
            <v>4.62137034074992E-8</v>
          </cell>
        </row>
        <row r="733">
          <cell r="A733" t="str">
            <v>RHES-SHCONBR7</v>
          </cell>
          <cell r="B733" t="str">
            <v>VAR_cap</v>
          </cell>
          <cell r="C733" t="str">
            <v>-</v>
          </cell>
          <cell r="H733">
            <v>2.5398851712088172E-5</v>
          </cell>
          <cell r="I733">
            <v>2.5416705789906251E-5</v>
          </cell>
          <cell r="J733">
            <v>1.4786357060005264E-5</v>
          </cell>
        </row>
        <row r="734">
          <cell r="A734" t="str">
            <v>ITOT-SWHCONBR9</v>
          </cell>
          <cell r="B734" t="str">
            <v>VAR_fout</v>
          </cell>
          <cell r="C734" t="str">
            <v>ITOT-ELS</v>
          </cell>
          <cell r="J734">
            <v>2.5995845059485476E-5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ITOT-SWHC</v>
          </cell>
          <cell r="J735">
            <v>1.5087972973765198E-4</v>
          </cell>
        </row>
        <row r="736">
          <cell r="A736" t="str">
            <v>ITOT-SWHCONBR9</v>
          </cell>
          <cell r="B736" t="str">
            <v>VAR_fin</v>
          </cell>
          <cell r="C736" t="str">
            <v>CON</v>
          </cell>
          <cell r="J736">
            <v>1.7687557479713746E-4</v>
          </cell>
        </row>
        <row r="737">
          <cell r="A737" t="str">
            <v>ITOT-SWHCONBR9</v>
          </cell>
          <cell r="B737" t="str">
            <v>VAR_ncap</v>
          </cell>
          <cell r="C737" t="str">
            <v>-</v>
          </cell>
          <cell r="J737">
            <v>8.0977066601640605E-6</v>
          </cell>
        </row>
        <row r="738">
          <cell r="A738" t="str">
            <v>ITOT-SWHCONBR9</v>
          </cell>
          <cell r="B738" t="str">
            <v>VAR_cap</v>
          </cell>
          <cell r="C738" t="str">
            <v>-</v>
          </cell>
          <cell r="J738">
            <v>8.0977066601640605E-6</v>
          </cell>
        </row>
        <row r="739">
          <cell r="A739" t="str">
            <v>SCOM-SHPLTBR</v>
          </cell>
          <cell r="B739" t="str">
            <v>VAR_fout</v>
          </cell>
          <cell r="C739" t="str">
            <v>SCOM-SHPLT</v>
          </cell>
          <cell r="H739">
            <v>0.12983637038065066</v>
          </cell>
          <cell r="I739">
            <v>8.3002430953382653E-2</v>
          </cell>
          <cell r="J739">
            <v>2.7828880085626988E-2</v>
          </cell>
        </row>
        <row r="740">
          <cell r="A740" t="str">
            <v>SCOM-SHPLTBR</v>
          </cell>
          <cell r="B740" t="str">
            <v>VAR_fin</v>
          </cell>
          <cell r="C740" t="str">
            <v>SCOMPLTBRC</v>
          </cell>
          <cell r="H740">
            <v>0.12983637038065066</v>
          </cell>
          <cell r="I740">
            <v>8.3002430953382653E-2</v>
          </cell>
          <cell r="J740">
            <v>2.7828880085626988E-2</v>
          </cell>
        </row>
        <row r="741">
          <cell r="A741" t="str">
            <v>SCOM-SHPLTBR</v>
          </cell>
          <cell r="B741" t="str">
            <v>VAR_fin</v>
          </cell>
          <cell r="C741" t="str">
            <v>SPLT</v>
          </cell>
          <cell r="H741">
            <v>0.1982565738362104</v>
          </cell>
          <cell r="I741">
            <v>0.12674243382381739</v>
          </cell>
          <cell r="J741">
            <v>4.0252901280084963E-2</v>
          </cell>
        </row>
        <row r="742">
          <cell r="A742" t="str">
            <v>SCOM-SHPLTBR</v>
          </cell>
          <cell r="B742" t="str">
            <v>VAR_ncap</v>
          </cell>
          <cell r="C742" t="str">
            <v>-</v>
          </cell>
          <cell r="H742">
            <v>2.6026627012639501E-3</v>
          </cell>
          <cell r="I742">
            <v>3.9030150528424601E-3</v>
          </cell>
          <cell r="J742">
            <v>2.58099196448303E-7</v>
          </cell>
        </row>
        <row r="743">
          <cell r="A743" t="str">
            <v>SCOM-SHPLTBR</v>
          </cell>
          <cell r="B743" t="str">
            <v>VAR_cap</v>
          </cell>
          <cell r="C743" t="str">
            <v>-</v>
          </cell>
          <cell r="H743">
            <v>1.4778972486619607E-2</v>
          </cell>
          <cell r="I743">
            <v>6.5059705012582578E-3</v>
          </cell>
          <cell r="J743">
            <v>3.9299013486154607E-3</v>
          </cell>
        </row>
        <row r="744">
          <cell r="A744" t="str">
            <v>ITOT-SWHELCHP</v>
          </cell>
          <cell r="B744" t="str">
            <v>VAR_fout</v>
          </cell>
          <cell r="C744" t="str">
            <v>ITOT-SWHAELCH</v>
          </cell>
          <cell r="H744">
            <v>7.7460135459807562</v>
          </cell>
          <cell r="I744">
            <v>9.8709577138411948</v>
          </cell>
          <cell r="J744">
            <v>9.8709613119068695</v>
          </cell>
        </row>
        <row r="745">
          <cell r="A745" t="str">
            <v>ITOT-SWHELCHP</v>
          </cell>
          <cell r="B745" t="str">
            <v>VAR_fin</v>
          </cell>
          <cell r="C745" t="str">
            <v>ITOT_ELC</v>
          </cell>
          <cell r="H745">
            <v>2.3723228855236407</v>
          </cell>
          <cell r="I745">
            <v>2.9673230268064557</v>
          </cell>
          <cell r="J745">
            <v>2.861695985074145</v>
          </cell>
        </row>
        <row r="746">
          <cell r="A746" t="str">
            <v>ITOT-SWHELCHP</v>
          </cell>
          <cell r="B746" t="str">
            <v>VAR_fin</v>
          </cell>
          <cell r="C746" t="str">
            <v>ITOTELCHPC</v>
          </cell>
          <cell r="H746">
            <v>7.7460135459807562</v>
          </cell>
          <cell r="I746">
            <v>9.8709577138411948</v>
          </cell>
          <cell r="J746">
            <v>9.8709613119068695</v>
          </cell>
        </row>
        <row r="747">
          <cell r="A747" t="str">
            <v>ITOT-SWHELCHP</v>
          </cell>
          <cell r="B747" t="str">
            <v>VAR_ncap</v>
          </cell>
          <cell r="C747" t="str">
            <v>-</v>
          </cell>
          <cell r="H747">
            <v>0.27919133199684099</v>
          </cell>
          <cell r="I747">
            <v>0.180965326016225</v>
          </cell>
          <cell r="J747">
            <v>0.29050711531967199</v>
          </cell>
        </row>
        <row r="748">
          <cell r="A748" t="str">
            <v>ITOT-SWHELCHP</v>
          </cell>
          <cell r="B748" t="str">
            <v>VAR_cap</v>
          </cell>
          <cell r="C748" t="str">
            <v>-</v>
          </cell>
          <cell r="H748">
            <v>0.42143516308426821</v>
          </cell>
          <cell r="I748">
            <v>0.54093807228798108</v>
          </cell>
          <cell r="J748">
            <v>0.53993450561973522</v>
          </cell>
        </row>
        <row r="749">
          <cell r="A749" t="str">
            <v>RHES-SHCONBR8</v>
          </cell>
          <cell r="B749" t="str">
            <v>VAR_fout</v>
          </cell>
          <cell r="C749" t="str">
            <v>RHES-SHCON</v>
          </cell>
          <cell r="H749">
            <v>6.7225955072890194E-5</v>
          </cell>
          <cell r="I749">
            <v>5.1843022166952103E-5</v>
          </cell>
          <cell r="J749">
            <v>3.8783741193172198E-5</v>
          </cell>
        </row>
        <row r="750">
          <cell r="A750" t="str">
            <v>RHES-SHCONBR8</v>
          </cell>
          <cell r="B750" t="str">
            <v>VAR_fin</v>
          </cell>
          <cell r="C750" t="str">
            <v>CON</v>
          </cell>
          <cell r="H750">
            <v>6.7225955072890194E-5</v>
          </cell>
          <cell r="I750">
            <v>5.1843022166952103E-5</v>
          </cell>
          <cell r="J750">
            <v>3.8783741193172198E-5</v>
          </cell>
        </row>
        <row r="751">
          <cell r="A751" t="str">
            <v>RHES-SHCONBR8</v>
          </cell>
          <cell r="B751" t="str">
            <v>VAR_ncap</v>
          </cell>
          <cell r="C751" t="str">
            <v>-</v>
          </cell>
          <cell r="H751">
            <v>1.3610737192346899E-8</v>
          </cell>
          <cell r="I751">
            <v>1.4317941383680999E-8</v>
          </cell>
          <cell r="J751">
            <v>2.32260348678163E-8</v>
          </cell>
        </row>
        <row r="752">
          <cell r="A752" t="str">
            <v>RHES-SHCONBR8</v>
          </cell>
          <cell r="B752" t="str">
            <v>VAR_cap</v>
          </cell>
          <cell r="C752" t="str">
            <v>-</v>
          </cell>
          <cell r="H752">
            <v>4.6788028416045396E-8</v>
          </cell>
          <cell r="I752">
            <v>5.9595933225452094E-8</v>
          </cell>
          <cell r="J752">
            <v>9.3079610002416292E-8</v>
          </cell>
        </row>
        <row r="753">
          <cell r="A753" t="str">
            <v>RHEM-SHWODBR</v>
          </cell>
          <cell r="B753" t="str">
            <v>VAR_fout</v>
          </cell>
          <cell r="C753" t="str">
            <v>RHEM-SHWOD</v>
          </cell>
          <cell r="H753">
            <v>2.7891518928975731</v>
          </cell>
          <cell r="I753">
            <v>1.9295784664004487</v>
          </cell>
          <cell r="J753">
            <v>0.70903683172057286</v>
          </cell>
        </row>
        <row r="754">
          <cell r="A754" t="str">
            <v>RHEM-SHWODBR</v>
          </cell>
          <cell r="B754" t="str">
            <v>VAR_fin</v>
          </cell>
          <cell r="C754" t="str">
            <v>RHEMWODBRC</v>
          </cell>
          <cell r="H754">
            <v>2.7891518928975731</v>
          </cell>
          <cell r="I754">
            <v>1.9295784664004487</v>
          </cell>
          <cell r="J754">
            <v>0.70903683172057286</v>
          </cell>
        </row>
        <row r="755">
          <cell r="A755" t="str">
            <v>RHEM-SHWODBR</v>
          </cell>
          <cell r="B755" t="str">
            <v>VAR_fin</v>
          </cell>
          <cell r="C755" t="str">
            <v>RWOD</v>
          </cell>
          <cell r="H755">
            <v>3.8634840065186236</v>
          </cell>
          <cell r="I755">
            <v>2.6728180574332843</v>
          </cell>
          <cell r="J755">
            <v>0.94703099415208003</v>
          </cell>
        </row>
        <row r="756">
          <cell r="A756" t="str">
            <v>RHEM-SHWODBR</v>
          </cell>
          <cell r="B756" t="str">
            <v>VAR_ncap</v>
          </cell>
          <cell r="C756" t="str">
            <v>-</v>
          </cell>
          <cell r="H756">
            <v>0.112421180643165</v>
          </cell>
          <cell r="I756">
            <v>2.4120042081264E-2</v>
          </cell>
          <cell r="J756">
            <v>1.64304612378104E-7</v>
          </cell>
        </row>
        <row r="757">
          <cell r="A757" t="str">
            <v>RHEM-SHWODBR</v>
          </cell>
          <cell r="B757" t="str">
            <v>VAR_cap</v>
          </cell>
          <cell r="C757" t="str">
            <v>-</v>
          </cell>
          <cell r="H757">
            <v>0.19929233090409401</v>
          </cell>
          <cell r="I757">
            <v>0.13654154305235733</v>
          </cell>
          <cell r="J757">
            <v>6.4854174591081545E-2</v>
          </cell>
        </row>
        <row r="758">
          <cell r="A758" t="str">
            <v>RHES-SHCONBR9</v>
          </cell>
          <cell r="B758" t="str">
            <v>VAR_fout</v>
          </cell>
          <cell r="C758" t="str">
            <v>RHES-SHCON</v>
          </cell>
          <cell r="H758">
            <v>6.6525545112846644E-5</v>
          </cell>
          <cell r="I758">
            <v>5.0524414457642278E-5</v>
          </cell>
          <cell r="J758">
            <v>3.7590729731895967E-5</v>
          </cell>
        </row>
        <row r="759">
          <cell r="A759" t="str">
            <v>RHES-SHCONBR9</v>
          </cell>
          <cell r="B759" t="str">
            <v>VAR_fin</v>
          </cell>
          <cell r="C759" t="str">
            <v>CON</v>
          </cell>
          <cell r="H759">
            <v>6.6525545112846644E-5</v>
          </cell>
          <cell r="I759">
            <v>5.0524414457642278E-5</v>
          </cell>
          <cell r="J759">
            <v>3.7590729731895967E-5</v>
          </cell>
        </row>
        <row r="760">
          <cell r="A760" t="str">
            <v>RHES-SHCONBR9</v>
          </cell>
          <cell r="B760" t="str">
            <v>VAR_cap</v>
          </cell>
          <cell r="C760" t="str">
            <v>-</v>
          </cell>
          <cell r="H760">
            <v>-7.1629942043015405E-8</v>
          </cell>
          <cell r="I760">
            <v>-7.1635703148633995E-8</v>
          </cell>
          <cell r="J760">
            <v>-3.3046031119429902E-8</v>
          </cell>
        </row>
        <row r="761">
          <cell r="A761" t="str">
            <v>D-RHNS_LTH_CHPNGA</v>
          </cell>
          <cell r="B761" t="str">
            <v>VAR_fout</v>
          </cell>
          <cell r="C761" t="str">
            <v>RHSA_LTH</v>
          </cell>
          <cell r="H761">
            <v>4.6282088416531291E-3</v>
          </cell>
          <cell r="I761">
            <v>4.2873701192686639E-3</v>
          </cell>
          <cell r="J761">
            <v>2.569460125815509E-4</v>
          </cell>
        </row>
        <row r="762">
          <cell r="A762" t="str">
            <v>D-RHNS_LTH_CHPNGA</v>
          </cell>
          <cell r="B762" t="str">
            <v>VAR_fout</v>
          </cell>
          <cell r="C762" t="str">
            <v>LTH</v>
          </cell>
          <cell r="H762">
            <v>4.2244293660534416E-6</v>
          </cell>
          <cell r="I762">
            <v>5.7024747039683148E-6</v>
          </cell>
          <cell r="J762">
            <v>2.8712882833233636E-6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RHNS_LTH_CHPNGA_ON</v>
          </cell>
          <cell r="J763">
            <v>1.5753948184731564E-3</v>
          </cell>
        </row>
        <row r="764">
          <cell r="A764" t="str">
            <v>D-RHNS_LTH_CHPNGA</v>
          </cell>
          <cell r="B764" t="str">
            <v>VAR_fin</v>
          </cell>
          <cell r="C764" t="str">
            <v>RHNS_LTH_CHPNGA</v>
          </cell>
          <cell r="H764">
            <v>4.6327825366373832E-3</v>
          </cell>
          <cell r="I764">
            <v>4.2934966708225815E-3</v>
          </cell>
          <cell r="J764">
            <v>1.8362216415089493E-3</v>
          </cell>
        </row>
        <row r="765">
          <cell r="A765" t="str">
            <v>D-SLFO</v>
          </cell>
          <cell r="B765" t="str">
            <v>VAR_fout</v>
          </cell>
          <cell r="C765" t="str">
            <v>CO2</v>
          </cell>
          <cell r="H765">
            <v>641.85686762450996</v>
          </cell>
          <cell r="I765">
            <v>205.76162380692901</v>
          </cell>
          <cell r="J765">
            <v>1.0286687850816301E-3</v>
          </cell>
        </row>
        <row r="766">
          <cell r="A766" t="str">
            <v>D-SLFO</v>
          </cell>
          <cell r="B766" t="str">
            <v>VAR_fout</v>
          </cell>
          <cell r="C766" t="str">
            <v>SLFO</v>
          </cell>
          <cell r="H766">
            <v>8.5644858266909054</v>
          </cell>
          <cell r="I766">
            <v>2.7458260825167051</v>
          </cell>
          <cell r="J766">
            <v>0.17470992749428324</v>
          </cell>
        </row>
        <row r="767">
          <cell r="A767" t="str">
            <v>D-SLFO</v>
          </cell>
          <cell r="B767" t="str">
            <v>VAR_fin</v>
          </cell>
          <cell r="C767" t="str">
            <v>LFO</v>
          </cell>
          <cell r="H767">
            <v>8.7090484073881989</v>
          </cell>
          <cell r="I767">
            <v>2.7918809200397465</v>
          </cell>
          <cell r="J767">
            <v>1.3957514044526899E-5</v>
          </cell>
        </row>
        <row r="768">
          <cell r="A768" t="str">
            <v>D-SLFO</v>
          </cell>
          <cell r="B768" t="str">
            <v>VAR_fin</v>
          </cell>
          <cell r="C768" t="str">
            <v>BDS</v>
          </cell>
          <cell r="H768">
            <v>9.0455303224035773E-4</v>
          </cell>
          <cell r="I768">
            <v>5.8349865426233669E-4</v>
          </cell>
          <cell r="J768">
            <v>0.17766636288260915</v>
          </cell>
        </row>
        <row r="769">
          <cell r="A769" t="str">
            <v>D-RCOA</v>
          </cell>
          <cell r="B769" t="str">
            <v>VAR_fout</v>
          </cell>
          <cell r="C769" t="str">
            <v>CO2</v>
          </cell>
        </row>
        <row r="770">
          <cell r="A770" t="str">
            <v>D-RCOA</v>
          </cell>
          <cell r="B770" t="str">
            <v>VAR_fout</v>
          </cell>
          <cell r="C770" t="str">
            <v>RCOA</v>
          </cell>
        </row>
        <row r="771">
          <cell r="A771" t="str">
            <v>D-RCOA</v>
          </cell>
          <cell r="B771" t="str">
            <v>VAR_fin</v>
          </cell>
          <cell r="C771" t="str">
            <v>COA</v>
          </cell>
        </row>
        <row r="772">
          <cell r="A772" t="str">
            <v>SCOM-ELCSPECDC</v>
          </cell>
          <cell r="B772" t="str">
            <v>VAR_fout</v>
          </cell>
          <cell r="C772" t="str">
            <v>SCOM-ELSDC</v>
          </cell>
          <cell r="H772">
            <v>12.081145263597501</v>
          </cell>
          <cell r="I772">
            <v>11.089467211322097</v>
          </cell>
          <cell r="J772">
            <v>9.1106927309140708</v>
          </cell>
        </row>
        <row r="773">
          <cell r="A773" t="str">
            <v>SCOM-ELCSPECDC</v>
          </cell>
          <cell r="B773" t="str">
            <v>VAR_fin</v>
          </cell>
          <cell r="C773" t="str">
            <v>SCOM_ELC</v>
          </cell>
          <cell r="H773">
            <v>12.081145263597501</v>
          </cell>
          <cell r="I773">
            <v>11.089467211322097</v>
          </cell>
          <cell r="J773">
            <v>9.1106927309140708</v>
          </cell>
        </row>
        <row r="774">
          <cell r="A774" t="str">
            <v>D-RHEM_KEV_WOD_ELC_CHP</v>
          </cell>
          <cell r="B774" t="str">
            <v>VAR_fout</v>
          </cell>
          <cell r="C774" t="str">
            <v>ELC5</v>
          </cell>
          <cell r="H774">
            <v>8.3273001120319609E-4</v>
          </cell>
          <cell r="I774">
            <v>1.4166642389134944E-3</v>
          </cell>
          <cell r="J774">
            <v>8.2418843059392402E-4</v>
          </cell>
        </row>
        <row r="775">
          <cell r="A775" t="str">
            <v>D-RHEM_KEV_WOD_ELC_CHP</v>
          </cell>
          <cell r="B775" t="str">
            <v>VAR_fout</v>
          </cell>
          <cell r="C775" t="str">
            <v>RHEM_ELC</v>
          </cell>
          <cell r="H775">
            <v>1.3768212941524117E-3</v>
          </cell>
          <cell r="I775">
            <v>9.614273120890636E-2</v>
          </cell>
          <cell r="J775">
            <v>6.9019865257194835E-2</v>
          </cell>
        </row>
        <row r="776">
          <cell r="A776" t="str">
            <v>D-RHEM_KEV_WOD_ELC_CHP</v>
          </cell>
          <cell r="B776" t="str">
            <v>VAR_fin</v>
          </cell>
          <cell r="C776" t="str">
            <v>RHEM_KEV_WOD_ELC_CHP</v>
          </cell>
          <cell r="H776">
            <v>2.1919203523699305E-3</v>
          </cell>
          <cell r="I776">
            <v>9.7549461463599565E-2</v>
          </cell>
          <cell r="J776">
            <v>6.9836746928896951E-2</v>
          </cell>
        </row>
        <row r="777">
          <cell r="A777" t="str">
            <v>RHES-SHSTG-SOL</v>
          </cell>
          <cell r="B777" t="str">
            <v>VAR_fout</v>
          </cell>
          <cell r="C777" t="str">
            <v>AUX_RHES-SHSTG-SOL_OUT</v>
          </cell>
          <cell r="H777">
            <v>1.010658884764723E-2</v>
          </cell>
          <cell r="I777">
            <v>4.7729794472848889E-3</v>
          </cell>
          <cell r="J777">
            <v>4.4834670354618345E-3</v>
          </cell>
        </row>
        <row r="778">
          <cell r="A778" t="str">
            <v>RHES-SHSTG-SOL</v>
          </cell>
          <cell r="B778" t="str">
            <v>VAR_fout</v>
          </cell>
          <cell r="C778" t="str">
            <v>RHES-SHASOL</v>
          </cell>
          <cell r="H778">
            <v>1.0096492355291947E-2</v>
          </cell>
          <cell r="I778">
            <v>4.7682112360488424E-3</v>
          </cell>
          <cell r="J778">
            <v>4.4789880474144228E-3</v>
          </cell>
        </row>
        <row r="779">
          <cell r="A779" t="str">
            <v>RHES-SHSTG-SOL</v>
          </cell>
          <cell r="B779" t="str">
            <v>VAR_fin</v>
          </cell>
          <cell r="C779" t="str">
            <v>RHES-SHASOL</v>
          </cell>
          <cell r="H779">
            <v>1.0100632898458105E-2</v>
          </cell>
          <cell r="I779">
            <v>4.7695242694161906E-3</v>
          </cell>
          <cell r="J779">
            <v>4.4828373852797499E-3</v>
          </cell>
        </row>
        <row r="780">
          <cell r="A780" t="str">
            <v>RHES-SHSTG-SOL</v>
          </cell>
          <cell r="B780" t="str">
            <v>VAR_ncap</v>
          </cell>
          <cell r="C780" t="str">
            <v>-</v>
          </cell>
          <cell r="H780">
            <v>3.65199112540903E-4</v>
          </cell>
          <cell r="I780">
            <v>4.3043747378231903E-4</v>
          </cell>
          <cell r="J780">
            <v>2.9137188098672E-4</v>
          </cell>
        </row>
        <row r="781">
          <cell r="A781" t="str">
            <v>RHES-SHSTG-SOL</v>
          </cell>
          <cell r="B781" t="str">
            <v>VAR_cap</v>
          </cell>
          <cell r="C781" t="str">
            <v>-</v>
          </cell>
          <cell r="H781">
            <v>3.26910044874002E-3</v>
          </cell>
          <cell r="I781">
            <v>7.9596075987718598E-4</v>
          </cell>
          <cell r="J781">
            <v>7.58232056923086E-4</v>
          </cell>
        </row>
        <row r="782">
          <cell r="A782" t="str">
            <v>D-ITOT_LTH</v>
          </cell>
          <cell r="B782" t="str">
            <v>VAR_fout</v>
          </cell>
          <cell r="C782" t="str">
            <v>ITOT_LTH_DH</v>
          </cell>
          <cell r="H782">
            <v>6.6776400205918272</v>
          </cell>
          <cell r="I782">
            <v>6.6790647674358246</v>
          </cell>
          <cell r="J782">
            <v>9.2882272996026263</v>
          </cell>
        </row>
        <row r="783">
          <cell r="A783" t="str">
            <v>D-ITOT_LTH</v>
          </cell>
          <cell r="B783" t="str">
            <v>VAR_fin</v>
          </cell>
          <cell r="C783" t="str">
            <v>LTH</v>
          </cell>
          <cell r="H783">
            <v>7.2451501423640252</v>
          </cell>
          <cell r="I783">
            <v>7.2419459107321176</v>
          </cell>
          <cell r="J783">
            <v>10.057811387004557</v>
          </cell>
        </row>
        <row r="784">
          <cell r="A784" t="str">
            <v>D-ITOT_LTH</v>
          </cell>
          <cell r="B784" t="str">
            <v>VAR_ncap</v>
          </cell>
          <cell r="C784" t="str">
            <v>-</v>
          </cell>
          <cell r="H784">
            <v>6.8134460887118299E-8</v>
          </cell>
          <cell r="I784">
            <v>8.6092042626047896E-8</v>
          </cell>
          <cell r="J784">
            <v>1.4113878184445699E-7</v>
          </cell>
        </row>
        <row r="785">
          <cell r="A785" t="str">
            <v>D-ITOT_LTH</v>
          </cell>
          <cell r="B785" t="str">
            <v>VAR_cap</v>
          </cell>
          <cell r="C785" t="str">
            <v>-</v>
          </cell>
          <cell r="H785">
            <v>0.795472743723867</v>
          </cell>
          <cell r="I785">
            <v>0.79547282981591005</v>
          </cell>
          <cell r="J785">
            <v>0.79547297095469205</v>
          </cell>
        </row>
        <row r="786">
          <cell r="A786" t="str">
            <v>D-IH2</v>
          </cell>
          <cell r="B786" t="str">
            <v>VAR_fout</v>
          </cell>
          <cell r="C786" t="str">
            <v>IH2</v>
          </cell>
          <cell r="H786">
            <v>0.43916630226734432</v>
          </cell>
          <cell r="I786">
            <v>1.3888127594510611</v>
          </cell>
          <cell r="J786">
            <v>1.3672495615481304</v>
          </cell>
        </row>
        <row r="787">
          <cell r="A787" t="str">
            <v>D-IH2</v>
          </cell>
          <cell r="B787" t="str">
            <v>VAR_fin</v>
          </cell>
          <cell r="C787" t="str">
            <v>H2</v>
          </cell>
          <cell r="H787">
            <v>0.44251204156260221</v>
          </cell>
          <cell r="I787">
            <v>1.3993932739373987</v>
          </cell>
          <cell r="J787">
            <v>1.3776657992259274</v>
          </cell>
        </row>
        <row r="788">
          <cell r="A788" t="str">
            <v>D-IH2</v>
          </cell>
          <cell r="B788" t="str">
            <v>VAR_ncap</v>
          </cell>
          <cell r="C788" t="str">
            <v>-</v>
          </cell>
          <cell r="H788">
            <v>1.5851183257659999E-2</v>
          </cell>
          <cell r="I788">
            <v>6.0380518962347501E-2</v>
          </cell>
          <cell r="J788">
            <v>4.5764758837896196E-3</v>
          </cell>
        </row>
        <row r="789">
          <cell r="A789" t="str">
            <v>D-IH2</v>
          </cell>
          <cell r="B789" t="str">
            <v>VAR_cap</v>
          </cell>
          <cell r="C789" t="str">
            <v>-</v>
          </cell>
          <cell r="H789">
            <v>1.58520161299321E-2</v>
          </cell>
          <cell r="I789">
            <v>7.6232535092279605E-2</v>
          </cell>
          <cell r="J789">
            <v>8.0809010976069198E-2</v>
          </cell>
        </row>
        <row r="790">
          <cell r="A790" t="str">
            <v>D-RHNM_LTH_CHPWOD</v>
          </cell>
          <cell r="B790" t="str">
            <v>VAR_fout</v>
          </cell>
          <cell r="C790" t="str">
            <v>RHNM_LTH_CHPWOD_ON</v>
          </cell>
        </row>
        <row r="791">
          <cell r="A791" t="str">
            <v>D-RHNM_LTH_CHPWOD</v>
          </cell>
          <cell r="B791" t="str">
            <v>VAR_fout</v>
          </cell>
          <cell r="C791" t="str">
            <v>RHSA_LTH</v>
          </cell>
          <cell r="H791">
            <v>4.5710634427812138E-3</v>
          </cell>
          <cell r="I791">
            <v>0.25183604396626591</v>
          </cell>
          <cell r="J791">
            <v>0.18164126582776396</v>
          </cell>
        </row>
        <row r="792">
          <cell r="A792" t="str">
            <v>D-RHNM_LTH_CHPWOD</v>
          </cell>
          <cell r="B792" t="str">
            <v>VAR_fout</v>
          </cell>
          <cell r="C792" t="str">
            <v>LTH</v>
          </cell>
          <cell r="H792">
            <v>4.0628972505758855E-6</v>
          </cell>
          <cell r="I792">
            <v>3.0965597754365739E-4</v>
          </cell>
          <cell r="J792">
            <v>2.3904919813389465E-4</v>
          </cell>
        </row>
        <row r="793">
          <cell r="A793" t="str">
            <v>D-RHNM_LTH_CHPWOD</v>
          </cell>
          <cell r="B793" t="str">
            <v>VAR_fin</v>
          </cell>
          <cell r="C793" t="str">
            <v>RHNM_LTH_CHPWOD</v>
          </cell>
          <cell r="H793">
            <v>4.5755494321121828E-3</v>
          </cell>
          <cell r="I793">
            <v>0.25214569994380959</v>
          </cell>
          <cell r="J793">
            <v>0.18188031502589774</v>
          </cell>
        </row>
        <row r="794">
          <cell r="A794" t="str">
            <v>RHNS-SHWODBR</v>
          </cell>
          <cell r="B794" t="str">
            <v>VAR_fout</v>
          </cell>
          <cell r="C794" t="str">
            <v>RHNS-SHWOD</v>
          </cell>
        </row>
        <row r="795">
          <cell r="A795" t="str">
            <v>RHNS-SHWODBR</v>
          </cell>
          <cell r="B795" t="str">
            <v>VAR_fin</v>
          </cell>
          <cell r="C795" t="str">
            <v>RHNSWODBRC</v>
          </cell>
        </row>
        <row r="796">
          <cell r="A796" t="str">
            <v>RHNS-SHWODBR</v>
          </cell>
          <cell r="B796" t="str">
            <v>VAR_fin</v>
          </cell>
          <cell r="C796" t="str">
            <v>RWOD</v>
          </cell>
        </row>
        <row r="797">
          <cell r="A797" t="str">
            <v>RHNS-SHWODBR</v>
          </cell>
          <cell r="B797" t="str">
            <v>VAR_ncap</v>
          </cell>
          <cell r="C797" t="str">
            <v>-</v>
          </cell>
          <cell r="H797">
            <v>2.7090349473414198E-7</v>
          </cell>
        </row>
        <row r="798">
          <cell r="A798" t="str">
            <v>RHNS-SHWODBR</v>
          </cell>
          <cell r="B798" t="str">
            <v>VAR_cap</v>
          </cell>
          <cell r="C798" t="str">
            <v>-</v>
          </cell>
          <cell r="H798">
            <v>2.5769264245921073E-5</v>
          </cell>
          <cell r="I798">
            <v>9.215574790710503E-8</v>
          </cell>
          <cell r="J798">
            <v>5.6015770372419896E-8</v>
          </cell>
        </row>
        <row r="799">
          <cell r="A799" t="str">
            <v>D-RHNM_NKEV_GAS_ELC_CHP</v>
          </cell>
          <cell r="B799" t="str">
            <v>VAR_fout</v>
          </cell>
          <cell r="C799" t="str">
            <v>ELC5</v>
          </cell>
          <cell r="H799">
            <v>2.1654849113780924E-3</v>
          </cell>
          <cell r="I799">
            <v>1.5647696658303934E-3</v>
          </cell>
          <cell r="J799">
            <v>7.0330481915115747E-4</v>
          </cell>
        </row>
        <row r="800">
          <cell r="A800" t="str">
            <v>D-RHNM_NKEV_GAS_ELC_CHP</v>
          </cell>
          <cell r="B800" t="str">
            <v>VAR_fout</v>
          </cell>
          <cell r="C800" t="str">
            <v>RHNM_ELC</v>
          </cell>
          <cell r="H800">
            <v>1.0796618652358401</v>
          </cell>
          <cell r="I800">
            <v>1.1326320232143023</v>
          </cell>
          <cell r="J800">
            <v>2.6516660419253803E-3</v>
          </cell>
        </row>
        <row r="801">
          <cell r="A801" t="str">
            <v>D-RHNM_NKEV_GAS_ELC_CHP</v>
          </cell>
          <cell r="B801" t="str">
            <v>VAR_fin</v>
          </cell>
          <cell r="C801" t="str">
            <v>RHNM_NKEV_GAS_ELC_CHP</v>
          </cell>
          <cell r="H801">
            <v>1.0818273501472173</v>
          </cell>
          <cell r="I801">
            <v>1.1341967928801324</v>
          </cell>
          <cell r="J801">
            <v>3.3549708610765357E-3</v>
          </cell>
        </row>
        <row r="802">
          <cell r="A802" t="str">
            <v>D-RLFO</v>
          </cell>
          <cell r="B802" t="str">
            <v>VAR_fout</v>
          </cell>
          <cell r="C802" t="str">
            <v>CO2</v>
          </cell>
          <cell r="H802">
            <v>997.387051653551</v>
          </cell>
          <cell r="I802">
            <v>274.96039539037599</v>
          </cell>
          <cell r="J802">
            <v>1.1850346555948E-3</v>
          </cell>
        </row>
        <row r="803">
          <cell r="A803" t="str">
            <v>D-RLFO</v>
          </cell>
          <cell r="B803" t="str">
            <v>VAR_fout</v>
          </cell>
          <cell r="C803" t="str">
            <v>RLFO</v>
          </cell>
          <cell r="H803">
            <v>13.307940115752803</v>
          </cell>
          <cell r="I803">
            <v>3.6690770497431422</v>
          </cell>
          <cell r="J803">
            <v>0.3736867702288737</v>
          </cell>
        </row>
        <row r="804">
          <cell r="A804" t="str">
            <v>D-RLFO</v>
          </cell>
          <cell r="B804" t="str">
            <v>VAR_fin</v>
          </cell>
          <cell r="C804" t="str">
            <v>LFO</v>
          </cell>
          <cell r="H804">
            <v>13.533067186615344</v>
          </cell>
          <cell r="I804">
            <v>3.7308059076034716</v>
          </cell>
          <cell r="J804">
            <v>1.6079167647147907E-5</v>
          </cell>
        </row>
        <row r="805">
          <cell r="A805" t="str">
            <v>D-RLFO</v>
          </cell>
          <cell r="B805" t="str">
            <v>VAR_fin</v>
          </cell>
          <cell r="C805" t="str">
            <v>BDS</v>
          </cell>
          <cell r="H805">
            <v>9.0623564317603416E-4</v>
          </cell>
          <cell r="I805">
            <v>5.8994097929141278E-4</v>
          </cell>
          <cell r="J805">
            <v>0.38002684530192471</v>
          </cell>
        </row>
        <row r="806">
          <cell r="A806" t="str">
            <v>D-SCOM_LTH_CHPBIO</v>
          </cell>
          <cell r="B806" t="str">
            <v>VAR_fout</v>
          </cell>
          <cell r="C806" t="str">
            <v>SCOM_LTH_CHPBIO_ON</v>
          </cell>
        </row>
        <row r="807">
          <cell r="A807" t="str">
            <v>D-SCOM_LTH_CHPBIO</v>
          </cell>
          <cell r="B807" t="str">
            <v>VAR_fout</v>
          </cell>
          <cell r="C807" t="str">
            <v>LTH</v>
          </cell>
        </row>
        <row r="808">
          <cell r="A808" t="str">
            <v>D-SCOM_LTH_CHPBIO</v>
          </cell>
          <cell r="B808" t="str">
            <v>VAR_fin</v>
          </cell>
          <cell r="C808" t="str">
            <v>SCOM_LTH_CHPBIO</v>
          </cell>
        </row>
        <row r="809">
          <cell r="A809" t="str">
            <v>D-SCOM_NKEV_GAS_ELC_CHP</v>
          </cell>
          <cell r="B809" t="str">
            <v>VAR_fout</v>
          </cell>
          <cell r="C809" t="str">
            <v>ELC5</v>
          </cell>
          <cell r="H809">
            <v>1.5432941529143326E-3</v>
          </cell>
          <cell r="I809">
            <v>1.0771272514048713E-3</v>
          </cell>
          <cell r="J809">
            <v>4.5163807412389423E-4</v>
          </cell>
        </row>
        <row r="810">
          <cell r="A810" t="str">
            <v>D-SCOM_NKEV_GAS_ELC_CHP</v>
          </cell>
          <cell r="B810" t="str">
            <v>VAR_fout</v>
          </cell>
          <cell r="C810" t="str">
            <v>SCOM_ELC</v>
          </cell>
          <cell r="H810">
            <v>1.9729744002698137E-2</v>
          </cell>
          <cell r="I810">
            <v>8.0044943671000648E-3</v>
          </cell>
          <cell r="J810">
            <v>1.1638975300235477E-3</v>
          </cell>
        </row>
        <row r="811">
          <cell r="A811" t="str">
            <v>D-SCOM_NKEV_GAS_ELC_CHP</v>
          </cell>
          <cell r="B811" t="str">
            <v>VAR_fin</v>
          </cell>
          <cell r="C811" t="str">
            <v>SCOM_NKEV_GAS_ELC_CHP</v>
          </cell>
          <cell r="H811">
            <v>2.1273038155612455E-2</v>
          </cell>
          <cell r="I811">
            <v>9.0816216185049398E-3</v>
          </cell>
          <cell r="J811">
            <v>1.615535604147441E-3</v>
          </cell>
        </row>
        <row r="812">
          <cell r="A812" t="str">
            <v>RHEM-SHLTHDH</v>
          </cell>
          <cell r="B812" t="str">
            <v>VAR_fout</v>
          </cell>
          <cell r="C812" t="str">
            <v>RHEM-SHLTHD</v>
          </cell>
          <cell r="H812">
            <v>7.372108265184333</v>
          </cell>
          <cell r="I812">
            <v>7.7423002413097262</v>
          </cell>
          <cell r="J812">
            <v>6.32241609633635</v>
          </cell>
        </row>
        <row r="813">
          <cell r="A813" t="str">
            <v>RHEM-SHLTHDH</v>
          </cell>
          <cell r="B813" t="str">
            <v>VAR_fin</v>
          </cell>
          <cell r="C813" t="str">
            <v>RHEMLTHDHC</v>
          </cell>
          <cell r="H813">
            <v>7.372108265184333</v>
          </cell>
          <cell r="I813">
            <v>7.7423002413097262</v>
          </cell>
          <cell r="J813">
            <v>6.32241609633635</v>
          </cell>
        </row>
        <row r="814">
          <cell r="A814" t="str">
            <v>RHEM-SHLTHDH</v>
          </cell>
          <cell r="B814" t="str">
            <v>VAR_fin</v>
          </cell>
          <cell r="C814" t="str">
            <v>RHEM_LTH_DH</v>
          </cell>
          <cell r="H814">
            <v>8.2507442437241973</v>
          </cell>
          <cell r="I814">
            <v>8.6650571113897552</v>
          </cell>
          <cell r="J814">
            <v>7.0759457589127068</v>
          </cell>
        </row>
        <row r="815">
          <cell r="A815" t="str">
            <v>RHEM-SHLTHDH</v>
          </cell>
          <cell r="B815" t="str">
            <v>VAR_ncap</v>
          </cell>
          <cell r="C815" t="str">
            <v>-</v>
          </cell>
          <cell r="H815">
            <v>0.10340737177899401</v>
          </cell>
          <cell r="I815">
            <v>0.115188040462177</v>
          </cell>
          <cell r="J815">
            <v>5.1733591488565003E-2</v>
          </cell>
        </row>
        <row r="816">
          <cell r="A816" t="str">
            <v>RHEM-SHLTHDH</v>
          </cell>
          <cell r="B816" t="str">
            <v>VAR_cap</v>
          </cell>
          <cell r="C816" t="str">
            <v>-</v>
          </cell>
          <cell r="H816">
            <v>0.52202198305486502</v>
          </cell>
          <cell r="I816">
            <v>0.55005620744302886</v>
          </cell>
          <cell r="J816">
            <v>0.48917821081084395</v>
          </cell>
        </row>
        <row r="817">
          <cell r="A817" t="str">
            <v>D-ITOT_SOLELC</v>
          </cell>
          <cell r="B817" t="str">
            <v>VAR_fout</v>
          </cell>
          <cell r="C817" t="str">
            <v>ITOT_ELC</v>
          </cell>
          <cell r="H817">
            <v>29.915700970821597</v>
          </cell>
          <cell r="I817">
            <v>33.07974128580873</v>
          </cell>
          <cell r="J817">
            <v>37.167817686525481</v>
          </cell>
        </row>
        <row r="818">
          <cell r="A818" t="str">
            <v>D-ITOT_SOLELC</v>
          </cell>
          <cell r="B818" t="str">
            <v>VAR_fout</v>
          </cell>
          <cell r="C818" t="str">
            <v>ELC5</v>
          </cell>
          <cell r="H818">
            <v>0.20670257724378341</v>
          </cell>
          <cell r="I818">
            <v>2.4405254228686886</v>
          </cell>
          <cell r="J818">
            <v>1.9277376290542845</v>
          </cell>
        </row>
        <row r="819">
          <cell r="A819" t="str">
            <v>D-ITOT_SOLELC</v>
          </cell>
          <cell r="B819" t="str">
            <v>VAR_fin</v>
          </cell>
          <cell r="C819" t="str">
            <v>ITOT_SOL_ELC</v>
          </cell>
          <cell r="H819">
            <v>30.1224035480654</v>
          </cell>
          <cell r="I819">
            <v>35.520266708677426</v>
          </cell>
          <cell r="J819">
            <v>39.095555315579766</v>
          </cell>
        </row>
        <row r="820">
          <cell r="A820" t="str">
            <v>D-SWOD</v>
          </cell>
          <cell r="B820" t="str">
            <v>VAR_fout</v>
          </cell>
          <cell r="C820" t="str">
            <v>SWOD</v>
          </cell>
          <cell r="H820">
            <v>6.5750370623956336</v>
          </cell>
          <cell r="I820">
            <v>4.6397475104839767</v>
          </cell>
          <cell r="J820">
            <v>1.9863934649515931</v>
          </cell>
        </row>
        <row r="821">
          <cell r="A821" t="str">
            <v>D-SWOD</v>
          </cell>
          <cell r="B821" t="str">
            <v>VAR_fin</v>
          </cell>
          <cell r="C821" t="str">
            <v>WOD</v>
          </cell>
          <cell r="H821">
            <v>6.5750370623956336</v>
          </cell>
          <cell r="I821">
            <v>4.6397475104839767</v>
          </cell>
          <cell r="J821">
            <v>1.9863934649515931</v>
          </cell>
        </row>
        <row r="822">
          <cell r="A822" t="str">
            <v>ITOT-PROCESSCO2CCS</v>
          </cell>
          <cell r="B822" t="str">
            <v>VAR_fout</v>
          </cell>
          <cell r="C822" t="str">
            <v>CO2_O</v>
          </cell>
          <cell r="J822">
            <v>874.5413837589532</v>
          </cell>
        </row>
        <row r="823">
          <cell r="A823" t="str">
            <v>ITOT-PROCESSCO2CCS</v>
          </cell>
          <cell r="B823" t="str">
            <v>VAR_fout</v>
          </cell>
          <cell r="C823" t="str">
            <v>CO2</v>
          </cell>
          <cell r="J823">
            <v>-874.54138375895297</v>
          </cell>
        </row>
        <row r="824">
          <cell r="A824" t="str">
            <v>ITOT-PROCESSCO2CCS</v>
          </cell>
          <cell r="B824" t="str">
            <v>VAR_fin</v>
          </cell>
          <cell r="C824" t="str">
            <v>ITOT_ELC</v>
          </cell>
          <cell r="J824">
            <v>1.8519699891366064</v>
          </cell>
        </row>
        <row r="825">
          <cell r="A825" t="str">
            <v>ITOT-PROCESSCO2CCS</v>
          </cell>
          <cell r="B825" t="str">
            <v>VAR_fin</v>
          </cell>
          <cell r="C825" t="str">
            <v>ITOT_LTH_DH</v>
          </cell>
          <cell r="J825">
            <v>0.72021055133090284</v>
          </cell>
        </row>
        <row r="826">
          <cell r="A826" t="str">
            <v>ITOT-PROCESSCO2CCS</v>
          </cell>
          <cell r="B826" t="str">
            <v>VAR_ncap</v>
          </cell>
          <cell r="C826" t="str">
            <v>-</v>
          </cell>
          <cell r="J826">
            <v>1921.45153221241</v>
          </cell>
        </row>
        <row r="827">
          <cell r="A827" t="str">
            <v>ITOT-PROCESSCO2CCS</v>
          </cell>
          <cell r="B827" t="str">
            <v>VAR_cap</v>
          </cell>
          <cell r="C827" t="str">
            <v>-</v>
          </cell>
          <cell r="J827">
            <v>1921.45153221241</v>
          </cell>
        </row>
        <row r="828">
          <cell r="A828" t="str">
            <v>D-RSH2R</v>
          </cell>
          <cell r="B828" t="str">
            <v>VAR_fout</v>
          </cell>
          <cell r="C828" t="str">
            <v>RSH2</v>
          </cell>
          <cell r="H828">
            <v>2.6725389981808258E-4</v>
          </cell>
          <cell r="I828">
            <v>1.876081422193386E-4</v>
          </cell>
          <cell r="J828">
            <v>1.4277433986666001E-4</v>
          </cell>
        </row>
        <row r="829">
          <cell r="A829" t="str">
            <v>D-RSH2R</v>
          </cell>
          <cell r="B829" t="str">
            <v>VAR_fin</v>
          </cell>
          <cell r="C829" t="str">
            <v>H2</v>
          </cell>
          <cell r="H829">
            <v>2.6725389981808258E-4</v>
          </cell>
          <cell r="I829">
            <v>1.876081422193386E-4</v>
          </cell>
          <cell r="J829">
            <v>1.4277433986666001E-4</v>
          </cell>
        </row>
        <row r="830">
          <cell r="A830" t="str">
            <v>D-RSH2R</v>
          </cell>
          <cell r="B830" t="str">
            <v>VAR_ncap</v>
          </cell>
          <cell r="C830" t="str">
            <v>-</v>
          </cell>
          <cell r="H830">
            <v>6.03396803533175E-5</v>
          </cell>
          <cell r="I830">
            <v>7.4741623045451706E-5</v>
          </cell>
          <cell r="J830">
            <v>3.1935532947950398E-5</v>
          </cell>
        </row>
        <row r="831">
          <cell r="A831" t="str">
            <v>D-RSH2R</v>
          </cell>
          <cell r="B831" t="str">
            <v>VAR_cap</v>
          </cell>
          <cell r="C831" t="str">
            <v>-</v>
          </cell>
          <cell r="H831">
            <v>1.0957796818297099E-4</v>
          </cell>
          <cell r="I831">
            <v>8.5429103278589495E-5</v>
          </cell>
          <cell r="J831">
            <v>5.7536126857174199E-5</v>
          </cell>
        </row>
        <row r="832">
          <cell r="A832" t="str">
            <v>SCOM-SHLTHCHPBIO</v>
          </cell>
          <cell r="B832" t="str">
            <v>VAR_fout</v>
          </cell>
          <cell r="C832" t="str">
            <v>SCOM-SHLTHC-BIO</v>
          </cell>
        </row>
        <row r="833">
          <cell r="A833" t="str">
            <v>SCOM-SHLTHCHPBIO</v>
          </cell>
          <cell r="B833" t="str">
            <v>VAR_fin</v>
          </cell>
          <cell r="C833" t="str">
            <v>SCOM_LTH_CHPBIO_ON</v>
          </cell>
        </row>
        <row r="834">
          <cell r="A834" t="str">
            <v>SCOM-SHLTHCHPBIO</v>
          </cell>
          <cell r="B834" t="str">
            <v>VAR_fin</v>
          </cell>
          <cell r="C834" t="str">
            <v>SCOMLTHCHPC</v>
          </cell>
        </row>
        <row r="835">
          <cell r="A835" t="str">
            <v>SCOM-SHLTHCHPBIO</v>
          </cell>
          <cell r="B835" t="str">
            <v>VAR_ncap</v>
          </cell>
          <cell r="C835" t="str">
            <v>-</v>
          </cell>
          <cell r="H835">
            <v>4.9656938790824397E-2</v>
          </cell>
          <cell r="I835">
            <v>4.1950245432228202E-2</v>
          </cell>
          <cell r="J835">
            <v>5.2733681285449897E-2</v>
          </cell>
        </row>
        <row r="836">
          <cell r="A836" t="str">
            <v>SCOM-SHLTHCHPBIO</v>
          </cell>
          <cell r="B836" t="str">
            <v>VAR_cap</v>
          </cell>
          <cell r="C836" t="str">
            <v>-</v>
          </cell>
          <cell r="H836">
            <v>8.92621258782067E-2</v>
          </cell>
          <cell r="I836">
            <v>7.7078335752348404E-2</v>
          </cell>
          <cell r="J836">
            <v>7.7077880501634888E-2</v>
          </cell>
        </row>
        <row r="837">
          <cell r="A837" t="str">
            <v>D-RSH2</v>
          </cell>
          <cell r="B837" t="str">
            <v>VAR_fout</v>
          </cell>
          <cell r="C837" t="str">
            <v>RSH2</v>
          </cell>
          <cell r="H837">
            <v>2.4969077786313735E-4</v>
          </cell>
          <cell r="I837">
            <v>1.8021325269684205E-4</v>
          </cell>
          <cell r="J837">
            <v>1.5863490012388198E-4</v>
          </cell>
        </row>
        <row r="838">
          <cell r="A838" t="str">
            <v>D-RSH2</v>
          </cell>
          <cell r="B838" t="str">
            <v>VAR_fin</v>
          </cell>
          <cell r="C838" t="str">
            <v>H2</v>
          </cell>
          <cell r="H838">
            <v>2.515930190935034E-4</v>
          </cell>
          <cell r="I838">
            <v>1.8158618718193596E-4</v>
          </cell>
          <cell r="J838">
            <v>1.5984344234627829E-4</v>
          </cell>
        </row>
        <row r="839">
          <cell r="A839" t="str">
            <v>D-RSH2</v>
          </cell>
          <cell r="B839" t="str">
            <v>VAR_ncap</v>
          </cell>
          <cell r="C839" t="str">
            <v>-</v>
          </cell>
          <cell r="H839">
            <v>1.05082164630659E-5</v>
          </cell>
          <cell r="I839">
            <v>1.20610721485522E-6</v>
          </cell>
          <cell r="J839">
            <v>1.03442548266357E-6</v>
          </cell>
        </row>
        <row r="840">
          <cell r="A840" t="str">
            <v>D-RSH2</v>
          </cell>
          <cell r="B840" t="str">
            <v>VAR_cap</v>
          </cell>
          <cell r="C840" t="str">
            <v>-</v>
          </cell>
          <cell r="H840">
            <v>9.6053944564363706E-5</v>
          </cell>
          <cell r="I840">
            <v>9.7260051779218907E-5</v>
          </cell>
          <cell r="J840">
            <v>9.8294477261882498E-5</v>
          </cell>
        </row>
        <row r="841">
          <cell r="A841" t="str">
            <v>RHES-SHNGABR</v>
          </cell>
          <cell r="B841" t="str">
            <v>VAR_fout</v>
          </cell>
          <cell r="C841" t="str">
            <v>CO2_R</v>
          </cell>
          <cell r="H841">
            <v>245.77430203389699</v>
          </cell>
          <cell r="I841">
            <v>96.578227087404201</v>
          </cell>
          <cell r="J841">
            <v>41.709446275691597</v>
          </cell>
        </row>
        <row r="842">
          <cell r="A842" t="str">
            <v>RHES-SHNGABR</v>
          </cell>
          <cell r="B842" t="str">
            <v>VAR_fout</v>
          </cell>
          <cell r="C842" t="str">
            <v>RHES-SHNGA</v>
          </cell>
          <cell r="H842">
            <v>3.9965144273360815</v>
          </cell>
          <cell r="I842">
            <v>1.5704501029083107</v>
          </cell>
          <cell r="J842">
            <v>0.69239946324707802</v>
          </cell>
        </row>
        <row r="843">
          <cell r="A843" t="str">
            <v>RHES-SHNGABR</v>
          </cell>
          <cell r="B843" t="str">
            <v>VAR_fin</v>
          </cell>
          <cell r="C843" t="str">
            <v>RNGA</v>
          </cell>
          <cell r="H843">
            <v>4.357700390671928</v>
          </cell>
          <cell r="I843">
            <v>1.7123799128972366</v>
          </cell>
          <cell r="J843">
            <v>0.73952918928531353</v>
          </cell>
        </row>
        <row r="844">
          <cell r="A844" t="str">
            <v>RHES-SHNGABR</v>
          </cell>
          <cell r="B844" t="str">
            <v>VAR_ncap</v>
          </cell>
          <cell r="C844" t="str">
            <v>-</v>
          </cell>
          <cell r="H844">
            <v>3.62645341655039E-5</v>
          </cell>
          <cell r="I844">
            <v>0.129496523490646</v>
          </cell>
          <cell r="J844">
            <v>1.4507304137980799E-7</v>
          </cell>
        </row>
        <row r="845">
          <cell r="A845" t="str">
            <v>RHES-SHNGABR</v>
          </cell>
          <cell r="B845" t="str">
            <v>VAR_cap</v>
          </cell>
          <cell r="C845" t="str">
            <v>-</v>
          </cell>
          <cell r="H845">
            <v>0.32375253373034685</v>
          </cell>
          <cell r="I845">
            <v>0.12953271617660836</v>
          </cell>
          <cell r="J845">
            <v>6.3619505004947813E-2</v>
          </cell>
        </row>
        <row r="846">
          <cell r="A846" t="str">
            <v>SCOM-SHLTHCHPHFC</v>
          </cell>
          <cell r="B846" t="str">
            <v>VAR_ncap</v>
          </cell>
          <cell r="C846" t="str">
            <v>-</v>
          </cell>
          <cell r="H846">
            <v>9.6598377378978001E-5</v>
          </cell>
          <cell r="I846">
            <v>5.26918304006015E-5</v>
          </cell>
          <cell r="J846">
            <v>3.1315583718365998E-4</v>
          </cell>
        </row>
        <row r="847">
          <cell r="A847" t="str">
            <v>SCOM-SHLTHCHPHFC</v>
          </cell>
          <cell r="B847" t="str">
            <v>VAR_cap</v>
          </cell>
          <cell r="C847" t="str">
            <v>-</v>
          </cell>
          <cell r="H847">
            <v>1.252763112472588E-4</v>
          </cell>
          <cell r="I847">
            <v>8.4695810556296996E-5</v>
          </cell>
          <cell r="J847">
            <v>3.3504454014274829E-4</v>
          </cell>
        </row>
        <row r="848">
          <cell r="A848" t="str">
            <v>RHSA-WHNGABR</v>
          </cell>
          <cell r="B848" t="str">
            <v>VAR_fout</v>
          </cell>
          <cell r="C848" t="str">
            <v>RHSA-WHNGA</v>
          </cell>
          <cell r="H848">
            <v>1.7739130041480775</v>
          </cell>
          <cell r="I848">
            <v>0.76875108919737312</v>
          </cell>
          <cell r="J848">
            <v>0.33172104278780051</v>
          </cell>
        </row>
        <row r="849">
          <cell r="A849" t="str">
            <v>RHSA-WHNGABR</v>
          </cell>
          <cell r="B849" t="str">
            <v>VAR_fout</v>
          </cell>
          <cell r="C849" t="str">
            <v>CO2_R</v>
          </cell>
          <cell r="H849">
            <v>181.26894411652401</v>
          </cell>
          <cell r="I849">
            <v>78.555542409002598</v>
          </cell>
          <cell r="J849">
            <v>33.897222144924001</v>
          </cell>
        </row>
        <row r="850">
          <cell r="A850" t="str">
            <v>RHSA-WHNGABR</v>
          </cell>
          <cell r="B850" t="str">
            <v>VAR_fin</v>
          </cell>
          <cell r="C850" t="str">
            <v>RNGA</v>
          </cell>
          <cell r="H850">
            <v>3.2139883708603514</v>
          </cell>
          <cell r="I850">
            <v>1.3928287661170677</v>
          </cell>
          <cell r="J850">
            <v>0.60101457703765926</v>
          </cell>
        </row>
        <row r="851">
          <cell r="A851" t="str">
            <v>RHSA-WHNGABR</v>
          </cell>
          <cell r="B851" t="str">
            <v>VAR_ncap</v>
          </cell>
          <cell r="C851" t="str">
            <v>-</v>
          </cell>
          <cell r="H851">
            <v>1.7774436304498001E-2</v>
          </cell>
          <cell r="I851">
            <v>3.4788449177518201E-2</v>
          </cell>
          <cell r="J851">
            <v>4.6030064176601102E-7</v>
          </cell>
        </row>
        <row r="852">
          <cell r="A852" t="str">
            <v>RHSA-WHNGABR</v>
          </cell>
          <cell r="B852" t="str">
            <v>VAR_cap</v>
          </cell>
          <cell r="C852" t="str">
            <v>-</v>
          </cell>
          <cell r="H852">
            <v>0.12138615791648159</v>
          </cell>
          <cell r="I852">
            <v>5.2562559095012978E-2</v>
          </cell>
          <cell r="J852">
            <v>2.6695567903208938E-2</v>
          </cell>
        </row>
        <row r="853">
          <cell r="A853" t="str">
            <v>ITOT-SWHWSTBR</v>
          </cell>
          <cell r="B853" t="str">
            <v>VAR_fout</v>
          </cell>
          <cell r="C853" t="str">
            <v>ITOT-SWH</v>
          </cell>
          <cell r="H853">
            <v>5.6890929039271567</v>
          </cell>
          <cell r="I853">
            <v>5.6626408418936283</v>
          </cell>
          <cell r="J853">
            <v>3.3153050290115833</v>
          </cell>
        </row>
        <row r="854">
          <cell r="A854" t="str">
            <v>ITOT-SWHWSTBR</v>
          </cell>
          <cell r="B854" t="str">
            <v>VAR_fout</v>
          </cell>
          <cell r="C854" t="str">
            <v>CO2_I</v>
          </cell>
          <cell r="H854">
            <v>999.90117705386297</v>
          </cell>
          <cell r="I854">
            <v>995.252026757061</v>
          </cell>
          <cell r="J854">
            <v>565.55203436080001</v>
          </cell>
        </row>
        <row r="855">
          <cell r="A855" t="str">
            <v>ITOT-SWHWSTBR</v>
          </cell>
          <cell r="B855" t="str">
            <v>VAR_fin</v>
          </cell>
          <cell r="C855" t="str">
            <v>IWST</v>
          </cell>
          <cell r="H855">
            <v>10.774797166528693</v>
          </cell>
          <cell r="I855">
            <v>10.724698564192485</v>
          </cell>
          <cell r="J855">
            <v>6.0943107150948252</v>
          </cell>
        </row>
        <row r="856">
          <cell r="A856" t="str">
            <v>ITOT-SWHWSTBR</v>
          </cell>
          <cell r="B856" t="str">
            <v>VAR_ncap</v>
          </cell>
          <cell r="C856" t="str">
            <v>-</v>
          </cell>
          <cell r="H856">
            <v>0.24007529471076</v>
          </cell>
          <cell r="I856">
            <v>0.101133342757446</v>
          </cell>
          <cell r="J856">
            <v>2.9606761755636299E-2</v>
          </cell>
        </row>
        <row r="857">
          <cell r="A857" t="str">
            <v>ITOT-SWHWSTBR</v>
          </cell>
          <cell r="B857" t="str">
            <v>VAR_cap</v>
          </cell>
          <cell r="C857" t="str">
            <v>-</v>
          </cell>
          <cell r="H857">
            <v>0.33325744077953012</v>
          </cell>
          <cell r="I857">
            <v>0.34120633906265602</v>
          </cell>
          <cell r="J857">
            <v>0.20453220632694341</v>
          </cell>
        </row>
        <row r="858">
          <cell r="A858" t="str">
            <v>SCOM-SHSTG-ELC</v>
          </cell>
          <cell r="B858" t="str">
            <v>VAR_fout</v>
          </cell>
          <cell r="C858" t="str">
            <v>SCOM-SHAELCB</v>
          </cell>
          <cell r="H858">
            <v>2.4523679146708339E-5</v>
          </cell>
          <cell r="I858">
            <v>2.0162150902426122E-5</v>
          </cell>
          <cell r="J858">
            <v>8.3771473076372131E-6</v>
          </cell>
        </row>
        <row r="859">
          <cell r="A859" t="str">
            <v>SCOM-SHSTG-ELC</v>
          </cell>
          <cell r="B859" t="str">
            <v>VAR_fin</v>
          </cell>
          <cell r="C859" t="str">
            <v>SCOM-SHAELCB</v>
          </cell>
          <cell r="H859">
            <v>2.6984871843009602E-5</v>
          </cell>
          <cell r="I859">
            <v>2.3260860803941552E-5</v>
          </cell>
          <cell r="J859">
            <v>7.9983847624713975E-6</v>
          </cell>
        </row>
        <row r="860">
          <cell r="A860" t="str">
            <v>SCOM-SHSTG-ELC</v>
          </cell>
          <cell r="B860" t="str">
            <v>VAR_ncap</v>
          </cell>
          <cell r="C860" t="str">
            <v>-</v>
          </cell>
          <cell r="H860">
            <v>2.3697254129468599E-3</v>
          </cell>
          <cell r="I860">
            <v>2.7912645317641001E-3</v>
          </cell>
          <cell r="J860">
            <v>3.2650053061467603E-4</v>
          </cell>
        </row>
        <row r="861">
          <cell r="A861" t="str">
            <v>SCOM-SHSTG-ELC</v>
          </cell>
          <cell r="B861" t="str">
            <v>VAR_cap</v>
          </cell>
          <cell r="C861" t="str">
            <v>-</v>
          </cell>
          <cell r="H861">
            <v>5.2568425579685701E-3</v>
          </cell>
          <cell r="I861">
            <v>5.1444713663662172E-3</v>
          </cell>
          <cell r="J861">
            <v>3.2800185787184265E-3</v>
          </cell>
        </row>
        <row r="862">
          <cell r="A862" t="str">
            <v>SCOM-SHNGABR</v>
          </cell>
          <cell r="B862" t="str">
            <v>VAR_fout</v>
          </cell>
          <cell r="C862" t="str">
            <v>CO2_S</v>
          </cell>
          <cell r="H862">
            <v>407.54441171496399</v>
          </cell>
          <cell r="I862">
            <v>125.429027627729</v>
          </cell>
          <cell r="J862">
            <v>49.862418998617301</v>
          </cell>
        </row>
        <row r="863">
          <cell r="A863" t="str">
            <v>SCOM-SHNGABR</v>
          </cell>
          <cell r="B863" t="str">
            <v>VAR_fout</v>
          </cell>
          <cell r="C863" t="str">
            <v>SCOM-SHNGA</v>
          </cell>
          <cell r="H863">
            <v>6.2551495025587833</v>
          </cell>
          <cell r="I863">
            <v>1.9251333038048275</v>
          </cell>
          <cell r="J863">
            <v>0.76530772212800968</v>
          </cell>
        </row>
        <row r="864">
          <cell r="A864" t="str">
            <v>SCOM-SHNGABR</v>
          </cell>
          <cell r="B864" t="str">
            <v>VAR_fin</v>
          </cell>
          <cell r="C864" t="str">
            <v>SNGA</v>
          </cell>
          <cell r="H864">
            <v>7.2259647467192245</v>
          </cell>
          <cell r="I864">
            <v>2.22391892956967</v>
          </cell>
          <cell r="J864">
            <v>0.88408544323789739</v>
          </cell>
        </row>
        <row r="865">
          <cell r="A865" t="str">
            <v>SCOM-SHNGABR</v>
          </cell>
          <cell r="B865" t="str">
            <v>VAR_ncap</v>
          </cell>
          <cell r="C865" t="str">
            <v>-</v>
          </cell>
          <cell r="H865">
            <v>0.26526556646338201</v>
          </cell>
          <cell r="I865">
            <v>1.5170565123788399E-5</v>
          </cell>
          <cell r="J865">
            <v>2.1466849871588E-6</v>
          </cell>
        </row>
        <row r="866">
          <cell r="A866" t="str">
            <v>SCOM-SHNGABR</v>
          </cell>
          <cell r="B866" t="str">
            <v>VAR_cap</v>
          </cell>
          <cell r="C866" t="str">
            <v>-</v>
          </cell>
          <cell r="H866">
            <v>0.77207539507461698</v>
          </cell>
          <cell r="I866">
            <v>0.26527997650372398</v>
          </cell>
          <cell r="J866">
            <v>0.11221680861973723</v>
          </cell>
        </row>
        <row r="867">
          <cell r="A867" t="str">
            <v>RHEM-SHELCHP</v>
          </cell>
          <cell r="B867" t="str">
            <v>VAR_fout</v>
          </cell>
          <cell r="C867" t="str">
            <v>RHEM-SHAELCH</v>
          </cell>
          <cell r="H867">
            <v>22.391738572707883</v>
          </cell>
          <cell r="I867">
            <v>26.539576619742423</v>
          </cell>
          <cell r="J867">
            <v>23.457689457646893</v>
          </cell>
        </row>
        <row r="868">
          <cell r="A868" t="str">
            <v>RHEM-SHELCHP</v>
          </cell>
          <cell r="B868" t="str">
            <v>VAR_fin</v>
          </cell>
          <cell r="C868" t="str">
            <v>RHEMELCHPC</v>
          </cell>
          <cell r="H868">
            <v>22.391738572707883</v>
          </cell>
          <cell r="I868">
            <v>26.539576619742423</v>
          </cell>
          <cell r="J868">
            <v>23.457689457646893</v>
          </cell>
        </row>
        <row r="869">
          <cell r="A869" t="str">
            <v>RHEM-SHELCHP</v>
          </cell>
          <cell r="B869" t="str">
            <v>VAR_fin</v>
          </cell>
          <cell r="C869" t="str">
            <v>RHEM_ELC</v>
          </cell>
          <cell r="H869">
            <v>6.1688835057587079</v>
          </cell>
          <cell r="I869">
            <v>6.9565328675015312</v>
          </cell>
          <cell r="J869">
            <v>5.6403905298630956</v>
          </cell>
        </row>
        <row r="870">
          <cell r="A870" t="str">
            <v>RHEM-SHELCHP</v>
          </cell>
          <cell r="B870" t="str">
            <v>VAR_ncap</v>
          </cell>
          <cell r="C870" t="str">
            <v>-</v>
          </cell>
          <cell r="H870">
            <v>0.80776661184370702</v>
          </cell>
          <cell r="I870">
            <v>0.70668781779151302</v>
          </cell>
          <cell r="J870">
            <v>0.80189092749782898</v>
          </cell>
        </row>
        <row r="871">
          <cell r="A871" t="str">
            <v>RHEM-SHELCHP</v>
          </cell>
          <cell r="B871" t="str">
            <v>VAR_cap</v>
          </cell>
          <cell r="C871" t="str">
            <v>-</v>
          </cell>
          <cell r="H871">
            <v>1.5811836631178877</v>
          </cell>
          <cell r="I871">
            <v>1.8755274184787083</v>
          </cell>
          <cell r="J871">
            <v>1.6564387517225807</v>
          </cell>
        </row>
        <row r="872">
          <cell r="A872" t="str">
            <v>RHNM-SHSTG-ELC</v>
          </cell>
          <cell r="B872" t="str">
            <v>VAR_fout</v>
          </cell>
          <cell r="C872" t="str">
            <v>RHNM-SHAELCB</v>
          </cell>
          <cell r="H872">
            <v>3.563034820161383E-4</v>
          </cell>
          <cell r="I872">
            <v>3.5831575128795936E-4</v>
          </cell>
          <cell r="J872">
            <v>1.1860915138179587E-4</v>
          </cell>
        </row>
        <row r="873">
          <cell r="A873" t="str">
            <v>RHNM-SHSTG-ELC</v>
          </cell>
          <cell r="B873" t="str">
            <v>VAR_fout</v>
          </cell>
          <cell r="C873" t="str">
            <v>AUX_RHNM-SHSTG-ELC_OUT</v>
          </cell>
          <cell r="H873">
            <v>3.5665978549815442E-4</v>
          </cell>
          <cell r="I873">
            <v>3.58674067039247E-4</v>
          </cell>
          <cell r="J873">
            <v>1.1872776053317774E-4</v>
          </cell>
        </row>
        <row r="874">
          <cell r="A874" t="str">
            <v>RHNM-SHSTG-ELC</v>
          </cell>
          <cell r="B874" t="str">
            <v>VAR_fin</v>
          </cell>
          <cell r="C874" t="str">
            <v>RHNM-SHAELCB</v>
          </cell>
          <cell r="H874">
            <v>3.5702105350870247E-4</v>
          </cell>
          <cell r="I874">
            <v>3.5974590385303535E-4</v>
          </cell>
          <cell r="J874">
            <v>1.1940236469645392E-4</v>
          </cell>
        </row>
        <row r="875">
          <cell r="A875" t="str">
            <v>RHNM-SHSTG-ELC</v>
          </cell>
          <cell r="B875" t="str">
            <v>VAR_ncap</v>
          </cell>
          <cell r="C875" t="str">
            <v>-</v>
          </cell>
          <cell r="H875">
            <v>1.8493281227512299E-4</v>
          </cell>
          <cell r="I875">
            <v>5.5278256316191601E-5</v>
          </cell>
          <cell r="J875">
            <v>4.1929581450120099E-5</v>
          </cell>
        </row>
        <row r="876">
          <cell r="A876" t="str">
            <v>RHNM-SHSTG-ELC</v>
          </cell>
          <cell r="B876" t="str">
            <v>VAR_cap</v>
          </cell>
          <cell r="C876" t="str">
            <v>-</v>
          </cell>
          <cell r="H876">
            <v>1.642433044549331E-3</v>
          </cell>
          <cell r="I876">
            <v>2.0942796310563581E-4</v>
          </cell>
          <cell r="J876">
            <v>8.926799596647971E-5</v>
          </cell>
        </row>
        <row r="877">
          <cell r="A877" t="str">
            <v>D-RWOD</v>
          </cell>
          <cell r="B877" t="str">
            <v>VAR_fout</v>
          </cell>
          <cell r="C877" t="str">
            <v>RWOD</v>
          </cell>
          <cell r="H877">
            <v>10.565638813030523</v>
          </cell>
          <cell r="I877">
            <v>9.1928030818291919</v>
          </cell>
          <cell r="J877">
            <v>4.9457389279016404</v>
          </cell>
        </row>
        <row r="878">
          <cell r="A878" t="str">
            <v>D-RWOD</v>
          </cell>
          <cell r="B878" t="str">
            <v>VAR_fin</v>
          </cell>
          <cell r="C878" t="str">
            <v>WOD</v>
          </cell>
          <cell r="H878">
            <v>10.565638813030523</v>
          </cell>
          <cell r="I878">
            <v>9.1928030818291919</v>
          </cell>
          <cell r="J878">
            <v>4.9457389279016404</v>
          </cell>
        </row>
        <row r="879">
          <cell r="A879" t="str">
            <v>RHNS-SHLTHCHPWOD</v>
          </cell>
          <cell r="B879" t="str">
            <v>VAR_ncap</v>
          </cell>
          <cell r="C879" t="str">
            <v>-</v>
          </cell>
          <cell r="H879">
            <v>1.9056250089266599E-4</v>
          </cell>
          <cell r="I879">
            <v>2.0034359771922699E-4</v>
          </cell>
          <cell r="J879">
            <v>1.2456205522651899E-4</v>
          </cell>
        </row>
        <row r="880">
          <cell r="A880" t="str">
            <v>RHNS-SHLTHCHPWOD</v>
          </cell>
          <cell r="B880" t="str">
            <v>VAR_cap</v>
          </cell>
          <cell r="C880" t="str">
            <v>-</v>
          </cell>
          <cell r="H880">
            <v>2.4499493400242098E-4</v>
          </cell>
          <cell r="I880">
            <v>3.1599381705734798E-4</v>
          </cell>
          <cell r="J880">
            <v>1.96458436695787E-4</v>
          </cell>
        </row>
        <row r="881">
          <cell r="A881" t="str">
            <v>RHNM-SHELCBR</v>
          </cell>
          <cell r="B881" t="str">
            <v>VAR_fout</v>
          </cell>
          <cell r="C881" t="str">
            <v>RHNM-SHAELCB</v>
          </cell>
          <cell r="H881">
            <v>2.2051416308968268E-3</v>
          </cell>
          <cell r="I881">
            <v>2.1117355916539034E-3</v>
          </cell>
          <cell r="J881">
            <v>1.3470737311320142E-3</v>
          </cell>
        </row>
        <row r="882">
          <cell r="A882" t="str">
            <v>RHNM-SHELCBR</v>
          </cell>
          <cell r="B882" t="str">
            <v>VAR_fin</v>
          </cell>
          <cell r="C882" t="str">
            <v>RHNM_ELC</v>
          </cell>
          <cell r="H882">
            <v>2.3212017167335013E-3</v>
          </cell>
          <cell r="I882">
            <v>2.2228795701620019E-3</v>
          </cell>
          <cell r="J882">
            <v>1.4179723485600161E-3</v>
          </cell>
        </row>
        <row r="883">
          <cell r="A883" t="str">
            <v>RHNM-SHELCBR</v>
          </cell>
          <cell r="B883" t="str">
            <v>VAR_ncap</v>
          </cell>
          <cell r="C883" t="str">
            <v>-</v>
          </cell>
          <cell r="H883">
            <v>8.9050275345082099E-4</v>
          </cell>
        </row>
        <row r="884">
          <cell r="A884" t="str">
            <v>RHNM-SHELCBR</v>
          </cell>
          <cell r="B884" t="str">
            <v>VAR_cap</v>
          </cell>
          <cell r="C884" t="str">
            <v>-</v>
          </cell>
          <cell r="H884">
            <v>6.9883213621240612E-3</v>
          </cell>
          <cell r="I884">
            <v>8.9009742164899216E-4</v>
          </cell>
          <cell r="J884">
            <v>3.7584269804038714E-4</v>
          </cell>
        </row>
        <row r="885">
          <cell r="A885" t="str">
            <v>RHNS-SHSTG-NGAHP</v>
          </cell>
          <cell r="B885" t="str">
            <v>VAR_fout</v>
          </cell>
          <cell r="C885" t="str">
            <v>RHNS-SHANGAH</v>
          </cell>
          <cell r="H885">
            <v>3.3279673736301398E-2</v>
          </cell>
          <cell r="I885">
            <v>4.3576176109331247E-2</v>
          </cell>
          <cell r="J885">
            <v>4.8905793038748466E-2</v>
          </cell>
        </row>
        <row r="886">
          <cell r="A886" t="str">
            <v>RHNS-SHSTG-NGAHP</v>
          </cell>
          <cell r="B886" t="str">
            <v>VAR_fout</v>
          </cell>
          <cell r="C886" t="str">
            <v>AUX_RHNS-SHSTG-NGAHP_OUT</v>
          </cell>
          <cell r="H886">
            <v>3.3312953410037711E-2</v>
          </cell>
          <cell r="I886">
            <v>4.3619752285440544E-2</v>
          </cell>
          <cell r="J886">
            <v>4.8954698831787276E-2</v>
          </cell>
        </row>
        <row r="887">
          <cell r="A887" t="str">
            <v>RHNS-SHSTG-NGAHP</v>
          </cell>
          <cell r="B887" t="str">
            <v>VAR_fin</v>
          </cell>
          <cell r="C887" t="str">
            <v>RHNS-SHANGAH</v>
          </cell>
          <cell r="H887">
            <v>3.3293671423449897E-2</v>
          </cell>
          <cell r="I887">
            <v>4.359133913967924E-2</v>
          </cell>
          <cell r="J887">
            <v>4.8926228063432796E-2</v>
          </cell>
        </row>
        <row r="888">
          <cell r="A888" t="str">
            <v>RHNS-SHSTG-NGAHP</v>
          </cell>
          <cell r="B888" t="str">
            <v>VAR_ncap</v>
          </cell>
          <cell r="C888" t="str">
            <v>-</v>
          </cell>
          <cell r="H888">
            <v>2.67324725567928E-3</v>
          </cell>
          <cell r="I888">
            <v>5.2692407363529696E-3</v>
          </cell>
          <cell r="J888">
            <v>7.2122496532667597E-3</v>
          </cell>
        </row>
        <row r="889">
          <cell r="A889" t="str">
            <v>RHNS-SHSTG-NGAHP</v>
          </cell>
          <cell r="B889" t="str">
            <v>VAR_cap</v>
          </cell>
          <cell r="C889" t="str">
            <v>-</v>
          </cell>
          <cell r="H889">
            <v>9.0720822343244977E-3</v>
          </cell>
          <cell r="I889">
            <v>1.103974615148955E-2</v>
          </cell>
          <cell r="J889">
            <v>1.2121581978245574E-2</v>
          </cell>
        </row>
        <row r="890">
          <cell r="A890" t="str">
            <v>RHNS-SHLTHDH</v>
          </cell>
          <cell r="B890" t="str">
            <v>VAR_fout</v>
          </cell>
          <cell r="C890" t="str">
            <v>RHNS-SHLTHD</v>
          </cell>
          <cell r="H890">
            <v>0.24297728966408727</v>
          </cell>
          <cell r="I890">
            <v>0.26204498429801931</v>
          </cell>
          <cell r="J890">
            <v>0.28196380623947548</v>
          </cell>
        </row>
        <row r="891">
          <cell r="A891" t="str">
            <v>RHNS-SHLTHDH</v>
          </cell>
          <cell r="B891" t="str">
            <v>VAR_fin</v>
          </cell>
          <cell r="C891" t="str">
            <v>RHNS_LTH_DH</v>
          </cell>
          <cell r="H891">
            <v>0.2670700374548719</v>
          </cell>
          <cell r="I891">
            <v>0.28786761663356319</v>
          </cell>
          <cell r="J891">
            <v>0.30974929398676943</v>
          </cell>
        </row>
        <row r="892">
          <cell r="A892" t="str">
            <v>RHNS-SHLTHDH</v>
          </cell>
          <cell r="B892" t="str">
            <v>VAR_fin</v>
          </cell>
          <cell r="C892" t="str">
            <v>RHNSLTHDHC</v>
          </cell>
          <cell r="H892">
            <v>0.24297728966408727</v>
          </cell>
          <cell r="I892">
            <v>0.26204498429801931</v>
          </cell>
          <cell r="J892">
            <v>0.28196380623947548</v>
          </cell>
        </row>
        <row r="893">
          <cell r="A893" t="str">
            <v>RHNS-SHLTHDH</v>
          </cell>
          <cell r="B893" t="str">
            <v>VAR_ncap</v>
          </cell>
          <cell r="C893" t="str">
            <v>-</v>
          </cell>
          <cell r="H893">
            <v>9.6755978889024805E-3</v>
          </cell>
          <cell r="I893">
            <v>1.00792974443389E-2</v>
          </cell>
          <cell r="J893">
            <v>1.93598844361977E-2</v>
          </cell>
        </row>
        <row r="894">
          <cell r="A894" t="str">
            <v>RHNS-SHLTHDH</v>
          </cell>
          <cell r="B894" t="str">
            <v>VAR_cap</v>
          </cell>
          <cell r="C894" t="str">
            <v>-</v>
          </cell>
          <cell r="H894">
            <v>1.8454293822453598E-2</v>
          </cell>
          <cell r="I894">
            <v>1.98102208105407E-2</v>
          </cell>
          <cell r="J894">
            <v>2.9678884649845597E-2</v>
          </cell>
        </row>
        <row r="895">
          <cell r="A895" t="str">
            <v>ITOT-SWHNGAHP</v>
          </cell>
          <cell r="B895" t="str">
            <v>VAR_fout</v>
          </cell>
          <cell r="C895" t="str">
            <v>ITOT-SWHANGAH</v>
          </cell>
          <cell r="H895">
            <v>4.9303488098784206E-3</v>
          </cell>
          <cell r="I895">
            <v>2.3133925089848894E-3</v>
          </cell>
          <cell r="J895">
            <v>2.6734994973819049E-3</v>
          </cell>
        </row>
        <row r="896">
          <cell r="A896" t="str">
            <v>ITOT-SWHNGAHP</v>
          </cell>
          <cell r="B896" t="str">
            <v>VAR_fout</v>
          </cell>
          <cell r="C896" t="str">
            <v>CO2_I</v>
          </cell>
          <cell r="H896">
            <v>0.14193877264875601</v>
          </cell>
          <cell r="I896">
            <v>6.5370636541044205E-2</v>
          </cell>
          <cell r="J896">
            <v>7.2857120840046405E-2</v>
          </cell>
        </row>
        <row r="897">
          <cell r="A897" t="str">
            <v>ITOT-SWHNGAHP</v>
          </cell>
          <cell r="B897" t="str">
            <v>VAR_fin</v>
          </cell>
          <cell r="C897" t="str">
            <v>ITOTELCHPC</v>
          </cell>
          <cell r="H897">
            <v>4.9303488098784206E-3</v>
          </cell>
          <cell r="I897">
            <v>2.3133925089848894E-3</v>
          </cell>
          <cell r="J897">
            <v>2.6734994973819049E-3</v>
          </cell>
        </row>
        <row r="898">
          <cell r="A898" t="str">
            <v>ITOT-SWHNGAHP</v>
          </cell>
          <cell r="B898" t="str">
            <v>VAR_fin</v>
          </cell>
          <cell r="C898" t="str">
            <v>INGA</v>
          </cell>
          <cell r="H898">
            <v>2.5166449051197927E-3</v>
          </cell>
          <cell r="I898">
            <v>1.1590538393802142E-3</v>
          </cell>
          <cell r="J898">
            <v>1.291792922695858E-3</v>
          </cell>
        </row>
        <row r="899">
          <cell r="A899" t="str">
            <v>ITOT-SWHNGAHP</v>
          </cell>
          <cell r="B899" t="str">
            <v>VAR_ncap</v>
          </cell>
          <cell r="C899" t="str">
            <v>-</v>
          </cell>
          <cell r="H899">
            <v>9.3371278770496105E-5</v>
          </cell>
          <cell r="I899">
            <v>7.6688308509608697E-5</v>
          </cell>
          <cell r="J899">
            <v>1.74682343741245E-4</v>
          </cell>
        </row>
        <row r="900">
          <cell r="A900" t="str">
            <v>ITOT-SWHNGAHP</v>
          </cell>
          <cell r="B900" t="str">
            <v>VAR_cap</v>
          </cell>
          <cell r="C900" t="str">
            <v>-</v>
          </cell>
          <cell r="H900">
            <v>4.9567056763683806E-4</v>
          </cell>
          <cell r="I900">
            <v>2.3875335962071124E-4</v>
          </cell>
          <cell r="J900">
            <v>2.6857507702296115E-4</v>
          </cell>
        </row>
        <row r="901">
          <cell r="A901" t="str">
            <v>RHSA-WHLFOBR</v>
          </cell>
          <cell r="B901" t="str">
            <v>VAR_fout</v>
          </cell>
          <cell r="C901" t="str">
            <v>CO2_R</v>
          </cell>
          <cell r="H901">
            <v>168.236885969676</v>
          </cell>
          <cell r="I901">
            <v>59.542629818722801</v>
          </cell>
          <cell r="J901">
            <v>3.59416790219414</v>
          </cell>
        </row>
        <row r="902">
          <cell r="A902" t="str">
            <v>RHSA-WHLFOBR</v>
          </cell>
          <cell r="B902" t="str">
            <v>VAR_fout</v>
          </cell>
          <cell r="C902" t="str">
            <v>RHSA-WHLFO</v>
          </cell>
          <cell r="H902">
            <v>1.2597314301323643</v>
          </cell>
          <cell r="I902">
            <v>0.45236280931489931</v>
          </cell>
          <cell r="J902">
            <v>2.8696893436476086E-2</v>
          </cell>
        </row>
        <row r="903">
          <cell r="A903" t="str">
            <v>RHSA-WHLFOBR</v>
          </cell>
          <cell r="B903" t="str">
            <v>VAR_fin</v>
          </cell>
          <cell r="C903" t="str">
            <v>RLFO</v>
          </cell>
          <cell r="H903">
            <v>2.2827257255044171</v>
          </cell>
          <cell r="I903">
            <v>0.8079054249487494</v>
          </cell>
          <cell r="J903">
            <v>4.876754277061246E-2</v>
          </cell>
        </row>
        <row r="904">
          <cell r="A904" t="str">
            <v>RHSA-WHLFOBR</v>
          </cell>
          <cell r="B904" t="str">
            <v>VAR_ncap</v>
          </cell>
          <cell r="C904" t="str">
            <v>-</v>
          </cell>
          <cell r="H904">
            <v>1.38951725970008E-2</v>
          </cell>
          <cell r="I904">
            <v>1.70335896028878E-2</v>
          </cell>
        </row>
        <row r="905">
          <cell r="A905" t="str">
            <v>RHSA-WHLFOBR</v>
          </cell>
          <cell r="B905" t="str">
            <v>VAR_cap</v>
          </cell>
          <cell r="C905" t="str">
            <v>-</v>
          </cell>
          <cell r="H905">
            <v>8.6179497752561313E-2</v>
          </cell>
          <cell r="I905">
            <v>3.092851415607175E-2</v>
          </cell>
          <cell r="J905">
            <v>2.6041497315856983E-3</v>
          </cell>
        </row>
        <row r="906">
          <cell r="A906" t="str">
            <v>D-IWST</v>
          </cell>
          <cell r="B906" t="str">
            <v>VAR_fout</v>
          </cell>
          <cell r="C906" t="str">
            <v>CO2</v>
          </cell>
          <cell r="H906">
            <v>1001.75517368965</v>
          </cell>
          <cell r="I906">
            <v>996.69825329300704</v>
          </cell>
          <cell r="J906">
            <v>986.58514140496504</v>
          </cell>
        </row>
        <row r="907">
          <cell r="A907" t="str">
            <v>D-IWST</v>
          </cell>
          <cell r="B907" t="str">
            <v>VAR_fout</v>
          </cell>
          <cell r="C907" t="str">
            <v>IWST</v>
          </cell>
          <cell r="H907">
            <v>10.794775578552274</v>
          </cell>
          <cell r="I907">
            <v>10.740282901864324</v>
          </cell>
          <cell r="J907">
            <v>10.631305403070764</v>
          </cell>
        </row>
        <row r="908">
          <cell r="A908" t="str">
            <v>D-IWST</v>
          </cell>
          <cell r="B908" t="str">
            <v>VAR_fin</v>
          </cell>
          <cell r="C908" t="str">
            <v>WSTNREN</v>
          </cell>
          <cell r="H908">
            <v>10.794775578552274</v>
          </cell>
          <cell r="I908">
            <v>10.740282901864324</v>
          </cell>
          <cell r="J908">
            <v>10.631305403070764</v>
          </cell>
        </row>
        <row r="909">
          <cell r="A909" t="str">
            <v>RHES-SHLFOBR</v>
          </cell>
          <cell r="B909" t="str">
            <v>VAR_fout</v>
          </cell>
          <cell r="C909" t="str">
            <v>CO2_R</v>
          </cell>
          <cell r="H909">
            <v>292.983493486226</v>
          </cell>
          <cell r="I909">
            <v>68.810537694534801</v>
          </cell>
          <cell r="J909">
            <v>8.5680248699711807</v>
          </cell>
        </row>
        <row r="910">
          <cell r="A910" t="str">
            <v>RHES-SHLFOBR</v>
          </cell>
          <cell r="B910" t="str">
            <v>VAR_fout</v>
          </cell>
          <cell r="C910" t="str">
            <v>RHES-SHLFO</v>
          </cell>
          <cell r="H910">
            <v>3.4378329260649325</v>
          </cell>
          <cell r="I910">
            <v>0.80593065634147565</v>
          </cell>
          <cell r="J910">
            <v>0.1005114674193683</v>
          </cell>
        </row>
        <row r="911">
          <cell r="A911" t="str">
            <v>RHES-SHLFOBR</v>
          </cell>
          <cell r="B911" t="str">
            <v>VAR_fin</v>
          </cell>
          <cell r="C911" t="str">
            <v>RLFO</v>
          </cell>
          <cell r="H911">
            <v>3.9753526931645276</v>
          </cell>
          <cell r="I911">
            <v>0.93365722787699967</v>
          </cell>
          <cell r="J911">
            <v>0.11625542564411367</v>
          </cell>
        </row>
        <row r="912">
          <cell r="A912" t="str">
            <v>RHES-SHLFOBR</v>
          </cell>
          <cell r="B912" t="str">
            <v>VAR_ncap</v>
          </cell>
          <cell r="C912" t="str">
            <v>-</v>
          </cell>
          <cell r="H912">
            <v>1.1486012112538701E-5</v>
          </cell>
          <cell r="I912">
            <v>6.5184151581295993E-2</v>
          </cell>
          <cell r="J912">
            <v>1.01405922418986E-7</v>
          </cell>
        </row>
        <row r="913">
          <cell r="A913" t="str">
            <v>RHES-SHLFOBR</v>
          </cell>
          <cell r="B913" t="str">
            <v>VAR_cap</v>
          </cell>
          <cell r="C913" t="str">
            <v>-</v>
          </cell>
          <cell r="H913">
            <v>0.28535608947272528</v>
          </cell>
          <cell r="I913">
            <v>6.5195541323829015E-2</v>
          </cell>
          <cell r="J913">
            <v>1.0942639205694202E-2</v>
          </cell>
        </row>
        <row r="914">
          <cell r="A914" t="str">
            <v>ITOT-SWHSTG</v>
          </cell>
          <cell r="B914" t="str">
            <v>VAR_fout</v>
          </cell>
          <cell r="C914" t="str">
            <v>ITOT-SWH</v>
          </cell>
          <cell r="H914">
            <v>2.9375589291943016E-3</v>
          </cell>
          <cell r="I914">
            <v>4.4813487375257146E-3</v>
          </cell>
          <cell r="J914">
            <v>0.47829814778154878</v>
          </cell>
        </row>
        <row r="915">
          <cell r="A915" t="str">
            <v>ITOT-SWHSTG</v>
          </cell>
          <cell r="B915" t="str">
            <v>VAR_fout</v>
          </cell>
          <cell r="C915" t="str">
            <v>AUX_ITOT-STG_OUT</v>
          </cell>
          <cell r="H915">
            <v>2.9342949748285352E-3</v>
          </cell>
          <cell r="I915">
            <v>4.4813487375257198E-3</v>
          </cell>
          <cell r="J915">
            <v>0.47829814778154883</v>
          </cell>
        </row>
        <row r="916">
          <cell r="A916" t="str">
            <v>ITOT-SWHSTG</v>
          </cell>
          <cell r="B916" t="str">
            <v>VAR_fin</v>
          </cell>
          <cell r="C916" t="str">
            <v>AUX_ITOT-STG_IN</v>
          </cell>
          <cell r="H916">
            <v>3.2639543965800955E-3</v>
          </cell>
          <cell r="I916">
            <v>4.8186545129160329E-3</v>
          </cell>
          <cell r="J916">
            <v>0.48312943784884038</v>
          </cell>
        </row>
        <row r="917">
          <cell r="A917" t="str">
            <v>ITOT-SWHSTG</v>
          </cell>
          <cell r="B917" t="str">
            <v>VAR_fin</v>
          </cell>
          <cell r="C917" t="str">
            <v>ITOT-SWH</v>
          </cell>
          <cell r="H917">
            <v>3.2639543965800955E-3</v>
          </cell>
          <cell r="I917">
            <v>4.8186545129160329E-3</v>
          </cell>
          <cell r="J917">
            <v>0.48312943784884038</v>
          </cell>
        </row>
        <row r="918">
          <cell r="A918" t="str">
            <v>ITOT-SWHSTG</v>
          </cell>
          <cell r="B918" t="str">
            <v>VAR_ncap</v>
          </cell>
          <cell r="C918" t="str">
            <v>-</v>
          </cell>
          <cell r="H918">
            <v>1.3023778978653599E-3</v>
          </cell>
          <cell r="I918">
            <v>3.2535047580483398E-4</v>
          </cell>
          <cell r="J918">
            <v>0.123462307139883</v>
          </cell>
        </row>
        <row r="919">
          <cell r="A919" t="str">
            <v>ITOT-SWHSTG</v>
          </cell>
          <cell r="B919" t="str">
            <v>VAR_cap</v>
          </cell>
          <cell r="C919" t="str">
            <v>-</v>
          </cell>
          <cell r="H919">
            <v>1.6144108383655421E-3</v>
          </cell>
          <cell r="I919">
            <v>1.6272530535044302E-3</v>
          </cell>
          <cell r="J919">
            <v>0.12424296194194197</v>
          </cell>
        </row>
        <row r="920">
          <cell r="A920" t="str">
            <v>SCOM-SHLFOBR</v>
          </cell>
          <cell r="B920" t="str">
            <v>VAR_fout</v>
          </cell>
          <cell r="C920" t="str">
            <v>CO2_S</v>
          </cell>
          <cell r="H920">
            <v>631.20260542712003</v>
          </cell>
          <cell r="I920">
            <v>202.36738228148101</v>
          </cell>
          <cell r="J920">
            <v>12.876121656328699</v>
          </cell>
        </row>
        <row r="921">
          <cell r="A921" t="str">
            <v>SCOM-SHLFOBR</v>
          </cell>
          <cell r="B921" t="str">
            <v>VAR_fout</v>
          </cell>
          <cell r="C921" t="str">
            <v>SCOM-SHLFO</v>
          </cell>
          <cell r="H921">
            <v>7.0078567050396305</v>
          </cell>
          <cell r="I921">
            <v>2.2467613482725715</v>
          </cell>
          <cell r="J921">
            <v>0.14295570821218273</v>
          </cell>
        </row>
        <row r="922">
          <cell r="A922" t="str">
            <v>SCOM-SHLFOBR</v>
          </cell>
          <cell r="B922" t="str">
            <v>VAR_fin</v>
          </cell>
          <cell r="C922" t="str">
            <v>SLFO</v>
          </cell>
          <cell r="H922">
            <v>8.5644858266909054</v>
          </cell>
          <cell r="I922">
            <v>2.7458260825167051</v>
          </cell>
          <cell r="J922">
            <v>0.17470992749428324</v>
          </cell>
        </row>
        <row r="923">
          <cell r="A923" t="str">
            <v>SCOM-SHLFOBR</v>
          </cell>
          <cell r="B923" t="str">
            <v>VAR_ncap</v>
          </cell>
          <cell r="C923" t="str">
            <v>-</v>
          </cell>
          <cell r="H923">
            <v>0.18855631433930201</v>
          </cell>
          <cell r="I923">
            <v>6.6710595366332598E-6</v>
          </cell>
          <cell r="J923">
            <v>3.4275870327018301E-7</v>
          </cell>
        </row>
        <row r="924">
          <cell r="A924" t="str">
            <v>SCOM-SHLFOBR</v>
          </cell>
          <cell r="B924" t="str">
            <v>VAR_cap</v>
          </cell>
          <cell r="C924" t="str">
            <v>-</v>
          </cell>
          <cell r="H924">
            <v>0.60826991199189417</v>
          </cell>
          <cell r="I924">
            <v>0.18856288927267978</v>
          </cell>
          <cell r="J924">
            <v>2.4390022566676897E-2</v>
          </cell>
        </row>
        <row r="925">
          <cell r="A925" t="str">
            <v>RHNM-SHPLTBR</v>
          </cell>
          <cell r="B925" t="str">
            <v>VAR_fout</v>
          </cell>
          <cell r="C925" t="str">
            <v>RHNM-SHPLT</v>
          </cell>
        </row>
        <row r="926">
          <cell r="A926" t="str">
            <v>RHNM-SHPLTBR</v>
          </cell>
          <cell r="B926" t="str">
            <v>VAR_fin</v>
          </cell>
          <cell r="C926" t="str">
            <v>RPLT</v>
          </cell>
        </row>
        <row r="927">
          <cell r="A927" t="str">
            <v>RHNM-SHPLTBR</v>
          </cell>
          <cell r="B927" t="str">
            <v>VAR_fin</v>
          </cell>
          <cell r="C927" t="str">
            <v>RHNMPLTBRC</v>
          </cell>
        </row>
        <row r="928">
          <cell r="A928" t="str">
            <v>RHNM-SHPLTBR</v>
          </cell>
          <cell r="B928" t="str">
            <v>VAR_ncap</v>
          </cell>
          <cell r="C928" t="str">
            <v>-</v>
          </cell>
          <cell r="H928">
            <v>1.3481983689659499E-7</v>
          </cell>
          <cell r="I928">
            <v>1.3889109707762999E-7</v>
          </cell>
          <cell r="J928">
            <v>1.3559711965343301E-7</v>
          </cell>
        </row>
        <row r="929">
          <cell r="A929" t="str">
            <v>RHNM-SHPLTBR</v>
          </cell>
          <cell r="B929" t="str">
            <v>VAR_cap</v>
          </cell>
          <cell r="C929" t="str">
            <v>-</v>
          </cell>
          <cell r="H929">
            <v>1.7176559183799782E-6</v>
          </cell>
          <cell r="I929">
            <v>-9.5426840541305495E-7</v>
          </cell>
          <cell r="J929">
            <v>-7.7268088371772493E-7</v>
          </cell>
        </row>
        <row r="930">
          <cell r="A930" t="str">
            <v>D-RHES_NKEV_GAS_ELC_CHP</v>
          </cell>
          <cell r="B930" t="str">
            <v>VAR_fout</v>
          </cell>
          <cell r="C930" t="str">
            <v>RHES_ELC</v>
          </cell>
          <cell r="H930">
            <v>4.2325636532440343E-3</v>
          </cell>
          <cell r="I930">
            <v>2.456438143262219E-3</v>
          </cell>
          <cell r="J930">
            <v>8.8032236006073969E-4</v>
          </cell>
        </row>
        <row r="931">
          <cell r="A931" t="str">
            <v>D-RHES_NKEV_GAS_ELC_CHP</v>
          </cell>
          <cell r="B931" t="str">
            <v>VAR_fout</v>
          </cell>
          <cell r="C931" t="str">
            <v>ELC5</v>
          </cell>
          <cell r="H931">
            <v>1.2028451130145243E-3</v>
          </cell>
          <cell r="I931">
            <v>8.4673186926259776E-4</v>
          </cell>
          <cell r="J931">
            <v>4.0119612662860418E-4</v>
          </cell>
        </row>
        <row r="932">
          <cell r="A932" t="str">
            <v>D-RHES_NKEV_GAS_ELC_CHP</v>
          </cell>
          <cell r="B932" t="str">
            <v>VAR_fin</v>
          </cell>
          <cell r="C932" t="str">
            <v>RHES_NKEV_GAS_ELC_CHP</v>
          </cell>
          <cell r="H932">
            <v>5.4354087662585636E-3</v>
          </cell>
          <cell r="I932">
            <v>3.3031700125248156E-3</v>
          </cell>
          <cell r="J932">
            <v>1.2815184866893439E-3</v>
          </cell>
        </row>
        <row r="933">
          <cell r="A933" t="str">
            <v>SCOM-SHSTG-SOL</v>
          </cell>
          <cell r="B933" t="str">
            <v>VAR_fout</v>
          </cell>
          <cell r="C933" t="str">
            <v>SCOM-SHASOL</v>
          </cell>
          <cell r="H933">
            <v>2.9276132883048575E-5</v>
          </cell>
          <cell r="I933">
            <v>2.4856147792202905E-5</v>
          </cell>
          <cell r="J933">
            <v>1.5232963984884683E-5</v>
          </cell>
        </row>
        <row r="934">
          <cell r="A934" t="str">
            <v>SCOM-SHSTG-SOL</v>
          </cell>
          <cell r="B934" t="str">
            <v>VAR_fin</v>
          </cell>
          <cell r="C934" t="str">
            <v>SCOM-SHASOL</v>
          </cell>
          <cell r="H934">
            <v>2.3156891679449227E-5</v>
          </cell>
          <cell r="I934">
            <v>1.9176902697843816E-5</v>
          </cell>
          <cell r="J934">
            <v>7.09249089494003E-6</v>
          </cell>
        </row>
        <row r="935">
          <cell r="A935" t="str">
            <v>SCOM-SHSTG-SOL</v>
          </cell>
          <cell r="B935" t="str">
            <v>VAR_ncap</v>
          </cell>
          <cell r="C935" t="str">
            <v>-</v>
          </cell>
          <cell r="H935">
            <v>2.19220392744537E-2</v>
          </cell>
          <cell r="I935">
            <v>1.3980987989550799E-2</v>
          </cell>
          <cell r="J935">
            <v>2.41108437875866E-2</v>
          </cell>
        </row>
        <row r="936">
          <cell r="A936" t="str">
            <v>SCOM-SHSTG-SOL</v>
          </cell>
          <cell r="B936" t="str">
            <v>VAR_cap</v>
          </cell>
          <cell r="C936" t="str">
            <v>-</v>
          </cell>
          <cell r="H936">
            <v>3.2718059202584797E-2</v>
          </cell>
          <cell r="I936">
            <v>3.8921521853323697E-2</v>
          </cell>
          <cell r="J936">
            <v>4.3530220828141203E-2</v>
          </cell>
        </row>
        <row r="937">
          <cell r="A937" t="str">
            <v>RHNM-SHELCBRA</v>
          </cell>
          <cell r="B937" t="str">
            <v>VAR_fout</v>
          </cell>
          <cell r="C937" t="str">
            <v>RHNM-SHELCB</v>
          </cell>
          <cell r="H937">
            <v>2.2044156580585533E-3</v>
          </cell>
          <cell r="I937">
            <v>2.1103077461527508E-3</v>
          </cell>
          <cell r="J937">
            <v>1.3462842339968936E-3</v>
          </cell>
        </row>
        <row r="938">
          <cell r="A938" t="str">
            <v>RHNM-SHELCBRA</v>
          </cell>
          <cell r="B938" t="str">
            <v>VAR_fin</v>
          </cell>
          <cell r="C938" t="str">
            <v>RHNM-SHAELCB</v>
          </cell>
          <cell r="H938">
            <v>2.2044156580585533E-3</v>
          </cell>
          <cell r="I938">
            <v>2.1103077461527508E-3</v>
          </cell>
          <cell r="J938">
            <v>1.3462842339968936E-3</v>
          </cell>
        </row>
        <row r="939">
          <cell r="A939" t="str">
            <v>RHNM-SHELCBRA</v>
          </cell>
          <cell r="B939" t="str">
            <v>VAR_ncap</v>
          </cell>
          <cell r="C939" t="str">
            <v>-</v>
          </cell>
          <cell r="H939">
            <v>9.4556051761690205E-4</v>
          </cell>
        </row>
        <row r="940">
          <cell r="A940" t="str">
            <v>RHNM-SHELCBRA</v>
          </cell>
          <cell r="B940" t="str">
            <v>VAR_cap</v>
          </cell>
          <cell r="C940" t="str">
            <v>-</v>
          </cell>
          <cell r="H940">
            <v>6.988018469918633E-3</v>
          </cell>
          <cell r="I940">
            <v>8.9280711149989245E-4</v>
          </cell>
          <cell r="J940">
            <v>3.7689612388173765E-4</v>
          </cell>
        </row>
        <row r="941">
          <cell r="A941" t="str">
            <v>RHNM-SHSTG-SOL</v>
          </cell>
          <cell r="B941" t="str">
            <v>VAR_fout</v>
          </cell>
          <cell r="C941" t="str">
            <v>AUX_RHNM-SHSTG-SOL_OUT</v>
          </cell>
          <cell r="H941">
            <v>1.140709601288768E-4</v>
          </cell>
          <cell r="I941">
            <v>1.3894987035879331E-4</v>
          </cell>
          <cell r="J941">
            <v>1.3457995730498782E-4</v>
          </cell>
        </row>
        <row r="942">
          <cell r="A942" t="str">
            <v>RHNM-SHSTG-SOL</v>
          </cell>
          <cell r="B942" t="str">
            <v>VAR_fout</v>
          </cell>
          <cell r="C942" t="str">
            <v>RHNM-SHASOL</v>
          </cell>
          <cell r="H942">
            <v>1.1395700312575099E-4</v>
          </cell>
          <cell r="I942">
            <v>1.3881105929949386E-4</v>
          </cell>
          <cell r="J942">
            <v>1.3444551179319462E-4</v>
          </cell>
        </row>
        <row r="943">
          <cell r="A943" t="str">
            <v>RHNM-SHSTG-SOL</v>
          </cell>
          <cell r="B943" t="str">
            <v>VAR_fin</v>
          </cell>
          <cell r="C943" t="str">
            <v>RHNM-SHASOL</v>
          </cell>
          <cell r="H943">
            <v>1.1238105409365953E-4</v>
          </cell>
          <cell r="I943">
            <v>1.4101962734098644E-4</v>
          </cell>
          <cell r="J943">
            <v>1.3923964973195003E-4</v>
          </cell>
        </row>
        <row r="944">
          <cell r="A944" t="str">
            <v>RHNM-SHSTG-SOL</v>
          </cell>
          <cell r="B944" t="str">
            <v>VAR_ncap</v>
          </cell>
          <cell r="C944" t="str">
            <v>-</v>
          </cell>
          <cell r="H944">
            <v>1.20399831510854E-6</v>
          </cell>
          <cell r="I944">
            <v>2.7389627857058399E-5</v>
          </cell>
          <cell r="J944">
            <v>2.5397753405780001E-5</v>
          </cell>
        </row>
        <row r="945">
          <cell r="A945" t="str">
            <v>RHNM-SHSTG-SOL</v>
          </cell>
          <cell r="B945" t="str">
            <v>VAR_cap</v>
          </cell>
          <cell r="C945" t="str">
            <v>-</v>
          </cell>
          <cell r="H945">
            <v>2.38154715593461E-4</v>
          </cell>
          <cell r="I945">
            <v>6.4246935091979496E-5</v>
          </cell>
          <cell r="J945">
            <v>4.5784609395645302E-5</v>
          </cell>
        </row>
        <row r="946">
          <cell r="A946" t="str">
            <v>RHNS-SHELCHP</v>
          </cell>
          <cell r="B946" t="str">
            <v>VAR_fout</v>
          </cell>
          <cell r="C946" t="str">
            <v>RHNS-SHAELCH</v>
          </cell>
          <cell r="H946">
            <v>2.2201710257068887</v>
          </cell>
          <cell r="I946">
            <v>2.5685361142624044</v>
          </cell>
          <cell r="J946">
            <v>2.994076442140412</v>
          </cell>
        </row>
        <row r="947">
          <cell r="A947" t="str">
            <v>RHNS-SHELCHP</v>
          </cell>
          <cell r="B947" t="str">
            <v>VAR_fin</v>
          </cell>
          <cell r="C947" t="str">
            <v>RHNS_ELC</v>
          </cell>
          <cell r="H947">
            <v>0.59488155378716456</v>
          </cell>
          <cell r="I947">
            <v>0.66447760370853048</v>
          </cell>
          <cell r="J947">
            <v>0.70516431805699864</v>
          </cell>
        </row>
        <row r="948">
          <cell r="A948" t="str">
            <v>RHNS-SHELCHP</v>
          </cell>
          <cell r="B948" t="str">
            <v>VAR_fin</v>
          </cell>
          <cell r="C948" t="str">
            <v>RHNSELCHPC</v>
          </cell>
          <cell r="H948">
            <v>2.2201710257068887</v>
          </cell>
          <cell r="I948">
            <v>2.5685361142624044</v>
          </cell>
          <cell r="J948">
            <v>2.994076442140412</v>
          </cell>
        </row>
        <row r="949">
          <cell r="A949" t="str">
            <v>RHNS-SHELCHP</v>
          </cell>
          <cell r="B949" t="str">
            <v>VAR_ncap</v>
          </cell>
          <cell r="C949" t="str">
            <v>-</v>
          </cell>
          <cell r="H949">
            <v>3.5225179456910602E-2</v>
          </cell>
          <cell r="I949">
            <v>0.105808023101939</v>
          </cell>
          <cell r="J949">
            <v>0.12643526967237301</v>
          </cell>
        </row>
        <row r="950">
          <cell r="A950" t="str">
            <v>RHNS-SHELCHP</v>
          </cell>
          <cell r="B950" t="str">
            <v>VAR_cap</v>
          </cell>
          <cell r="C950" t="str">
            <v>-</v>
          </cell>
          <cell r="H950">
            <v>0.16184381048401042</v>
          </cell>
          <cell r="I950">
            <v>0.18771485016029041</v>
          </cell>
          <cell r="J950">
            <v>0.21812360505964917</v>
          </cell>
        </row>
        <row r="951">
          <cell r="A951" t="str">
            <v>SCOM-SHBIOBR</v>
          </cell>
          <cell r="B951" t="str">
            <v>VAR_fout</v>
          </cell>
          <cell r="C951" t="str">
            <v>SCOM-SHBIO</v>
          </cell>
        </row>
        <row r="952">
          <cell r="A952" t="str">
            <v>SCOM-SHBIOBR</v>
          </cell>
          <cell r="B952" t="str">
            <v>VAR_fin</v>
          </cell>
          <cell r="C952" t="str">
            <v>SBIO</v>
          </cell>
        </row>
        <row r="953">
          <cell r="A953" t="str">
            <v>SCOM-SHBIOBR</v>
          </cell>
          <cell r="B953" t="str">
            <v>VAR_ncap</v>
          </cell>
          <cell r="C953" t="str">
            <v>-</v>
          </cell>
          <cell r="H953">
            <v>4.41122997655861E-5</v>
          </cell>
          <cell r="I953">
            <v>4.99209035276661E-5</v>
          </cell>
          <cell r="J953">
            <v>2.6036518670396E-5</v>
          </cell>
        </row>
        <row r="954">
          <cell r="A954" t="str">
            <v>SCOM-SHBIOBR</v>
          </cell>
          <cell r="B954" t="str">
            <v>VAR_cap</v>
          </cell>
          <cell r="C954" t="str">
            <v>-</v>
          </cell>
          <cell r="H954">
            <v>2.7351443347399321E-2</v>
          </cell>
          <cell r="I954">
            <v>9.2909098846050744E-5</v>
          </cell>
          <cell r="J954">
            <v>7.9526718247464417E-5</v>
          </cell>
        </row>
        <row r="955">
          <cell r="A955" t="str">
            <v>RHES-SHDEM</v>
          </cell>
          <cell r="B955" t="str">
            <v>VAR_fout</v>
          </cell>
          <cell r="C955" t="str">
            <v>RHES-SHD</v>
          </cell>
          <cell r="H955">
            <v>52.240665800230332</v>
          </cell>
          <cell r="I955">
            <v>50.492580823238107</v>
          </cell>
          <cell r="J955">
            <v>48.150470321027335</v>
          </cell>
        </row>
        <row r="956">
          <cell r="A956" t="str">
            <v>RHES-SHDEM</v>
          </cell>
          <cell r="B956" t="str">
            <v>VAR_fin</v>
          </cell>
          <cell r="C956" t="str">
            <v>RHES-SHPLT</v>
          </cell>
          <cell r="H956">
            <v>1.0616435162027326E-2</v>
          </cell>
          <cell r="I956">
            <v>7.8956584496897315E-3</v>
          </cell>
          <cell r="J956">
            <v>3.4575099773912783E-3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RHES-SHLTHC-NGA</v>
          </cell>
          <cell r="H957">
            <v>2.1585267486668074E-6</v>
          </cell>
          <cell r="I957">
            <v>1.5333088877773217E-6</v>
          </cell>
          <cell r="J957">
            <v>2.48045346997067E-7</v>
          </cell>
        </row>
        <row r="958">
          <cell r="A958" t="str">
            <v>RHES-SHDEM</v>
          </cell>
          <cell r="B958" t="str">
            <v>VAR_fin</v>
          </cell>
          <cell r="C958" t="str">
            <v>RHES-SHSOL</v>
          </cell>
          <cell r="H958">
            <v>3.0176362133772824E-2</v>
          </cell>
          <cell r="I958">
            <v>3.0663972231246877E-2</v>
          </cell>
          <cell r="J958">
            <v>2.9435549220736452E-2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RHES-SHLTHC-WOD</v>
          </cell>
          <cell r="H959">
            <v>1.8838754064822675E-6</v>
          </cell>
          <cell r="I959">
            <v>3.4317250913430858E-7</v>
          </cell>
          <cell r="J959">
            <v>9.466285090590015E-7</v>
          </cell>
        </row>
        <row r="960">
          <cell r="A960" t="str">
            <v>RHES-SHDEM</v>
          </cell>
          <cell r="B960" t="str">
            <v>VAR_fin</v>
          </cell>
          <cell r="C960" t="str">
            <v>RHES-SHNGA</v>
          </cell>
          <cell r="H960">
            <v>3.996527605215463</v>
          </cell>
          <cell r="I960">
            <v>1.5704601765247022</v>
          </cell>
          <cell r="J960">
            <v>0.69240708832905351</v>
          </cell>
        </row>
        <row r="961">
          <cell r="A961" t="str">
            <v>RHES-SHDEM</v>
          </cell>
          <cell r="B961" t="str">
            <v>VAR_fin</v>
          </cell>
          <cell r="C961" t="str">
            <v>RHES-SHNGAH</v>
          </cell>
          <cell r="H961">
            <v>1.4259921699414948</v>
          </cell>
          <cell r="I961">
            <v>1.3138194608984342</v>
          </cell>
          <cell r="J961">
            <v>1.0171646955238971</v>
          </cell>
        </row>
        <row r="962">
          <cell r="A962" t="str">
            <v>RHES-SHDEM</v>
          </cell>
          <cell r="B962" t="str">
            <v>VAR_fin</v>
          </cell>
          <cell r="C962" t="str">
            <v>RHES-SHCOA</v>
          </cell>
          <cell r="H962">
            <v>1.2146538933677403E-6</v>
          </cell>
          <cell r="I962">
            <v>1.7011321621229607E-6</v>
          </cell>
          <cell r="J962">
            <v>7.3686771986529102E-8</v>
          </cell>
        </row>
        <row r="963">
          <cell r="A963" t="str">
            <v>RHES-SHDEM</v>
          </cell>
          <cell r="B963" t="str">
            <v>VAR_fin</v>
          </cell>
          <cell r="C963" t="str">
            <v>RHES-SHLFO</v>
          </cell>
          <cell r="H963">
            <v>3.4378462126869458</v>
          </cell>
          <cell r="I963">
            <v>0.80594174349760572</v>
          </cell>
          <cell r="J963">
            <v>0.10051839763242248</v>
          </cell>
        </row>
        <row r="964">
          <cell r="A964" t="str">
            <v>RHES-SHDEM</v>
          </cell>
          <cell r="B964" t="str">
            <v>VAR_fin</v>
          </cell>
          <cell r="C964" t="str">
            <v>RHES-SHCON</v>
          </cell>
          <cell r="H964">
            <v>7.7512555554613849</v>
          </cell>
          <cell r="I964">
            <v>9.8149958810278122</v>
          </cell>
          <cell r="J964">
            <v>14.611861230578741</v>
          </cell>
        </row>
        <row r="965">
          <cell r="A965" t="str">
            <v>RHES-SHDEM</v>
          </cell>
          <cell r="B965" t="str">
            <v>VAR_fin</v>
          </cell>
          <cell r="C965" t="str">
            <v>RHES-SHWOD</v>
          </cell>
          <cell r="H965">
            <v>2.8660642753750518</v>
          </cell>
          <cell r="I965">
            <v>2.0471382214059615</v>
          </cell>
          <cell r="J965">
            <v>0.87451923450528268</v>
          </cell>
        </row>
        <row r="966">
          <cell r="A966" t="str">
            <v>RHES-SHDEM</v>
          </cell>
          <cell r="B966" t="str">
            <v>VAR_fin</v>
          </cell>
          <cell r="C966" t="str">
            <v>RHES-SHLTHD</v>
          </cell>
          <cell r="H966">
            <v>3.4887136696541594</v>
          </cell>
          <cell r="I966">
            <v>3.6903967082407232</v>
          </cell>
          <cell r="J966">
            <v>3.129081464674762</v>
          </cell>
        </row>
        <row r="967">
          <cell r="A967" t="str">
            <v>RHES-SHDEM</v>
          </cell>
          <cell r="B967" t="str">
            <v>VAR_fin</v>
          </cell>
          <cell r="C967" t="str">
            <v>RHES-SHELCB</v>
          </cell>
          <cell r="H967">
            <v>5.937023061047291E-3</v>
          </cell>
          <cell r="I967">
            <v>1.9672482106410007E-3</v>
          </cell>
          <cell r="J967">
            <v>5.7173647385263843E-4</v>
          </cell>
        </row>
        <row r="968">
          <cell r="A968" t="str">
            <v>RHES-SHDEM</v>
          </cell>
          <cell r="B968" t="str">
            <v>VAR_fin</v>
          </cell>
          <cell r="C968" t="str">
            <v>RHES-SHELCH</v>
          </cell>
          <cell r="H968">
            <v>29.228329980744043</v>
          </cell>
          <cell r="I968">
            <v>31.209874238845099</v>
          </cell>
          <cell r="J968">
            <v>27.691926333132454</v>
          </cell>
        </row>
        <row r="969">
          <cell r="A969" t="str">
            <v>RHES-SHDEM</v>
          </cell>
          <cell r="B969" t="str">
            <v>VAR_fin</v>
          </cell>
          <cell r="C969" t="str">
            <v>RHES-SHNST</v>
          </cell>
          <cell r="I969">
            <v>3.2984677952096504E-7</v>
          </cell>
          <cell r="J969">
            <v>5.525376504828189E-6</v>
          </cell>
        </row>
        <row r="970">
          <cell r="A970" t="str">
            <v>D-RHEM_LTH_CHPNGA</v>
          </cell>
          <cell r="B970" t="str">
            <v>VAR_fout</v>
          </cell>
          <cell r="C970" t="str">
            <v>RHSA_LTH</v>
          </cell>
          <cell r="H970">
            <v>1.1373004314397546</v>
          </cell>
          <cell r="I970">
            <v>2.1933212516470983</v>
          </cell>
          <cell r="J970">
            <v>4.0185522861200095E-3</v>
          </cell>
        </row>
        <row r="971">
          <cell r="A971" t="str">
            <v>D-RHEM_LTH_CHPNGA</v>
          </cell>
          <cell r="B971" t="str">
            <v>VAR_fout</v>
          </cell>
          <cell r="C971" t="str">
            <v>RHEM_LTH_CHPNGA_ON</v>
          </cell>
          <cell r="H971">
            <v>1.0178465418051896</v>
          </cell>
          <cell r="I971">
            <v>6.7404225045350014E-2</v>
          </cell>
          <cell r="J971">
            <v>3.6211023825657399E-5</v>
          </cell>
        </row>
        <row r="972">
          <cell r="A972" t="str">
            <v>D-RHEM_LTH_CHPNGA</v>
          </cell>
          <cell r="B972" t="str">
            <v>VAR_fout</v>
          </cell>
          <cell r="C972" t="str">
            <v>LTH</v>
          </cell>
          <cell r="H972">
            <v>3.7971551777362432E-3</v>
          </cell>
          <cell r="I972">
            <v>5.5743311797751211E-3</v>
          </cell>
          <cell r="J972">
            <v>8.1210867501558435E-6</v>
          </cell>
        </row>
        <row r="973">
          <cell r="A973" t="str">
            <v>D-RHEM_LTH_CHPNGA</v>
          </cell>
          <cell r="B973" t="str">
            <v>VAR_fin</v>
          </cell>
          <cell r="C973" t="str">
            <v>RHEM_LTH_CHPNGA</v>
          </cell>
          <cell r="H973">
            <v>2.1589441284226822</v>
          </cell>
          <cell r="I973">
            <v>2.2662998078722243</v>
          </cell>
          <cell r="J973">
            <v>4.062884396695823E-3</v>
          </cell>
        </row>
        <row r="974">
          <cell r="A974" t="str">
            <v>RHEM-SHLTHCHPNGA</v>
          </cell>
          <cell r="B974" t="str">
            <v>VAR_fout</v>
          </cell>
          <cell r="C974" t="str">
            <v>RHEM-SHLTHC-NGA</v>
          </cell>
        </row>
        <row r="975">
          <cell r="A975" t="str">
            <v>RHEM-SHLTHCHPNGA</v>
          </cell>
          <cell r="B975" t="str">
            <v>VAR_fin</v>
          </cell>
          <cell r="C975" t="str">
            <v>RHEM_LTH_CHPNGA_ON</v>
          </cell>
        </row>
        <row r="976">
          <cell r="A976" t="str">
            <v>RHEM-SHLTHCHPNGA</v>
          </cell>
          <cell r="B976" t="str">
            <v>VAR_fin</v>
          </cell>
          <cell r="C976" t="str">
            <v>RHEMLTHCHPC</v>
          </cell>
        </row>
        <row r="977">
          <cell r="A977" t="str">
            <v>RHEM-SHLTHCHPNGA</v>
          </cell>
          <cell r="B977" t="str">
            <v>VAR_ncap</v>
          </cell>
          <cell r="C977" t="str">
            <v>-</v>
          </cell>
          <cell r="H977">
            <v>4.6441073136308901E-2</v>
          </cell>
          <cell r="I977">
            <v>1.6850133467191698E-2</v>
          </cell>
          <cell r="J977">
            <v>2.3219661876812601E-4</v>
          </cell>
        </row>
        <row r="978">
          <cell r="A978" t="str">
            <v>RHEM-SHLTHCHPNGA</v>
          </cell>
          <cell r="B978" t="str">
            <v>VAR_cap</v>
          </cell>
          <cell r="C978" t="str">
            <v>-</v>
          </cell>
          <cell r="H978">
            <v>8.8979442594401784E-2</v>
          </cell>
          <cell r="I978">
            <v>5.9627669019415797E-2</v>
          </cell>
          <cell r="J978">
            <v>6.5148682807830011E-4</v>
          </cell>
        </row>
        <row r="979">
          <cell r="A979" t="str">
            <v>D-RHES_SOLELC</v>
          </cell>
          <cell r="B979" t="str">
            <v>VAR_fout</v>
          </cell>
          <cell r="C979" t="str">
            <v>RHES_ELC</v>
          </cell>
          <cell r="H979">
            <v>4.6093861862872298</v>
          </cell>
          <cell r="I979">
            <v>4.8932437513419025</v>
          </cell>
          <cell r="J979">
            <v>5.5136668747611184</v>
          </cell>
        </row>
        <row r="980">
          <cell r="A980" t="str">
            <v>D-RHES_SOLELC</v>
          </cell>
          <cell r="B980" t="str">
            <v>VAR_fout</v>
          </cell>
          <cell r="C980" t="str">
            <v>ELC5</v>
          </cell>
          <cell r="H980">
            <v>1.3293077424717803E-3</v>
          </cell>
          <cell r="I980">
            <v>1.0162235732563531E-3</v>
          </cell>
          <cell r="J980">
            <v>6.0343627889325588E-4</v>
          </cell>
        </row>
        <row r="981">
          <cell r="A981" t="str">
            <v>D-RHES_SOLELC</v>
          </cell>
          <cell r="B981" t="str">
            <v>VAR_fin</v>
          </cell>
          <cell r="C981" t="str">
            <v>RHES_SOL_ELC</v>
          </cell>
          <cell r="H981">
            <v>4.6107154940297006</v>
          </cell>
          <cell r="I981">
            <v>4.8942599749151592</v>
          </cell>
          <cell r="J981">
            <v>5.5142703110400113</v>
          </cell>
        </row>
        <row r="982">
          <cell r="A982" t="str">
            <v>RHNM-SHCONBR1</v>
          </cell>
          <cell r="B982" t="str">
            <v>VAR_ncap</v>
          </cell>
          <cell r="C982" t="str">
            <v>-</v>
          </cell>
          <cell r="H982">
            <v>2.1251463844647902</v>
          </cell>
        </row>
        <row r="983">
          <cell r="A983" t="str">
            <v>RHNM-SHCONBR1</v>
          </cell>
          <cell r="B983" t="str">
            <v>VAR_cap</v>
          </cell>
          <cell r="C983" t="str">
            <v>-</v>
          </cell>
          <cell r="H983">
            <v>5.3578826588120023</v>
          </cell>
          <cell r="I983">
            <v>3.1030405123760261</v>
          </cell>
          <cell r="J983">
            <v>1.3933041492619509</v>
          </cell>
        </row>
        <row r="984">
          <cell r="A984" t="str">
            <v>ITOT-SWHHFOBR</v>
          </cell>
          <cell r="B984" t="str">
            <v>VAR_fout</v>
          </cell>
          <cell r="C984" t="str">
            <v>ITOT-SWH</v>
          </cell>
          <cell r="H984">
            <v>7.7755297421227068E-4</v>
          </cell>
          <cell r="I984">
            <v>2.311719015480229E-5</v>
          </cell>
        </row>
        <row r="985">
          <cell r="A985" t="str">
            <v>ITOT-SWHHFOBR</v>
          </cell>
          <cell r="B985" t="str">
            <v>VAR_fout</v>
          </cell>
          <cell r="C985" t="str">
            <v>CO2_I</v>
          </cell>
          <cell r="H985">
            <v>8.5768221347436405E-2</v>
          </cell>
          <cell r="I985">
            <v>2.5235139350271501E-3</v>
          </cell>
        </row>
        <row r="986">
          <cell r="A986" t="str">
            <v>ITOT-SWHHFOBR</v>
          </cell>
          <cell r="B986" t="str">
            <v>VAR_fin</v>
          </cell>
          <cell r="C986" t="str">
            <v>IHFO</v>
          </cell>
          <cell r="H986">
            <v>1.1138730045121617E-3</v>
          </cell>
          <cell r="I986">
            <v>3.2772908247105844E-5</v>
          </cell>
        </row>
        <row r="987">
          <cell r="A987" t="str">
            <v>ITOT-SWHHFOBR</v>
          </cell>
          <cell r="B987" t="str">
            <v>VAR_ncap</v>
          </cell>
          <cell r="C987" t="str">
            <v>-</v>
          </cell>
          <cell r="H987">
            <v>5.6795343645498899E-5</v>
          </cell>
          <cell r="I987">
            <v>6.1747304883573403E-6</v>
          </cell>
          <cell r="J987">
            <v>1.4457349112501501E-6</v>
          </cell>
        </row>
        <row r="988">
          <cell r="A988" t="str">
            <v>ITOT-SWHHFOBR</v>
          </cell>
          <cell r="B988" t="str">
            <v>VAR_cap</v>
          </cell>
          <cell r="C988" t="str">
            <v>-</v>
          </cell>
          <cell r="H988">
            <v>7.3294310131363088E-5</v>
          </cell>
          <cell r="I988">
            <v>2.0791918971520095E-6</v>
          </cell>
          <cell r="J988">
            <v>-2.6460466778432022E-6</v>
          </cell>
        </row>
        <row r="989">
          <cell r="A989" t="str">
            <v>RHNM-SHCONBR2</v>
          </cell>
          <cell r="B989" t="str">
            <v>VAR_ncap</v>
          </cell>
          <cell r="C989" t="str">
            <v>-</v>
          </cell>
          <cell r="H989">
            <v>2.1251463844653302</v>
          </cell>
        </row>
        <row r="990">
          <cell r="A990" t="str">
            <v>RHNM-SHCONBR2</v>
          </cell>
          <cell r="B990" t="str">
            <v>VAR_cap</v>
          </cell>
          <cell r="C990" t="str">
            <v>-</v>
          </cell>
          <cell r="H990">
            <v>5.3578826588050106</v>
          </cell>
          <cell r="I990">
            <v>3.1030405123700007</v>
          </cell>
          <cell r="J990">
            <v>1.3933041492570055</v>
          </cell>
        </row>
        <row r="991">
          <cell r="A991" t="str">
            <v>RHSA-WHSTG-ELCHP</v>
          </cell>
          <cell r="B991" t="str">
            <v>VAR_fout</v>
          </cell>
          <cell r="C991" t="str">
            <v>AUX_RHSA-WHSTG-ELCHP_OUT</v>
          </cell>
          <cell r="H991">
            <v>1.955367939274044</v>
          </cell>
          <cell r="I991">
            <v>2.8645645894569474</v>
          </cell>
          <cell r="J991">
            <v>2.8528870570920719</v>
          </cell>
        </row>
        <row r="992">
          <cell r="A992" t="str">
            <v>RHSA-WHSTG-ELCHP</v>
          </cell>
          <cell r="B992" t="str">
            <v>VAR_fout</v>
          </cell>
          <cell r="C992" t="str">
            <v>RHSA-WHAELCH</v>
          </cell>
          <cell r="H992">
            <v>1.9534145247492951</v>
          </cell>
          <cell r="I992">
            <v>2.8617028865703755</v>
          </cell>
          <cell r="J992">
            <v>2.8500370200719991</v>
          </cell>
        </row>
        <row r="993">
          <cell r="A993" t="str">
            <v>RHSA-WHSTG-ELCHP</v>
          </cell>
          <cell r="B993" t="str">
            <v>VAR_fin</v>
          </cell>
          <cell r="C993" t="str">
            <v>RHSA-WHAELCH</v>
          </cell>
          <cell r="H993">
            <v>1.9534260037111453</v>
          </cell>
          <cell r="I993">
            <v>2.8617149148716448</v>
          </cell>
          <cell r="J993">
            <v>2.8500459864882335</v>
          </cell>
        </row>
        <row r="994">
          <cell r="A994" t="str">
            <v>RHSA-WHSTG-ELCHP</v>
          </cell>
          <cell r="B994" t="str">
            <v>VAR_ncap</v>
          </cell>
          <cell r="C994" t="str">
            <v>-</v>
          </cell>
          <cell r="H994">
            <v>8.1747811444591895E-2</v>
          </cell>
          <cell r="I994">
            <v>0.100416821760362</v>
          </cell>
          <cell r="J994">
            <v>0.14577937234556201</v>
          </cell>
        </row>
        <row r="995">
          <cell r="A995" t="str">
            <v>RHSA-WHSTG-ELCHP</v>
          </cell>
          <cell r="B995" t="str">
            <v>VAR_cap</v>
          </cell>
          <cell r="C995" t="str">
            <v>-</v>
          </cell>
          <cell r="H995">
            <v>0.18339953279874763</v>
          </cell>
          <cell r="I995">
            <v>0.2287682925167128</v>
          </cell>
          <cell r="J995">
            <v>0.25316469883709192</v>
          </cell>
        </row>
        <row r="996">
          <cell r="A996" t="str">
            <v>RHNM-SHCONBR3</v>
          </cell>
          <cell r="B996" t="str">
            <v>VAR_ncap</v>
          </cell>
          <cell r="C996" t="str">
            <v>-</v>
          </cell>
          <cell r="H996">
            <v>2.1251463844647902</v>
          </cell>
        </row>
        <row r="997">
          <cell r="A997" t="str">
            <v>RHNM-SHCONBR3</v>
          </cell>
          <cell r="B997" t="str">
            <v>VAR_cap</v>
          </cell>
          <cell r="C997" t="str">
            <v>-</v>
          </cell>
          <cell r="H997">
            <v>5.3578826588120023</v>
          </cell>
          <cell r="I997">
            <v>3.1030405123760261</v>
          </cell>
          <cell r="J997">
            <v>1.3933041492619509</v>
          </cell>
        </row>
        <row r="998">
          <cell r="A998" t="str">
            <v>RES-ELCSPECADV</v>
          </cell>
          <cell r="B998" t="str">
            <v>VAR_fout</v>
          </cell>
          <cell r="C998" t="str">
            <v>RHSA-ELS</v>
          </cell>
          <cell r="H998">
            <v>20.073416165117173</v>
          </cell>
          <cell r="I998">
            <v>29.400509944014029</v>
          </cell>
          <cell r="J998">
            <v>46.697442167572696</v>
          </cell>
        </row>
        <row r="999">
          <cell r="A999" t="str">
            <v>RES-ELCSPECADV</v>
          </cell>
          <cell r="B999" t="str">
            <v>VAR_fin</v>
          </cell>
          <cell r="C999" t="str">
            <v>RHSA_ELC</v>
          </cell>
          <cell r="H999">
            <v>13.382277443411478</v>
          </cell>
          <cell r="I999">
            <v>19.600339962675999</v>
          </cell>
          <cell r="J999">
            <v>31.131628111715127</v>
          </cell>
        </row>
        <row r="1000">
          <cell r="A1000" t="str">
            <v>RES-ELCSPECADV</v>
          </cell>
          <cell r="B1000" t="str">
            <v>VAR_ncap</v>
          </cell>
          <cell r="C1000" t="str">
            <v>-</v>
          </cell>
          <cell r="H1000">
            <v>0.96385935861003003</v>
          </cell>
          <cell r="I1000">
            <v>0.98586761558425895</v>
          </cell>
          <cell r="J1000">
            <v>2.23025884616328</v>
          </cell>
        </row>
        <row r="1001">
          <cell r="A1001" t="str">
            <v>RES-ELCSPECADV</v>
          </cell>
          <cell r="B1001" t="str">
            <v>VAR_cap</v>
          </cell>
          <cell r="C1001" t="str">
            <v>-</v>
          </cell>
          <cell r="H1001">
            <v>2.1217455342379083</v>
          </cell>
          <cell r="I1001">
            <v>3.1076130989740229</v>
          </cell>
          <cell r="J1001">
            <v>4.9358868604419346</v>
          </cell>
        </row>
        <row r="1002">
          <cell r="A1002" t="str">
            <v>ITOT-SWHSTG-ELCHP</v>
          </cell>
          <cell r="B1002" t="str">
            <v>VAR_fout</v>
          </cell>
          <cell r="C1002" t="str">
            <v>ITOT-SWHAELCH</v>
          </cell>
          <cell r="H1002">
            <v>1.6932642534876747E-3</v>
          </cell>
          <cell r="I1002">
            <v>1.7937833637957227E-3</v>
          </cell>
          <cell r="J1002">
            <v>4.070637182753559E-3</v>
          </cell>
        </row>
        <row r="1003">
          <cell r="A1003" t="str">
            <v>ITOT-SWHSTG-ELCHP</v>
          </cell>
          <cell r="B1003" t="str">
            <v>VAR_fin</v>
          </cell>
          <cell r="C1003" t="str">
            <v>ITOT-SWHAELCH</v>
          </cell>
          <cell r="H1003">
            <v>2.0748132716319656E-3</v>
          </cell>
          <cell r="I1003">
            <v>2.1496636410829498E-3</v>
          </cell>
          <cell r="J1003">
            <v>4.5655759147688584E-3</v>
          </cell>
        </row>
        <row r="1004">
          <cell r="A1004" t="str">
            <v>ITOT-SWHSTG-ELCHP</v>
          </cell>
          <cell r="B1004" t="str">
            <v>VAR_ncap</v>
          </cell>
          <cell r="C1004" t="str">
            <v>-</v>
          </cell>
          <cell r="H1004">
            <v>6.6772650175286594E-2</v>
          </cell>
          <cell r="I1004">
            <v>4.15776152430807E-2</v>
          </cell>
          <cell r="J1004">
            <v>6.8694688775117502E-2</v>
          </cell>
        </row>
        <row r="1005">
          <cell r="A1005" t="str">
            <v>ITOT-SWHSTG-ELCHP</v>
          </cell>
          <cell r="B1005" t="str">
            <v>VAR_cap</v>
          </cell>
          <cell r="C1005" t="str">
            <v>-</v>
          </cell>
          <cell r="H1005">
            <v>9.9158849547537592E-2</v>
          </cell>
          <cell r="I1005">
            <v>0.12727782915827773</v>
          </cell>
          <cell r="J1005">
            <v>0.12704241616776185</v>
          </cell>
        </row>
        <row r="1006">
          <cell r="A1006" t="str">
            <v>D-RHNS_LTH_CHPWOD</v>
          </cell>
          <cell r="B1006" t="str">
            <v>VAR_fout</v>
          </cell>
          <cell r="C1006" t="str">
            <v>RHNS_LTH_CHPWOD_ON</v>
          </cell>
          <cell r="I1006">
            <v>2.4085790255890584E-4</v>
          </cell>
        </row>
        <row r="1007">
          <cell r="A1007" t="str">
            <v>D-RHNS_LTH_CHPWOD</v>
          </cell>
          <cell r="B1007" t="str">
            <v>VAR_fout</v>
          </cell>
          <cell r="C1007" t="str">
            <v>RHSA_LTH</v>
          </cell>
          <cell r="H1007">
            <v>2.2211287684570404E-3</v>
          </cell>
          <cell r="I1007">
            <v>3.2527422065940243E-3</v>
          </cell>
          <cell r="J1007">
            <v>2.7367965721564256E-3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LTH</v>
          </cell>
          <cell r="H1008">
            <v>8.753106332795207E-7</v>
          </cell>
          <cell r="I1008">
            <v>4.0661258181266358E-6</v>
          </cell>
          <cell r="J1008">
            <v>4.9859347920003617E-6</v>
          </cell>
        </row>
        <row r="1009">
          <cell r="A1009" t="str">
            <v>D-RHNS_LTH_CHPWOD</v>
          </cell>
          <cell r="B1009" t="str">
            <v>VAR_fin</v>
          </cell>
          <cell r="C1009" t="str">
            <v>RHNS_LTH_CHPWOD</v>
          </cell>
          <cell r="H1009">
            <v>2.2233737508741418E-3</v>
          </cell>
          <cell r="I1009">
            <v>3.4984391492238914E-3</v>
          </cell>
          <cell r="J1009">
            <v>2.7421458590696844E-3</v>
          </cell>
        </row>
        <row r="1010">
          <cell r="A1010" t="str">
            <v>RHNM-SHCONBR4</v>
          </cell>
          <cell r="B1010" t="str">
            <v>VAR_ncap</v>
          </cell>
          <cell r="C1010" t="str">
            <v>-</v>
          </cell>
          <cell r="H1010">
            <v>2.1251463844653302</v>
          </cell>
        </row>
        <row r="1011">
          <cell r="A1011" t="str">
            <v>RHNM-SHCONBR4</v>
          </cell>
          <cell r="B1011" t="str">
            <v>VAR_cap</v>
          </cell>
          <cell r="C1011" t="str">
            <v>-</v>
          </cell>
          <cell r="H1011">
            <v>5.3578826588050106</v>
          </cell>
          <cell r="I1011">
            <v>3.1030405123700007</v>
          </cell>
          <cell r="J1011">
            <v>1.3933041492570055</v>
          </cell>
        </row>
        <row r="1012">
          <cell r="A1012" t="str">
            <v>D-SBIO</v>
          </cell>
          <cell r="B1012" t="str">
            <v>VAR_fout</v>
          </cell>
          <cell r="C1012" t="str">
            <v>SBIO</v>
          </cell>
          <cell r="H1012">
            <v>2.9933296162764638</v>
          </cell>
          <cell r="I1012">
            <v>2.9542199532515196</v>
          </cell>
          <cell r="J1012">
            <v>2.8714824572894533</v>
          </cell>
        </row>
        <row r="1013">
          <cell r="A1013" t="str">
            <v>D-SBIO</v>
          </cell>
          <cell r="B1013" t="str">
            <v>VAR_fin</v>
          </cell>
          <cell r="C1013" t="str">
            <v>BIO</v>
          </cell>
          <cell r="H1013">
            <v>2.9933296162764638</v>
          </cell>
          <cell r="I1013">
            <v>2.9542199532515196</v>
          </cell>
          <cell r="J1013">
            <v>2.8714824572894533</v>
          </cell>
        </row>
        <row r="1014">
          <cell r="A1014" t="str">
            <v>RHEM-SHDEM</v>
          </cell>
          <cell r="B1014" t="str">
            <v>VAR_fout</v>
          </cell>
          <cell r="C1014" t="str">
            <v>RHEM-SHD</v>
          </cell>
          <cell r="H1014">
            <v>59.935781844877276</v>
          </cell>
          <cell r="I1014">
            <v>57.0197896241596</v>
          </cell>
          <cell r="J1014">
            <v>53.241862855165344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RHEM-SHNST</v>
          </cell>
          <cell r="H1015">
            <v>5.2083061384900634E-6</v>
          </cell>
          <cell r="I1015">
            <v>1.5684012634452964E-6</v>
          </cell>
          <cell r="J1015">
            <v>7.1226064716585805E-6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RHEM-SHPLT</v>
          </cell>
          <cell r="H1016">
            <v>0.10115817601233575</v>
          </cell>
          <cell r="I1016">
            <v>7.2352311941725006E-2</v>
          </cell>
          <cell r="J1016">
            <v>2.4233801742594093E-2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RHEM-SHNGAH</v>
          </cell>
          <cell r="H1017">
            <v>4.3811258424460116</v>
          </cell>
          <cell r="I1017">
            <v>5.0648831918782538</v>
          </cell>
          <cell r="J1017">
            <v>3.9792464848649018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RHEM-SHLTHC-WOD</v>
          </cell>
          <cell r="H1018">
            <v>4.2430581662517578E-7</v>
          </cell>
          <cell r="I1018">
            <v>1.3538695600937434E-6</v>
          </cell>
          <cell r="J1018">
            <v>2.8130345609466601E-8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RHEM-SHSOL</v>
          </cell>
          <cell r="H1019">
            <v>1.64514872058205E-2</v>
          </cell>
          <cell r="I1019">
            <v>1.6393111467156989E-2</v>
          </cell>
          <cell r="J1019">
            <v>1.4814422612210765E-2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RHEM-SHLTHD</v>
          </cell>
          <cell r="H1020">
            <v>7.3721102446597504</v>
          </cell>
          <cell r="I1020">
            <v>7.7423026236606178</v>
          </cell>
          <cell r="J1020">
            <v>6.3224147079847812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RHEM-SHNGA</v>
          </cell>
          <cell r="H1021">
            <v>7.2397057391565784</v>
          </cell>
          <cell r="I1021">
            <v>1.9038891130743023</v>
          </cell>
          <cell r="J1021">
            <v>0.66483494134532295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RHEM-SHELCB</v>
          </cell>
          <cell r="H1022">
            <v>4.295520958614395E-3</v>
          </cell>
          <cell r="I1022">
            <v>3.4902393622780283E-3</v>
          </cell>
          <cell r="J1022">
            <v>1.9472812950411856E-3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RHEM-SHELCH</v>
          </cell>
          <cell r="H1023">
            <v>22.391729033980972</v>
          </cell>
          <cell r="I1023">
            <v>26.539570280416218</v>
          </cell>
          <cell r="J1023">
            <v>23.457682319026819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RHEM-SHLFO</v>
          </cell>
          <cell r="H1024">
            <v>6.0008668084976264</v>
          </cell>
          <cell r="I1024">
            <v>1.5979682469335434</v>
          </cell>
          <cell r="J1024">
            <v>0.18186732820446702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RHEM-SHCON</v>
          </cell>
          <cell r="H1025">
            <v>9.6399729623271799</v>
          </cell>
          <cell r="I1025">
            <v>12.149941225368188</v>
          </cell>
          <cell r="J1025">
            <v>17.886276093398202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RHEM-SHWOD</v>
          </cell>
          <cell r="H1026">
            <v>2.7891649361874351</v>
          </cell>
          <cell r="I1026">
            <v>1.9295919667961774</v>
          </cell>
          <cell r="J1026">
            <v>0.70904685588494187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RHEM-SHLTHC-NGA</v>
          </cell>
          <cell r="H1027">
            <v>8.7242559529581069E-7</v>
          </cell>
          <cell r="I1027">
            <v>1.5805468747391455E-6</v>
          </cell>
          <cell r="J1027">
            <v>6.162580877135011E-7</v>
          </cell>
        </row>
        <row r="1028">
          <cell r="A1028" t="str">
            <v>ITOT-SWHH2BR</v>
          </cell>
          <cell r="B1028" t="str">
            <v>VAR_fout</v>
          </cell>
          <cell r="C1028" t="str">
            <v>ITOT-SWH</v>
          </cell>
          <cell r="H1028">
            <v>2.1141428388542987</v>
          </cell>
          <cell r="I1028">
            <v>7.0627080306476087</v>
          </cell>
          <cell r="J1028">
            <v>7.0626764471911869</v>
          </cell>
        </row>
        <row r="1029">
          <cell r="A1029" t="str">
            <v>ITOT-SWHH2BR</v>
          </cell>
          <cell r="B1029" t="str">
            <v>VAR_fin</v>
          </cell>
          <cell r="C1029" t="str">
            <v>IH2</v>
          </cell>
          <cell r="H1029">
            <v>2.6205191419978355</v>
          </cell>
          <cell r="I1029">
            <v>8.7352838365313641</v>
          </cell>
          <cell r="J1029">
            <v>8.6973464632312361</v>
          </cell>
        </row>
        <row r="1030">
          <cell r="A1030" t="str">
            <v>ITOT-SWHH2BR</v>
          </cell>
          <cell r="B1030" t="str">
            <v>VAR_ncap</v>
          </cell>
          <cell r="C1030" t="str">
            <v>-</v>
          </cell>
          <cell r="H1030">
            <v>0.164609663427051</v>
          </cell>
          <cell r="I1030">
            <v>0.427216058946982</v>
          </cell>
          <cell r="J1030">
            <v>0.208836082167982</v>
          </cell>
        </row>
        <row r="1031">
          <cell r="A1031" t="str">
            <v>ITOT-SWHH2BR</v>
          </cell>
          <cell r="B1031" t="str">
            <v>VAR_cap</v>
          </cell>
          <cell r="C1031" t="str">
            <v>-</v>
          </cell>
          <cell r="H1031">
            <v>0.164609663427051</v>
          </cell>
          <cell r="I1031">
            <v>0.59181962411889888</v>
          </cell>
          <cell r="J1031">
            <v>0.58849480073595373</v>
          </cell>
        </row>
        <row r="1032">
          <cell r="A1032" t="str">
            <v>RHNS-SHSTG-ELC</v>
          </cell>
          <cell r="B1032" t="str">
            <v>VAR_fout</v>
          </cell>
          <cell r="C1032" t="str">
            <v>RHNS-SHAELCB</v>
          </cell>
          <cell r="H1032">
            <v>1.6810867022988599E-3</v>
          </cell>
          <cell r="I1032">
            <v>1.3527019437857511E-3</v>
          </cell>
          <cell r="J1032">
            <v>6.3589351526496482E-4</v>
          </cell>
        </row>
        <row r="1033">
          <cell r="A1033" t="str">
            <v>RHNS-SHSTG-ELC</v>
          </cell>
          <cell r="B1033" t="str">
            <v>VAR_fout</v>
          </cell>
          <cell r="C1033" t="str">
            <v>AUX_RHNS-SHSTG-ELC_OUT</v>
          </cell>
          <cell r="H1033">
            <v>1.6827677890011588E-3</v>
          </cell>
          <cell r="I1033">
            <v>1.3540546457295357E-3</v>
          </cell>
          <cell r="J1033">
            <v>6.3652940878022998E-4</v>
          </cell>
        </row>
        <row r="1034">
          <cell r="A1034" t="str">
            <v>RHNS-SHSTG-ELC</v>
          </cell>
          <cell r="B1034" t="str">
            <v>VAR_fin</v>
          </cell>
          <cell r="C1034" t="str">
            <v>RHNS-SHAELCB</v>
          </cell>
          <cell r="H1034">
            <v>1.6810984632488423E-3</v>
          </cell>
          <cell r="I1034">
            <v>1.3537948258386572E-3</v>
          </cell>
          <cell r="J1034">
            <v>6.3668079194950178E-4</v>
          </cell>
        </row>
        <row r="1035">
          <cell r="A1035" t="str">
            <v>RHNS-SHSTG-ELC</v>
          </cell>
          <cell r="B1035" t="str">
            <v>VAR_ncap</v>
          </cell>
          <cell r="C1035" t="str">
            <v>-</v>
          </cell>
          <cell r="H1035">
            <v>1.20947360520503E-4</v>
          </cell>
          <cell r="I1035">
            <v>1.2940449848798999E-4</v>
          </cell>
          <cell r="J1035">
            <v>3.00201844733238E-5</v>
          </cell>
        </row>
        <row r="1036">
          <cell r="A1036" t="str">
            <v>RHNS-SHSTG-ELC</v>
          </cell>
          <cell r="B1036" t="str">
            <v>VAR_cap</v>
          </cell>
          <cell r="C1036" t="str">
            <v>-</v>
          </cell>
          <cell r="H1036">
            <v>7.684120406292697E-4</v>
          </cell>
          <cell r="I1036">
            <v>3.0452969994048209E-4</v>
          </cell>
          <cell r="J1036">
            <v>1.2871946549169671E-4</v>
          </cell>
        </row>
        <row r="1037">
          <cell r="A1037" t="str">
            <v>RHES-SHCOABR</v>
          </cell>
          <cell r="B1037" t="str">
            <v>VAR_fout</v>
          </cell>
          <cell r="C1037" t="str">
            <v>CO2_R</v>
          </cell>
        </row>
        <row r="1038">
          <cell r="A1038" t="str">
            <v>RHES-SHCOABR</v>
          </cell>
          <cell r="B1038" t="str">
            <v>VAR_fout</v>
          </cell>
          <cell r="C1038" t="str">
            <v>RHES-SHCOA</v>
          </cell>
        </row>
        <row r="1039">
          <cell r="A1039" t="str">
            <v>RHES-SHCOABR</v>
          </cell>
          <cell r="B1039" t="str">
            <v>VAR_fin</v>
          </cell>
          <cell r="C1039" t="str">
            <v>RCOA</v>
          </cell>
        </row>
        <row r="1040">
          <cell r="A1040" t="str">
            <v>RHES-SHCOABR</v>
          </cell>
          <cell r="B1040" t="str">
            <v>VAR_cap</v>
          </cell>
          <cell r="C1040" t="str">
            <v>-</v>
          </cell>
          <cell r="H1040">
            <v>-2.9427722313016096E-7</v>
          </cell>
        </row>
        <row r="1041">
          <cell r="A1041" t="str">
            <v>D-INGA</v>
          </cell>
          <cell r="B1041" t="str">
            <v>VAR_fout</v>
          </cell>
          <cell r="C1041" t="str">
            <v>CO2</v>
          </cell>
          <cell r="H1041">
            <v>620.69654880577195</v>
          </cell>
          <cell r="I1041">
            <v>132.06703323411199</v>
          </cell>
          <cell r="J1041">
            <v>16.893471881914301</v>
          </cell>
        </row>
        <row r="1042">
          <cell r="A1042" t="str">
            <v>D-INGA</v>
          </cell>
          <cell r="B1042" t="str">
            <v>VAR_fout</v>
          </cell>
          <cell r="C1042" t="str">
            <v>IH2</v>
          </cell>
          <cell r="H1042">
            <v>0.30210912614178037</v>
          </cell>
          <cell r="I1042">
            <v>0.12324592731551798</v>
          </cell>
          <cell r="J1042">
            <v>5.8610176791003235E-2</v>
          </cell>
        </row>
        <row r="1043">
          <cell r="A1043" t="str">
            <v>D-INGA</v>
          </cell>
          <cell r="B1043" t="str">
            <v>VAR_fout</v>
          </cell>
          <cell r="C1043" t="str">
            <v>INGA</v>
          </cell>
          <cell r="H1043">
            <v>12.607303205740353</v>
          </cell>
          <cell r="I1043">
            <v>3.9717753427718949</v>
          </cell>
          <cell r="J1043">
            <v>1.9362671531585818</v>
          </cell>
        </row>
        <row r="1044">
          <cell r="A1044" t="str">
            <v>D-INGA</v>
          </cell>
          <cell r="B1044" t="str">
            <v>VAR_fin</v>
          </cell>
          <cell r="C1044" t="str">
            <v>NGA</v>
          </cell>
          <cell r="H1044">
            <v>11.005257957549153</v>
          </cell>
          <cell r="I1044">
            <v>2.3416140644346175</v>
          </cell>
          <cell r="J1044">
            <v>0.2995296432963529</v>
          </cell>
        </row>
        <row r="1045">
          <cell r="A1045" t="str">
            <v>D-INGA</v>
          </cell>
          <cell r="B1045" t="str">
            <v>VAR_fin</v>
          </cell>
          <cell r="C1045" t="str">
            <v>BNGA</v>
          </cell>
          <cell r="H1045">
            <v>1.6435343600989638</v>
          </cell>
          <cell r="I1045">
            <v>1.6435350850342696</v>
          </cell>
          <cell r="J1045">
            <v>1.6435515774155851</v>
          </cell>
        </row>
        <row r="1046">
          <cell r="A1046" t="str">
            <v>D-INGA</v>
          </cell>
          <cell r="B1046" t="str">
            <v>VAR_fin</v>
          </cell>
          <cell r="C1046" t="str">
            <v>H2</v>
          </cell>
          <cell r="H1046">
            <v>0.30210650296368641</v>
          </cell>
          <cell r="I1046">
            <v>0.12324549094485661</v>
          </cell>
          <cell r="J1046">
            <v>5.8610176790967139E-2</v>
          </cell>
        </row>
        <row r="1047">
          <cell r="A1047" t="str">
            <v>D-INGA</v>
          </cell>
          <cell r="B1047" t="str">
            <v>VAR_ncap</v>
          </cell>
          <cell r="C1047" t="str">
            <v>-</v>
          </cell>
          <cell r="H1047">
            <v>1.1371437764334601E-6</v>
          </cell>
          <cell r="I1047">
            <v>1.6288404573270399E-6</v>
          </cell>
          <cell r="J1047">
            <v>3.3053979674051198E-6</v>
          </cell>
        </row>
        <row r="1048">
          <cell r="A1048" t="str">
            <v>D-INGA</v>
          </cell>
          <cell r="B1048" t="str">
            <v>VAR_cap</v>
          </cell>
          <cell r="C1048" t="str">
            <v>-</v>
          </cell>
          <cell r="H1048">
            <v>1.9844874262964103</v>
          </cell>
          <cell r="I1048">
            <v>1.9844890551368677</v>
          </cell>
          <cell r="J1048">
            <v>1.0954684277146549</v>
          </cell>
        </row>
        <row r="1049">
          <cell r="A1049" t="str">
            <v>RHEM-SHNGAHP</v>
          </cell>
          <cell r="B1049" t="str">
            <v>VAR_fout</v>
          </cell>
          <cell r="C1049" t="str">
            <v>CO2_R</v>
          </cell>
          <cell r="H1049">
            <v>123.982348171948</v>
          </cell>
          <cell r="I1049">
            <v>141.24466801912101</v>
          </cell>
          <cell r="J1049">
            <v>105.495996008723</v>
          </cell>
        </row>
        <row r="1050">
          <cell r="A1050" t="str">
            <v>RHEM-SHNGAHP</v>
          </cell>
          <cell r="B1050" t="str">
            <v>VAR_fout</v>
          </cell>
          <cell r="C1050" t="str">
            <v>RHEM-SHANGAH</v>
          </cell>
          <cell r="H1050">
            <v>4.3811387851334667</v>
          </cell>
          <cell r="I1050">
            <v>5.0648882009193184</v>
          </cell>
          <cell r="J1050">
            <v>3.9792607181854263</v>
          </cell>
        </row>
        <row r="1051">
          <cell r="A1051" t="str">
            <v>RHEM-SHNGAHP</v>
          </cell>
          <cell r="B1051" t="str">
            <v>VAR_fin</v>
          </cell>
          <cell r="C1051" t="str">
            <v>RHEMELCHPC</v>
          </cell>
          <cell r="H1051">
            <v>4.3811387851334667</v>
          </cell>
          <cell r="I1051">
            <v>5.0648882009193184</v>
          </cell>
          <cell r="J1051">
            <v>3.9792607181854263</v>
          </cell>
        </row>
        <row r="1052">
          <cell r="A1052" t="str">
            <v>RHEM-SHNGAHP</v>
          </cell>
          <cell r="B1052" t="str">
            <v>VAR_fin</v>
          </cell>
          <cell r="C1052" t="str">
            <v>RNGA</v>
          </cell>
          <cell r="H1052">
            <v>2.198268584609012</v>
          </cell>
          <cell r="I1052">
            <v>2.5043380854454189</v>
          </cell>
          <cell r="J1052">
            <v>1.8704963831333887</v>
          </cell>
        </row>
        <row r="1053">
          <cell r="A1053" t="str">
            <v>RHEM-SHNGAHP</v>
          </cell>
          <cell r="B1053" t="str">
            <v>VAR_ncap</v>
          </cell>
          <cell r="C1053" t="str">
            <v>-</v>
          </cell>
          <cell r="H1053">
            <v>4.81326638590234E-2</v>
          </cell>
          <cell r="I1053">
            <v>0.20793301868542999</v>
          </cell>
          <cell r="J1053">
            <v>0.109783456593102</v>
          </cell>
        </row>
        <row r="1054">
          <cell r="A1054" t="str">
            <v>RHEM-SHNGAHP</v>
          </cell>
          <cell r="B1054" t="str">
            <v>VAR_cap</v>
          </cell>
          <cell r="C1054" t="str">
            <v>-</v>
          </cell>
          <cell r="H1054">
            <v>0.30940016231810075</v>
          </cell>
          <cell r="I1054">
            <v>0.35967884685786239</v>
          </cell>
          <cell r="J1054">
            <v>0.28104710660903404</v>
          </cell>
        </row>
        <row r="1055">
          <cell r="A1055" t="str">
            <v>D-SPLT</v>
          </cell>
          <cell r="B1055" t="str">
            <v>VAR_fout</v>
          </cell>
          <cell r="C1055" t="str">
            <v>SPLT</v>
          </cell>
          <cell r="H1055">
            <v>0.1982565738362104</v>
          </cell>
          <cell r="I1055">
            <v>0.12674243382381739</v>
          </cell>
          <cell r="J1055">
            <v>4.0252901280084963E-2</v>
          </cell>
        </row>
        <row r="1056">
          <cell r="A1056" t="str">
            <v>D-SPLT</v>
          </cell>
          <cell r="B1056" t="str">
            <v>VAR_fin</v>
          </cell>
          <cell r="C1056" t="str">
            <v>PLT</v>
          </cell>
          <cell r="H1056">
            <v>0.1982565738362104</v>
          </cell>
          <cell r="I1056">
            <v>0.12674243382381739</v>
          </cell>
          <cell r="J1056">
            <v>4.0252901280084963E-2</v>
          </cell>
        </row>
        <row r="1057">
          <cell r="A1057" t="str">
            <v>RHES-SHCONBR</v>
          </cell>
          <cell r="B1057" t="str">
            <v>VAR_fout</v>
          </cell>
          <cell r="C1057" t="str">
            <v>RHES-SHCON</v>
          </cell>
          <cell r="H1057">
            <v>1.3305498421330283E-4</v>
          </cell>
          <cell r="I1057">
            <v>1.4389256853424904E-4</v>
          </cell>
          <cell r="J1057">
            <v>1.9241550151644933E-4</v>
          </cell>
        </row>
        <row r="1058">
          <cell r="A1058" t="str">
            <v>RHES-SHCONBR</v>
          </cell>
          <cell r="B1058" t="str">
            <v>VAR_fin</v>
          </cell>
          <cell r="C1058" t="str">
            <v>CON</v>
          </cell>
          <cell r="H1058">
            <v>1.3305498421330283E-4</v>
          </cell>
          <cell r="I1058">
            <v>1.4389256853424904E-4</v>
          </cell>
          <cell r="J1058">
            <v>1.9241550151644933E-4</v>
          </cell>
        </row>
        <row r="1059">
          <cell r="A1059" t="str">
            <v>RHES-SHCONBR</v>
          </cell>
          <cell r="B1059" t="str">
            <v>VAR_ncap</v>
          </cell>
          <cell r="C1059" t="str">
            <v>-</v>
          </cell>
          <cell r="H1059">
            <v>9.7475185120465704E-7</v>
          </cell>
          <cell r="I1059">
            <v>2.0209664897641301E-6</v>
          </cell>
          <cell r="J1059">
            <v>4.7912844715847097E-6</v>
          </cell>
        </row>
        <row r="1060">
          <cell r="A1060" t="str">
            <v>RHES-SHCONBR</v>
          </cell>
          <cell r="B1060" t="str">
            <v>VAR_cap</v>
          </cell>
          <cell r="C1060" t="str">
            <v>-</v>
          </cell>
          <cell r="H1060">
            <v>6.0114398071597655E-6</v>
          </cell>
          <cell r="I1060">
            <v>8.0015928188587573E-6</v>
          </cell>
          <cell r="J1060">
            <v>1.2894836508636801E-5</v>
          </cell>
        </row>
        <row r="1061">
          <cell r="A1061" t="str">
            <v>RHSA-WHSOLBR</v>
          </cell>
          <cell r="B1061" t="str">
            <v>VAR_fout</v>
          </cell>
          <cell r="C1061" t="str">
            <v>RHSA-WHASOL</v>
          </cell>
          <cell r="H1061">
            <v>1.7315507041460241</v>
          </cell>
          <cell r="I1061">
            <v>2.0217950619251837</v>
          </cell>
          <cell r="J1061">
            <v>2.276595710212316</v>
          </cell>
        </row>
        <row r="1062">
          <cell r="A1062" t="str">
            <v>RHSA-WHSOLBR</v>
          </cell>
          <cell r="B1062" t="str">
            <v>VAR_fin</v>
          </cell>
          <cell r="C1062" t="str">
            <v>SOL</v>
          </cell>
          <cell r="H1062">
            <v>1.7315507041460241</v>
          </cell>
          <cell r="I1062">
            <v>2.0217950619251837</v>
          </cell>
          <cell r="J1062">
            <v>2.276595710212316</v>
          </cell>
        </row>
        <row r="1063">
          <cell r="A1063" t="str">
            <v>RHSA-WHSOLBR</v>
          </cell>
          <cell r="B1063" t="str">
            <v>VAR_fin</v>
          </cell>
          <cell r="C1063" t="str">
            <v>RHSASOLBRC</v>
          </cell>
          <cell r="H1063">
            <v>1.7315507041460241</v>
          </cell>
          <cell r="I1063">
            <v>2.0217950619251837</v>
          </cell>
          <cell r="J1063">
            <v>2.276595710212316</v>
          </cell>
        </row>
        <row r="1064">
          <cell r="A1064" t="str">
            <v>RHSA-WHSOLBR</v>
          </cell>
          <cell r="B1064" t="str">
            <v>VAR_ncap</v>
          </cell>
          <cell r="C1064" t="str">
            <v>-</v>
          </cell>
          <cell r="H1064">
            <v>0.30640373030956702</v>
          </cell>
          <cell r="I1064">
            <v>0.215743528534555</v>
          </cell>
          <cell r="J1064">
            <v>0.35010637317918403</v>
          </cell>
        </row>
        <row r="1065">
          <cell r="A1065" t="str">
            <v>RHSA-WHSOLBR</v>
          </cell>
          <cell r="B1065" t="str">
            <v>VAR_cap</v>
          </cell>
          <cell r="C1065" t="str">
            <v>-</v>
          </cell>
          <cell r="H1065">
            <v>0.45760580048303368</v>
          </cell>
          <cell r="I1065">
            <v>0.55174095711365578</v>
          </cell>
          <cell r="J1065">
            <v>0.63628542786858033</v>
          </cell>
        </row>
        <row r="1066">
          <cell r="A1066" t="str">
            <v>SCOM-SHCONBR</v>
          </cell>
          <cell r="B1066" t="str">
            <v>VAR_ncap</v>
          </cell>
          <cell r="C1066" t="str">
            <v>-</v>
          </cell>
          <cell r="H1066">
            <v>5.0832880981077705E-7</v>
          </cell>
          <cell r="I1066">
            <v>1.47430263377474E-7</v>
          </cell>
          <cell r="J1066">
            <v>2.1399820358888701E-7</v>
          </cell>
        </row>
        <row r="1067">
          <cell r="A1067" t="str">
            <v>SCOM-SHCONBR</v>
          </cell>
          <cell r="B1067" t="str">
            <v>VAR_cap</v>
          </cell>
          <cell r="C1067" t="str">
            <v>-</v>
          </cell>
          <cell r="H1067">
            <v>5.4788563857988646E-7</v>
          </cell>
          <cell r="I1067">
            <v>6.8059362992499975E-7</v>
          </cell>
          <cell r="J1067">
            <v>9.616831742455271E-7</v>
          </cell>
        </row>
        <row r="1068">
          <cell r="A1068" t="str">
            <v>RHNM-SHNGABR</v>
          </cell>
          <cell r="B1068" t="str">
            <v>VAR_fout</v>
          </cell>
          <cell r="C1068" t="str">
            <v>CO2_R</v>
          </cell>
          <cell r="H1068">
            <v>0.86945921273419402</v>
          </cell>
        </row>
        <row r="1069">
          <cell r="A1069" t="str">
            <v>RHNM-SHNGABR</v>
          </cell>
          <cell r="B1069" t="str">
            <v>VAR_fout</v>
          </cell>
          <cell r="C1069" t="str">
            <v>RHNM-SHNGA</v>
          </cell>
          <cell r="H1069">
            <v>1.4799725387446745E-2</v>
          </cell>
        </row>
        <row r="1070">
          <cell r="A1070" t="str">
            <v>RHNM-SHNGABR</v>
          </cell>
          <cell r="B1070" t="str">
            <v>VAR_fin</v>
          </cell>
          <cell r="C1070" t="str">
            <v>RNGA</v>
          </cell>
          <cell r="H1070">
            <v>1.5415943488194934E-2</v>
          </cell>
        </row>
        <row r="1071">
          <cell r="A1071" t="str">
            <v>RHNM-SHNGABR</v>
          </cell>
          <cell r="B1071" t="str">
            <v>VAR_ncap</v>
          </cell>
          <cell r="C1071" t="str">
            <v>-</v>
          </cell>
          <cell r="H1071">
            <v>5.7971451977126E-7</v>
          </cell>
          <cell r="I1071">
            <v>6.6561247013859296E-7</v>
          </cell>
          <cell r="J1071">
            <v>4.9451623038247497E-7</v>
          </cell>
        </row>
        <row r="1072">
          <cell r="A1072" t="str">
            <v>RHNM-SHNGABR</v>
          </cell>
          <cell r="B1072" t="str">
            <v>VAR_cap</v>
          </cell>
          <cell r="C1072" t="str">
            <v>-</v>
          </cell>
          <cell r="H1072">
            <v>3.2111645636102026E-3</v>
          </cell>
          <cell r="I1072">
            <v>4.1179371674767989E-7</v>
          </cell>
          <cell r="J1072">
            <v>1.4825634901325995E-7</v>
          </cell>
        </row>
        <row r="1073">
          <cell r="A1073" t="str">
            <v>RHES-SHSOLBR</v>
          </cell>
          <cell r="B1073" t="str">
            <v>VAR_fout</v>
          </cell>
          <cell r="C1073" t="str">
            <v>RHES-SHASOL</v>
          </cell>
          <cell r="H1073">
            <v>3.016688012864286E-2</v>
          </cell>
          <cell r="I1073">
            <v>3.0656114494905438E-2</v>
          </cell>
          <cell r="J1073">
            <v>2.9432813563990332E-2</v>
          </cell>
        </row>
        <row r="1074">
          <cell r="A1074" t="str">
            <v>RHES-SHSOLBR</v>
          </cell>
          <cell r="B1074" t="str">
            <v>VAR_fin</v>
          </cell>
          <cell r="C1074" t="str">
            <v>SOL</v>
          </cell>
          <cell r="H1074">
            <v>3.016688012864286E-2</v>
          </cell>
          <cell r="I1074">
            <v>3.0656114494905438E-2</v>
          </cell>
          <cell r="J1074">
            <v>2.9432813563990332E-2</v>
          </cell>
        </row>
        <row r="1075">
          <cell r="A1075" t="str">
            <v>RHES-SHSOLBR</v>
          </cell>
          <cell r="B1075" t="str">
            <v>VAR_ncap</v>
          </cell>
          <cell r="C1075" t="str">
            <v>-</v>
          </cell>
          <cell r="H1075">
            <v>1.17402796419625E-6</v>
          </cell>
          <cell r="I1075">
            <v>4.5018379235209601E-3</v>
          </cell>
          <cell r="J1075">
            <v>1.03072258916593E-3</v>
          </cell>
        </row>
        <row r="1076">
          <cell r="A1076" t="str">
            <v>RHES-SHSOLBR</v>
          </cell>
          <cell r="B1076" t="str">
            <v>VAR_cap</v>
          </cell>
          <cell r="C1076" t="str">
            <v>-</v>
          </cell>
          <cell r="H1076">
            <v>1.8516234186650729E-2</v>
          </cell>
          <cell r="I1076">
            <v>4.5028987717329813E-3</v>
          </cell>
          <cell r="J1076">
            <v>4.2981725703751068E-3</v>
          </cell>
        </row>
        <row r="1077">
          <cell r="A1077" t="str">
            <v>SCOM-SHSOLBR</v>
          </cell>
          <cell r="B1077" t="str">
            <v>VAR_fout</v>
          </cell>
          <cell r="C1077" t="str">
            <v>SCOM-SHASOL</v>
          </cell>
          <cell r="H1077">
            <v>0.9569860550876742</v>
          </cell>
          <cell r="I1077">
            <v>1.1346646668583988</v>
          </cell>
          <cell r="J1077">
            <v>1.2448582720241472</v>
          </cell>
        </row>
        <row r="1078">
          <cell r="A1078" t="str">
            <v>SCOM-SHSOLBR</v>
          </cell>
          <cell r="B1078" t="str">
            <v>VAR_fin</v>
          </cell>
          <cell r="C1078" t="str">
            <v>SOL</v>
          </cell>
          <cell r="H1078">
            <v>0.9569860550876742</v>
          </cell>
          <cell r="I1078">
            <v>1.1346646668583988</v>
          </cell>
          <cell r="J1078">
            <v>1.2448582720241472</v>
          </cell>
        </row>
        <row r="1079">
          <cell r="A1079" t="str">
            <v>SCOM-SHSOLBR</v>
          </cell>
          <cell r="B1079" t="str">
            <v>VAR_ncap</v>
          </cell>
          <cell r="C1079" t="str">
            <v>-</v>
          </cell>
          <cell r="H1079">
            <v>9.2157931597085699E-2</v>
          </cell>
          <cell r="I1079">
            <v>6.0428365615508697E-2</v>
          </cell>
          <cell r="J1079">
            <v>0.102162224708576</v>
          </cell>
        </row>
        <row r="1080">
          <cell r="A1080" t="str">
            <v>SCOM-SHSOLBR</v>
          </cell>
          <cell r="B1080" t="str">
            <v>VAR_cap</v>
          </cell>
          <cell r="C1080" t="str">
            <v>-</v>
          </cell>
          <cell r="H1080">
            <v>0.13904358857116161</v>
          </cell>
          <cell r="I1080">
            <v>0.16541049306650535</v>
          </cell>
          <cell r="J1080">
            <v>0.18499902959040079</v>
          </cell>
        </row>
        <row r="1081">
          <cell r="A1081" t="str">
            <v>RHEM-SHSTG-ELCHP</v>
          </cell>
          <cell r="B1081" t="str">
            <v>VAR_fout</v>
          </cell>
          <cell r="C1081" t="str">
            <v>RHEM-SHAELCH</v>
          </cell>
          <cell r="H1081">
            <v>3.0518205652752557</v>
          </cell>
          <cell r="I1081">
            <v>4.8148379840809072</v>
          </cell>
          <cell r="J1081">
            <v>4.0109833889660109</v>
          </cell>
        </row>
        <row r="1082">
          <cell r="A1082" t="str">
            <v>RHEM-SHSTG-ELCHP</v>
          </cell>
          <cell r="B1082" t="str">
            <v>VAR_fout</v>
          </cell>
          <cell r="C1082" t="str">
            <v>AUX_RHEM-SHSTG-ELCHP_OUT</v>
          </cell>
          <cell r="H1082">
            <v>3.0548723858405302</v>
          </cell>
          <cell r="I1082">
            <v>4.8196528220649881</v>
          </cell>
          <cell r="J1082">
            <v>4.0149943723549777</v>
          </cell>
        </row>
        <row r="1083">
          <cell r="A1083" t="str">
            <v>RHEM-SHSTG-ELCHP</v>
          </cell>
          <cell r="B1083" t="str">
            <v>VAR_fin</v>
          </cell>
          <cell r="C1083" t="str">
            <v>RHEM-SHAELCH</v>
          </cell>
          <cell r="H1083">
            <v>3.0518403269796761</v>
          </cell>
          <cell r="I1083">
            <v>4.814853107112226</v>
          </cell>
          <cell r="J1083">
            <v>4.010994777255684</v>
          </cell>
        </row>
        <row r="1084">
          <cell r="A1084" t="str">
            <v>RHEM-SHSTG-ELCHP</v>
          </cell>
          <cell r="B1084" t="str">
            <v>VAR_ncap</v>
          </cell>
          <cell r="C1084" t="str">
            <v>-</v>
          </cell>
          <cell r="H1084">
            <v>0.19717508021011801</v>
          </cell>
          <cell r="I1084">
            <v>0.159214413651487</v>
          </cell>
          <cell r="J1084">
            <v>0.19088092736124801</v>
          </cell>
        </row>
        <row r="1085">
          <cell r="A1085" t="str">
            <v>RHEM-SHSTG-ELCHP</v>
          </cell>
          <cell r="B1085" t="str">
            <v>VAR_cap</v>
          </cell>
          <cell r="C1085" t="str">
            <v>-</v>
          </cell>
          <cell r="H1085">
            <v>0.37204526361466145</v>
          </cell>
          <cell r="I1085">
            <v>0.44130669357899777</v>
          </cell>
          <cell r="J1085">
            <v>0.38975225932595203</v>
          </cell>
        </row>
        <row r="1086">
          <cell r="A1086" t="str">
            <v>ITOT-SWHELCBR</v>
          </cell>
          <cell r="B1086" t="str">
            <v>VAR_fout</v>
          </cell>
          <cell r="C1086" t="str">
            <v>ITOT-SWHAELC</v>
          </cell>
          <cell r="H1086">
            <v>14.36826094799091</v>
          </cell>
          <cell r="I1086">
            <v>14.368262403034066</v>
          </cell>
          <cell r="J1086">
            <v>14.368261555595629</v>
          </cell>
        </row>
        <row r="1087">
          <cell r="A1087" t="str">
            <v>ITOT-SWHELCBR</v>
          </cell>
          <cell r="B1087" t="str">
            <v>VAR_fin</v>
          </cell>
          <cell r="C1087" t="str">
            <v>ITOT_ELC</v>
          </cell>
          <cell r="H1087">
            <v>16.984413517076081</v>
          </cell>
          <cell r="I1087">
            <v>16.962012101958859</v>
          </cell>
          <cell r="J1087">
            <v>16.917381671360129</v>
          </cell>
        </row>
        <row r="1088">
          <cell r="A1088" t="str">
            <v>ITOT-SWHELCBR</v>
          </cell>
          <cell r="B1088" t="str">
            <v>VAR_ncap</v>
          </cell>
          <cell r="C1088" t="str">
            <v>-</v>
          </cell>
          <cell r="H1088">
            <v>0.82881133728648104</v>
          </cell>
          <cell r="I1088">
            <v>0.32255626377616398</v>
          </cell>
          <cell r="J1088">
            <v>0.64335640469007405</v>
          </cell>
        </row>
        <row r="1089">
          <cell r="A1089" t="str">
            <v>ITOT-SWHELCBR</v>
          </cell>
          <cell r="B1089" t="str">
            <v>VAR_cap</v>
          </cell>
          <cell r="C1089" t="str">
            <v>-</v>
          </cell>
          <cell r="H1089">
            <v>1.0925002112987818</v>
          </cell>
          <cell r="I1089">
            <v>1.1578028905817259</v>
          </cell>
          <cell r="J1089">
            <v>1.2280094441147589</v>
          </cell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I4">
            <v>0.77936740507962121</v>
          </cell>
          <cell r="J4">
            <v>-298567.4089990689</v>
          </cell>
          <cell r="K4">
            <v>-60.996620320465496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2196.1834760482016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0.53190402772727274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2095.4823206082192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304.98302668114883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0.16849165648878039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383.67569852574303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73.210295736842482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874.5413837589532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1.401110836329421E-2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5928.7013310506272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I15">
            <v>0.77936740507962121</v>
          </cell>
          <cell r="J15">
            <v>-298567.4089990689</v>
          </cell>
          <cell r="K15">
            <v>-57.452812089496902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-298567.4089990689</v>
          </cell>
          <cell r="K16">
            <v>-60.996620320465496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9.1436838294425904</v>
          </cell>
          <cell r="J17">
            <v>4.7409297116410896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19.610950716648301</v>
          </cell>
          <cell r="J18">
            <v>23.170674178207602</v>
          </cell>
          <cell r="K18">
            <v>24.814600825524799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7.3265550902770996E-2</v>
          </cell>
          <cell r="J19">
            <v>7.7440120059207307E-2</v>
          </cell>
          <cell r="K19">
            <v>5.1037562461127298E-2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1.08472855788342</v>
          </cell>
          <cell r="J20">
            <v>0.56879570376486399</v>
          </cell>
          <cell r="K20">
            <v>0.18252797217480299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0.447633848444983</v>
          </cell>
          <cell r="J21">
            <v>0.44621159675724198</v>
          </cell>
          <cell r="K21">
            <v>0.28091684116294302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433.07291615811903</v>
          </cell>
          <cell r="J22">
            <v>113.88847697913501</v>
          </cell>
          <cell r="K22">
            <v>39.769331583837698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62.950841492185901</v>
          </cell>
          <cell r="J23">
            <v>73.840850787232</v>
          </cell>
          <cell r="K23">
            <v>63.388488434917001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507.45432824376599</v>
          </cell>
          <cell r="J24">
            <v>135.12888948214399</v>
          </cell>
          <cell r="K24">
            <v>15.3787136766201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42.241393799495</v>
          </cell>
          <cell r="J25">
            <v>37.180307688377098</v>
          </cell>
          <cell r="K25">
            <v>26.8775181064047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2.62188859379678</v>
          </cell>
          <cell r="J26">
            <v>2.6883048249306198</v>
          </cell>
          <cell r="K26">
            <v>1.9009926704175499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2.97742223503161</v>
          </cell>
          <cell r="J27">
            <v>2.18799224666627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7.0527645641390205E-2</v>
          </cell>
          <cell r="J28">
            <v>7.7733834014229397E-2</v>
          </cell>
          <cell r="K28">
            <v>5.21116573634514E-2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201.488431082045</v>
          </cell>
          <cell r="J29">
            <v>209.55372751465401</v>
          </cell>
          <cell r="K29">
            <v>0.227365349129792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24.525184996691401</v>
          </cell>
          <cell r="J30">
            <v>28.5120714920984</v>
          </cell>
          <cell r="K30">
            <v>29.093555897123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245.77430203389699</v>
          </cell>
          <cell r="J31">
            <v>96.578227087404201</v>
          </cell>
          <cell r="K31">
            <v>41.709446275691597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181.26894411652401</v>
          </cell>
          <cell r="J32">
            <v>78.555542409002598</v>
          </cell>
          <cell r="K32">
            <v>33.897222144924001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168.236885969676</v>
          </cell>
          <cell r="J33">
            <v>59.542629818722801</v>
          </cell>
          <cell r="K33">
            <v>3.59416790219414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292.983493486226</v>
          </cell>
          <cell r="J34">
            <v>68.810537694534801</v>
          </cell>
          <cell r="K34">
            <v>8.5680248699711807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0.66476174083912998</v>
          </cell>
          <cell r="J35">
            <v>0.55731937997029202</v>
          </cell>
          <cell r="K35">
            <v>0.17217969217415499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0.44743234802133502</v>
          </cell>
          <cell r="J36">
            <v>0.44602463571433398</v>
          </cell>
          <cell r="K36">
            <v>0.28067526610228999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207.87822975917899</v>
          </cell>
          <cell r="J37">
            <v>215.21917987858001</v>
          </cell>
          <cell r="K37">
            <v>0.22737497450138999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123.982348171948</v>
          </cell>
          <cell r="J39">
            <v>141.24466801912101</v>
          </cell>
          <cell r="K39">
            <v>105.495996008723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0.86945921273419402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2529.8690535891401</v>
          </cell>
          <cell r="J41">
            <v>1293.0165350827299</v>
          </cell>
          <cell r="K41">
            <v>395.96224771141902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131.289873507284</v>
          </cell>
          <cell r="J42">
            <v>150.013867244175</v>
          </cell>
          <cell r="K42">
            <v>120.557139295043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2.98737119508881</v>
          </cell>
          <cell r="J43">
            <v>0.93594032900241897</v>
          </cell>
          <cell r="K43">
            <v>7.4850681645903402E-2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407.54441171496399</v>
          </cell>
          <cell r="J44">
            <v>125.429027627729</v>
          </cell>
          <cell r="K44">
            <v>49.862418998617301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0.25501032890847503</v>
          </cell>
          <cell r="J45">
            <v>0.307658101934566</v>
          </cell>
          <cell r="K45">
            <v>0.11303409212069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631.20260542712003</v>
          </cell>
          <cell r="J46">
            <v>202.36738228148101</v>
          </cell>
          <cell r="K46">
            <v>12.876121656328699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1173.2792721733699</v>
          </cell>
          <cell r="J47">
            <v>479.05387558432199</v>
          </cell>
          <cell r="K47">
            <v>183.48356472375499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8.2268726597362396E-2</v>
          </cell>
          <cell r="J49">
            <v>8.0062086563740892E-2</v>
          </cell>
          <cell r="K49">
            <v>7.1148273578009985E-2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0.15123240000664931</v>
          </cell>
          <cell r="J50">
            <v>8.2171688611708302E-2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89.428763185077472</v>
          </cell>
          <cell r="J51">
            <v>64.157559406159933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17.020399335583154</v>
          </cell>
          <cell r="J52">
            <v>1.0843027430417358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2.0101062745329452</v>
          </cell>
          <cell r="J53">
            <v>0.25099068364007732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258.97858247831675</v>
          </cell>
          <cell r="J54">
            <v>174.81007000810689</v>
          </cell>
          <cell r="K54">
            <v>39.724935597479984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1.0210787314997888E-2</v>
          </cell>
          <cell r="J57">
            <v>5.4751882264970448E-3</v>
          </cell>
          <cell r="K57">
            <v>1.41901298918187E-3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2.3205197569402744E-2</v>
          </cell>
          <cell r="J58">
            <v>1.4540909520114421E-2</v>
          </cell>
          <cell r="K58">
            <v>3.7475760459233102E-3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0.72443633932250007</v>
          </cell>
          <cell r="J59">
            <v>0.34591853307381815</v>
          </cell>
          <cell r="K59">
            <v>0.10480476895450309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3.3703959591941057E-2</v>
          </cell>
          <cell r="J60">
            <v>2.2385145102951913E-2</v>
          </cell>
          <cell r="K60">
            <v>5.7393465072948001E-3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2.7843470444559933E-2</v>
          </cell>
          <cell r="J61">
            <v>1.9450405773236056E-2</v>
          </cell>
          <cell r="K61">
            <v>5.0510154342441396E-3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0.14156092547740529</v>
          </cell>
          <cell r="J62">
            <v>4.5524152703061233E-2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0.14749258704425069</v>
          </cell>
          <cell r="J63">
            <v>4.9431036314556906E-2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0.1140559711269645</v>
          </cell>
          <cell r="J64">
            <v>3.6855140283520722E-2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0.18790508204704071</v>
          </cell>
          <cell r="J65">
            <v>6.3901251679246623E-2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0.12774601641046268</v>
          </cell>
          <cell r="J66">
            <v>4.3906462621665726E-2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0.26673123408737409</v>
          </cell>
          <cell r="J67">
            <v>9.4907683000027193E-2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0.1686564555162765</v>
          </cell>
          <cell r="J68">
            <v>6.138967410390761E-2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0.2426822791557422</v>
          </cell>
          <cell r="J69">
            <v>5.6900725257607458</v>
          </cell>
          <cell r="K69">
            <v>6.3818473598828547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7.5662589032377131E-2</v>
          </cell>
          <cell r="J70">
            <v>2.319430851412799E-2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6.9981839094007077</v>
          </cell>
          <cell r="J71">
            <v>1.803288689300873</v>
          </cell>
          <cell r="K71">
            <v>0.24959255758996801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9.6124345199517691</v>
          </cell>
          <cell r="J72">
            <v>4.3970669886689899</v>
          </cell>
          <cell r="K72">
            <v>0.45707635992150691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6.4086712335289951E-3</v>
          </cell>
          <cell r="J73">
            <v>9.9542024661422295E-3</v>
          </cell>
          <cell r="K73">
            <v>1.6306608753068699E-3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13.5281882662294</v>
          </cell>
          <cell r="J75">
            <v>4.7419152486952303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68.160350631561812</v>
          </cell>
          <cell r="J76">
            <v>38.032650933878251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966.31310089950603</v>
          </cell>
          <cell r="J77">
            <v>559.85058836130497</v>
          </cell>
          <cell r="K77">
            <v>149.72046955830999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0.76727200843549559</v>
          </cell>
          <cell r="J78">
            <v>3.5570179535054695E-2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2.3622454247891427</v>
          </cell>
          <cell r="J79">
            <v>1.1528714504449304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3.9794521814571726</v>
          </cell>
          <cell r="J81">
            <v>3.9533209174162574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1.547961411837329E-2</v>
          </cell>
          <cell r="J84">
            <v>1.4394316207640329E-2</v>
          </cell>
          <cell r="K84">
            <v>1.344914463202258E-2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J87">
            <v>1.9480747556443499E-5</v>
          </cell>
          <cell r="K87">
            <v>1.70160290495598E-5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98.303058199244234</v>
          </cell>
          <cell r="J97">
            <v>56.386322531364641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60.119365080224675</v>
          </cell>
          <cell r="J98">
            <v>8.445584018148498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12.598218554725037</v>
          </cell>
          <cell r="J99">
            <v>0.43732347397670007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0.21511502782077199</v>
          </cell>
          <cell r="J100">
            <v>8.6647468251020932E-2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119.43735578648479</v>
          </cell>
          <cell r="J101">
            <v>15.921655538816923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1.7050443103970914</v>
          </cell>
          <cell r="J102">
            <v>9.1790407538275484E-2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1218.5139195936304</v>
          </cell>
          <cell r="J103">
            <v>594.49838802842169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10.199482662526224</v>
          </cell>
          <cell r="J104">
            <v>8.9153645180499549E-2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5.763609250337459</v>
          </cell>
          <cell r="J105">
            <v>5.0340598690891636E-2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0.10452989945021127</v>
          </cell>
          <cell r="J107">
            <v>0.28640918579917829</v>
          </cell>
          <cell r="K107">
            <v>17.368024040924031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9.3416285055616999E-2</v>
          </cell>
          <cell r="J108">
            <v>0.13555500928597611</v>
          </cell>
          <cell r="K108">
            <v>6.4000097290267996E-2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40.727902180729131</v>
          </cell>
          <cell r="J109">
            <v>46.640680879254468</v>
          </cell>
          <cell r="K109">
            <v>2.0570517068160266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67.315699023194099</v>
          </cell>
          <cell r="J110">
            <v>106.32443981325588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5.2527618359280168E-3</v>
          </cell>
          <cell r="J111">
            <v>7.1469346162565499E-3</v>
          </cell>
          <cell r="K111">
            <v>8.5584094516929696E-4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I112">
            <v>3.9697579849371299E-2</v>
          </cell>
          <cell r="J112">
            <v>4.0387449809432097E-2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256.80118217408278</v>
          </cell>
          <cell r="J113">
            <v>109.31765801519416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50.593927298115169</v>
          </cell>
          <cell r="J114">
            <v>41.90298171127511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14.374010595237495</v>
          </cell>
          <cell r="J115">
            <v>8.2624860513017859E-2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271.9168438348961</v>
          </cell>
          <cell r="J116">
            <v>116.07417012529677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1.2682490810057157</v>
          </cell>
          <cell r="J117">
            <v>8.8295140763614999E-2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0.58191913864038569</v>
          </cell>
          <cell r="J118">
            <v>8.2638407635654457E-2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1.0115460188783425</v>
          </cell>
          <cell r="J119">
            <v>8.7567833134871639E-2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1080.817480181016</v>
          </cell>
          <cell r="J120">
            <v>1125.9248548597059</v>
          </cell>
          <cell r="K120">
            <v>116.4733428451037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0.15101167829370271</v>
          </cell>
          <cell r="J121">
            <v>0.1904000942256239</v>
          </cell>
          <cell r="K121">
            <v>3.8898527745296799E-2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0.14774900654877271</v>
          </cell>
          <cell r="J122">
            <v>8.0035848092101791E-2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251.15584088593789</v>
          </cell>
          <cell r="J123">
            <v>223.17066067120211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182.46835921109948</v>
          </cell>
          <cell r="J124">
            <v>55.156652795832571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0.73354372056212491</v>
          </cell>
          <cell r="J126">
            <v>0.25640042081691927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3.4454389739896557E-4</v>
          </cell>
          <cell r="J130">
            <v>2.8004224290249368E-4</v>
          </cell>
          <cell r="K130">
            <v>2.50275349313518E-4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K131">
            <v>4.1754371801863E-5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5374.5458235294</v>
          </cell>
          <cell r="J135">
            <v>3517.2129067149399</v>
          </cell>
          <cell r="K135">
            <v>455.831827002289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-2196.1834760482002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7948.3973831108697</v>
          </cell>
          <cell r="J137">
            <v>7129.7410848909203</v>
          </cell>
          <cell r="K137">
            <v>3896.9516817404501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8.1430072507712697E-2</v>
          </cell>
          <cell r="J138">
            <v>2.7438570733493502E-3</v>
          </cell>
          <cell r="K138">
            <v>3.9583795365995302E-2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-0.53190402772727297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-2095.4823206082201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278.64147254194802</v>
          </cell>
          <cell r="J141">
            <v>94.357245765129207</v>
          </cell>
          <cell r="K141">
            <v>0.13532224069006399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298.94718848380001</v>
          </cell>
          <cell r="J142">
            <v>140.15712674087101</v>
          </cell>
          <cell r="K142">
            <v>1.1715743312100801E-3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-304.983026681149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-0.16849165648878101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3050.3373025393298</v>
          </cell>
          <cell r="J145">
            <v>2302.8673917485298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2085.5359019243101</v>
          </cell>
          <cell r="J146">
            <v>2077.4143085021001</v>
          </cell>
          <cell r="K146">
            <v>2063.7562710042798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0.72057241604914102</v>
          </cell>
          <cell r="J147">
            <v>7.9567740838482601E-2</v>
          </cell>
          <cell r="K147">
            <v>4.24953933958752E-2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0.15564801042375601</v>
          </cell>
          <cell r="J148">
            <v>0.15392989875841401</v>
          </cell>
          <cell r="K148">
            <v>5.8808706182817201E-2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511.563735083636</v>
          </cell>
          <cell r="J149">
            <v>277.551890497469</v>
          </cell>
          <cell r="K149">
            <v>162.692109138587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-3913.9045949322899</v>
          </cell>
          <cell r="J150">
            <v>-3634.0855814236302</v>
          </cell>
          <cell r="K150">
            <v>-3896.9515525562201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1497.09459407389</v>
          </cell>
          <cell r="J151">
            <v>1025.84991470466</v>
          </cell>
          <cell r="K151">
            <v>358.051432924621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8.7224980167830896E-2</v>
          </cell>
          <cell r="J152">
            <v>2.56637539496518E-3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641.85686762450996</v>
          </cell>
          <cell r="J153">
            <v>205.76162380692901</v>
          </cell>
          <cell r="K153">
            <v>1.0286687850816301E-3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-383.67569852574297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997.387051653551</v>
          </cell>
          <cell r="J156">
            <v>274.96039539037599</v>
          </cell>
          <cell r="K156">
            <v>1.1850346555948E-3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1910.12182014927</v>
          </cell>
          <cell r="J157">
            <v>656.56125910633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-73.210295736842497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-874.54138375895297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1001.75517368965</v>
          </cell>
          <cell r="J160">
            <v>996.69825329300704</v>
          </cell>
          <cell r="K160">
            <v>986.58514140496504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100.336509302295</v>
          </cell>
          <cell r="J161">
            <v>24.715234072419499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620.69654880577195</v>
          </cell>
          <cell r="J162">
            <v>132.06703323411199</v>
          </cell>
          <cell r="K162">
            <v>16.893471881914301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-1.40111083632942E-2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2240.4532328273499</v>
          </cell>
          <cell r="J164">
            <v>2266.0985834110702</v>
          </cell>
          <cell r="K164">
            <v>2340.54696081067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19270.265062357001</v>
          </cell>
          <cell r="J165">
            <v>13970.954571612299</v>
          </cell>
          <cell r="K165">
            <v>1.80767428830052E-3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-8.0278402468303603E-2</v>
          </cell>
          <cell r="J166">
            <v>-0.13925475832192799</v>
          </cell>
          <cell r="K166">
            <v>-0.417876027236467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5928.7013310506272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5928.7013310506272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-298509.80810564512</v>
          </cell>
          <cell r="K169">
            <v>2.3497888300740919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4007.103467956204</v>
          </cell>
          <cell r="J170">
            <v>3346.3420320025557</v>
          </cell>
          <cell r="K170">
            <v>3067.2756396608547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2494.481645727441</v>
          </cell>
          <cell r="J171">
            <v>1300.8103100950357</v>
          </cell>
          <cell r="K171">
            <v>358.05261795927635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5059.4767241523905</v>
          </cell>
          <cell r="J172">
            <v>2983.9345971576849</v>
          </cell>
          <cell r="K172">
            <v>5.8808706182817257E-2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2519.8152777853511</v>
          </cell>
          <cell r="J173">
            <v>2360.5353969170328</v>
          </cell>
          <cell r="K173">
            <v>2340.7247784447509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1153.420602708147</v>
          </cell>
          <cell r="J174">
            <v>483.31351430439906</v>
          </cell>
          <cell r="K174">
            <v>162.69313780737252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2519.8152777853511</v>
          </cell>
          <cell r="J175">
            <v>2360.5353969170328</v>
          </cell>
          <cell r="K175">
            <v>-2024.6901038842016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4007.0840019947736</v>
          </cell>
          <cell r="J176">
            <v>3346.3406765545592</v>
          </cell>
          <cell r="K176">
            <v>1503.8962329853139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21761.196998109666</v>
          </cell>
          <cell r="J177">
            <v>16181.811923948308</v>
          </cell>
          <cell r="K177">
            <v>5408.0111116795488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1.2606232793592E-3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5928.70133105064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1.2381197627563801E-4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2085.535901924306</v>
          </cell>
          <cell r="J182">
            <v>2077.4143085020964</v>
          </cell>
          <cell r="K182">
            <v>2063.7562710042794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2085.535901924306</v>
          </cell>
          <cell r="J183">
            <v>2077.4143085020964</v>
          </cell>
          <cell r="K183">
            <v>2063.7562710042794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2325.2952137566099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4.5447910077133996E-3</v>
          </cell>
          <cell r="K185">
            <v>0.62732696049925896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2354.47451753732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342.49141745174802</v>
          </cell>
          <cell r="J187">
            <v>159.81654025751001</v>
          </cell>
          <cell r="K187">
            <v>1.8783902513093399E-2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2535.93305872769</v>
          </cell>
          <cell r="J188">
            <v>2541.4890710321602</v>
          </cell>
          <cell r="K188">
            <v>0.50159471547234402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0.89197455485200805</v>
          </cell>
          <cell r="J189">
            <v>7.6977949950019497E-2</v>
          </cell>
          <cell r="K189">
            <v>0.37381483078802802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1944.97478376965</v>
          </cell>
          <cell r="J190">
            <v>1990.7090265173699</v>
          </cell>
          <cell r="K190">
            <v>0.82832129042071601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6.8533818911695299E-2</v>
          </cell>
          <cell r="K191">
            <v>0.55063702267468995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2.23932407493601E-2</v>
          </cell>
          <cell r="J192">
            <v>2.4093968128273101E-3</v>
          </cell>
          <cell r="K192">
            <v>9.0902503695882504E-4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2.4971638855634099E-2</v>
          </cell>
          <cell r="K193">
            <v>64.161875157881497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0.268911695550345</v>
          </cell>
          <cell r="J194">
            <v>3.9126264679836299E-2</v>
          </cell>
          <cell r="K194">
            <v>2.3499951930520301E-2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0.37767841105991201</v>
          </cell>
          <cell r="J195">
            <v>5.5600987380138599E-2</v>
          </cell>
          <cell r="K195">
            <v>0.41439171376351802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0.417515847294677</v>
          </cell>
          <cell r="J196">
            <v>3.7363726658856102E-2</v>
          </cell>
          <cell r="K196">
            <v>1.7911798122057499E-2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4825.3777336986004</v>
          </cell>
          <cell r="J197">
            <v>4692.3241663812996</v>
          </cell>
          <cell r="K197">
            <v>4747.28879766304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2.6643635238566898</v>
          </cell>
          <cell r="J198">
            <v>1.1488252546547699</v>
          </cell>
          <cell r="K198">
            <v>0.31229571381381199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708.12610508181695</v>
          </cell>
          <cell r="J199">
            <v>222.72284049779</v>
          </cell>
          <cell r="K199">
            <v>108.494978106459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420.69628860031099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338.24203241400699</v>
          </cell>
          <cell r="J201">
            <v>229.18705906879501</v>
          </cell>
          <cell r="K201">
            <v>82.575413251393698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4.38949901397955E-3</v>
          </cell>
          <cell r="K202">
            <v>0.21061099624890101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0.12140191615678</v>
          </cell>
          <cell r="J203">
            <v>7.4466344725934094E-2</v>
          </cell>
          <cell r="K203">
            <v>0.120910029123803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8.1430072507712697E-2</v>
          </cell>
          <cell r="J204">
            <v>2.7438570733493502E-3</v>
          </cell>
          <cell r="K204">
            <v>3.9583795365995302E-2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47.588623157313997</v>
          </cell>
          <cell r="J205">
            <v>0.50697016184515797</v>
          </cell>
          <cell r="K205">
            <v>9.3018310552157804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999.90117705386297</v>
          </cell>
          <cell r="J206">
            <v>995.252026757061</v>
          </cell>
          <cell r="K206">
            <v>565.55203436080001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0.14193877264875601</v>
          </cell>
          <cell r="J207">
            <v>6.5370636541044205E-2</v>
          </cell>
          <cell r="K207">
            <v>7.2857120840046405E-2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1.8602621035382001</v>
          </cell>
          <cell r="J208">
            <v>1.4538709707848501</v>
          </cell>
          <cell r="K208">
            <v>0.36201682666867502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8.5768221347436405E-2</v>
          </cell>
          <cell r="J209">
            <v>2.5235139350271501E-3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2098.8131023170599</v>
          </cell>
          <cell r="J210">
            <v>1450.4210865622199</v>
          </cell>
          <cell r="K210">
            <v>1187.7388198562401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6.7659803095647496E-7</v>
          </cell>
          <cell r="J4">
            <v>4.7400276345554401E-7</v>
          </cell>
          <cell r="K4">
            <v>3.65238949429007E-7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9.4163663670992402E-5</v>
          </cell>
          <cell r="K5">
            <v>2.1517158541562199E-7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7.0551056009468799E-6</v>
          </cell>
          <cell r="J6">
            <v>0.633250652916856</v>
          </cell>
          <cell r="K6">
            <v>0.44995944913761199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1.8567267204201699E-6</v>
          </cell>
          <cell r="J7">
            <v>8.2485185909345304E-7</v>
          </cell>
          <cell r="K7">
            <v>5.5779218130618705E-7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1.0517401558498399E-6</v>
          </cell>
          <cell r="J8">
            <v>1.4477745286858299E-6</v>
          </cell>
          <cell r="K8">
            <v>2.56003427444189E-6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1.29571092635816E-6</v>
          </cell>
          <cell r="K9">
            <v>2.55463833460175E-4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0.127407280973999</v>
          </cell>
          <cell r="J10">
            <v>7.7487402950223203E-2</v>
          </cell>
          <cell r="K10">
            <v>0.16705415325651399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1.8679484739026302E-2</v>
          </cell>
          <cell r="J11">
            <v>1.09592489324375E-2</v>
          </cell>
          <cell r="K11">
            <v>7.6591980878298702E-2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1.9019130678346401E-7</v>
          </cell>
          <cell r="J12">
            <v>2.27835363887247E-7</v>
          </cell>
          <cell r="K12">
            <v>4.5525811612516999E-7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1.88386133023874E-6</v>
          </cell>
          <cell r="J13">
            <v>1.06285338203807E-6</v>
          </cell>
          <cell r="K13">
            <v>7.88438199412848E-7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I14">
            <v>1.3999143254932099E-7</v>
          </cell>
          <cell r="J14">
            <v>2.4455249555687001E-7</v>
          </cell>
          <cell r="K14">
            <v>2.8855898351259699E-6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I15">
            <v>3.5907442296742799E-7</v>
          </cell>
          <cell r="J15">
            <v>4.9799785213456895E-7</v>
          </cell>
          <cell r="K15">
            <v>8.9618947028618598E-7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I16">
            <v>8.7636893644898396E-6</v>
          </cell>
          <cell r="J16">
            <v>0.14797398741231799</v>
          </cell>
          <cell r="K16">
            <v>7.5575073027654704E-2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I17">
            <v>1.48189284612684E-7</v>
          </cell>
          <cell r="J17">
            <v>2.0732593518873201E-7</v>
          </cell>
          <cell r="K17">
            <v>3.83935893833279E-7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I18">
            <v>9.8167466115694005E-2</v>
          </cell>
          <cell r="J18">
            <v>0.39202915602673299</v>
          </cell>
          <cell r="K18">
            <v>0.20987679767696699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I19">
            <v>3.9221825683049901E-6</v>
          </cell>
          <cell r="J19">
            <v>1.5711868829912101E-2</v>
          </cell>
          <cell r="K19">
            <v>1.79289441091664E-2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I20">
            <v>1.1371437764334601E-6</v>
          </cell>
          <cell r="J20">
            <v>1.6288404573270399E-6</v>
          </cell>
          <cell r="K20">
            <v>3.3053979674051198E-6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I21">
            <v>1.9948512668035499E-6</v>
          </cell>
          <cell r="J21">
            <v>1.1502387519913101E-6</v>
          </cell>
          <cell r="K21">
            <v>8.5970431039217601E-7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  <cell r="J22">
            <v>1.7026606931798499E-5</v>
          </cell>
          <cell r="K22">
            <v>2.1367959867837501E-3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I23">
            <v>8.2280664225890106E-7</v>
          </cell>
          <cell r="J23">
            <v>8.0174916519200387E-7</v>
          </cell>
          <cell r="K23">
            <v>5.8521688935625982E-7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  <cell r="J24">
            <v>9.4163663670992402E-5</v>
          </cell>
          <cell r="K24">
            <v>9.4187030268781593E-5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I25">
            <v>9.8964262156883665E-6</v>
          </cell>
          <cell r="J25">
            <v>0.6332601795378453</v>
          </cell>
          <cell r="K25">
            <v>1.0832157769636652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I26">
            <v>2.668153207003463E-6</v>
          </cell>
          <cell r="J26">
            <v>2.7439104285811648E-6</v>
          </cell>
          <cell r="K26">
            <v>1.8659462284744504E-6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I27">
            <v>1.0275171158731971</v>
          </cell>
          <cell r="J27">
            <v>1.0275185636477258</v>
          </cell>
          <cell r="K27">
            <v>0.72468581045578018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  <cell r="J28">
            <v>1.29571092635816E-6</v>
          </cell>
          <cell r="K28">
            <v>2.5675954438653299E-4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I29">
            <v>0.27156040099406203</v>
          </cell>
          <cell r="J29">
            <v>0.31763776232044083</v>
          </cell>
          <cell r="K29">
            <v>0.37191032917384192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I30">
            <v>0.14376485547692108</v>
          </cell>
          <cell r="J30">
            <v>9.2097835669184114E-2</v>
          </cell>
          <cell r="K30">
            <v>0.10369707141565965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I31">
            <v>0.9596185451646756</v>
          </cell>
          <cell r="J31">
            <v>0.95961877300003939</v>
          </cell>
          <cell r="K31">
            <v>0.48125488461209953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I32">
            <v>2.277139084277904E-6</v>
          </cell>
          <cell r="J32">
            <v>2.2986943186941101E-6</v>
          </cell>
          <cell r="K32">
            <v>1.5979928607968197E-6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I33">
            <v>2.2320682294922701E-7</v>
          </cell>
          <cell r="J33">
            <v>4.6775931850609601E-7</v>
          </cell>
          <cell r="K33">
            <v>3.35334915363207E-6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I34">
            <v>2.2350539165445995</v>
          </cell>
          <cell r="J34">
            <v>2.2350544145424514</v>
          </cell>
          <cell r="K34">
            <v>1.1208936115956416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I35">
            <v>0.16240631237375081</v>
          </cell>
          <cell r="J35">
            <v>0.22355557594544942</v>
          </cell>
          <cell r="K35">
            <v>0.2235549777944485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I36">
            <v>3.0972407806680256</v>
          </cell>
          <cell r="J36">
            <v>3.0972409879939606</v>
          </cell>
          <cell r="K36">
            <v>1.5532836125701543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I37">
            <v>9.8534364509157077E-2</v>
          </cell>
          <cell r="J37">
            <v>0.49033218186643157</v>
          </cell>
          <cell r="K37">
            <v>0.68013403195178046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I38">
            <v>-1.2715280204959878E-7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I39">
            <v>5.4494382913601619E-2</v>
          </cell>
          <cell r="J39">
            <v>4.3895034583707901E-2</v>
          </cell>
          <cell r="K39">
            <v>3.3642727352461585E-2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I41">
            <v>1.9844874262964103</v>
          </cell>
          <cell r="J41">
            <v>1.9844890551368677</v>
          </cell>
          <cell r="K41">
            <v>1.0954684277146549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I42">
            <v>2.4265799778196919E-6</v>
          </cell>
          <cell r="J42">
            <v>2.4519316526806497E-6</v>
          </cell>
          <cell r="K42">
            <v>1.7320743224247402E-6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  <cell r="J43">
            <v>1.7026606931798499E-5</v>
          </cell>
          <cell r="K43">
            <v>2.1430384614763353E-3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I44">
            <v>0.14376710681554927</v>
          </cell>
          <cell r="J44">
            <v>0.16816120953501729</v>
          </cell>
          <cell r="K44">
            <v>0.19689377719986956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I45">
            <v>4.7165098156542733</v>
          </cell>
          <cell r="J45">
            <v>16.354622306943284</v>
          </cell>
          <cell r="K45">
            <v>16.590803135347922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  <cell r="K46">
            <v>1.401110836329421E-2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I47">
            <v>12.359863554513936</v>
          </cell>
          <cell r="J47">
            <v>14.46068647268938</v>
          </cell>
          <cell r="K47">
            <v>16.930859502147818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  <cell r="J48">
            <v>3.645684144444676E-3</v>
          </cell>
          <cell r="K48">
            <v>3.6386795806355927E-3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I49">
            <v>12.359863554513936</v>
          </cell>
          <cell r="J49">
            <v>14.457059414024791</v>
          </cell>
          <cell r="K49">
            <v>16.927239302697359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I50">
            <v>2.3061914071480878E-3</v>
          </cell>
          <cell r="J50">
            <v>3.113788404518964E-4</v>
          </cell>
          <cell r="K50">
            <v>1.5477510389779422E-3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I51">
            <v>4.9404516408146844</v>
          </cell>
          <cell r="J51">
            <v>1.6730008114384622</v>
          </cell>
          <cell r="K51">
            <v>2.3993305086890764E-3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I52">
            <v>2.7597164968751163E-3</v>
          </cell>
          <cell r="J52">
            <v>2.7292535240853507E-3</v>
          </cell>
          <cell r="K52">
            <v>1.0427075564329307E-3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I53">
            <v>9.07027899084461</v>
          </cell>
          <cell r="J53">
            <v>4.9211328102388174</v>
          </cell>
          <cell r="K53">
            <v>2.8846118641593521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I54">
            <v>26.544230391381014</v>
          </cell>
          <cell r="J54">
            <v>18.188828274905312</v>
          </cell>
          <cell r="K54">
            <v>6.348429661784051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I55">
            <v>11.005257957549153</v>
          </cell>
          <cell r="J55">
            <v>2.3416140644346175</v>
          </cell>
          <cell r="K55">
            <v>0.2995296432963529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I56">
            <v>278.64147254194802</v>
          </cell>
          <cell r="J56">
            <v>94.357245765129207</v>
          </cell>
          <cell r="K56">
            <v>0.13532224069006399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I57">
            <v>298.94718848380001</v>
          </cell>
          <cell r="J57">
            <v>140.15712674087101</v>
          </cell>
          <cell r="K57">
            <v>1.1715743312100801E-3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I58">
            <v>0.15564801042375601</v>
          </cell>
          <cell r="J58">
            <v>0.15392989875841401</v>
          </cell>
          <cell r="K58">
            <v>5.8808706182817201E-2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I59">
            <v>511.563735083636</v>
          </cell>
          <cell r="J59">
            <v>277.551890497469</v>
          </cell>
          <cell r="K59">
            <v>162.692109138587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I60">
            <v>1497.09459407389</v>
          </cell>
          <cell r="J60">
            <v>1025.84991470466</v>
          </cell>
          <cell r="K60">
            <v>358.051432924621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I61">
            <v>641.85686762450996</v>
          </cell>
          <cell r="J61">
            <v>205.76162380692901</v>
          </cell>
          <cell r="K61">
            <v>1.0286687850816301E-3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I62">
            <v>997.387051653551</v>
          </cell>
          <cell r="J62">
            <v>274.96039539037599</v>
          </cell>
          <cell r="K62">
            <v>1.1850346555948E-3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I63">
            <v>1910.12182014927</v>
          </cell>
          <cell r="J63">
            <v>656.56125910633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I64">
            <v>620.69654880577195</v>
          </cell>
          <cell r="J64">
            <v>132.06703323411199</v>
          </cell>
          <cell r="K64">
            <v>16.893471881914301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  <cell r="K65">
            <v>-1.40111083632942E-2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I66">
            <v>6.09505909748865</v>
          </cell>
          <cell r="J66">
            <v>2.8377119267461657</v>
          </cell>
          <cell r="K66">
            <v>1.1726534989099668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I67">
            <v>5.2351335049989816</v>
          </cell>
          <cell r="J67">
            <v>3.1165722960396391</v>
          </cell>
          <cell r="K67">
            <v>1.2466120765537003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  <cell r="K68">
            <v>8.9303589043422785E-5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  <cell r="K69">
            <v>8.9303589043422785E-5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  <cell r="J70">
            <v>8.8006011705107717E-2</v>
          </cell>
          <cell r="K70">
            <v>2.1397505782901689E-2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I71">
            <v>1.7830959900122605</v>
          </cell>
          <cell r="J71">
            <v>1.1884604521198465</v>
          </cell>
          <cell r="K71">
            <v>4.5383070458667572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I72">
            <v>2.1326828357157162</v>
          </cell>
          <cell r="J72">
            <v>2.134968175932987</v>
          </cell>
          <cell r="K72">
            <v>1.1545450468311053E-3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I73">
            <v>4.39916412072672</v>
          </cell>
          <cell r="J73">
            <v>2.8181540722032716</v>
          </cell>
          <cell r="K73">
            <v>3.1731079301805303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I74">
            <v>1.1740853258474016</v>
          </cell>
          <cell r="J74">
            <v>1.1740859076131402</v>
          </cell>
          <cell r="K74">
            <v>1.174105635993991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I75">
            <v>7.8514277590098578E-4</v>
          </cell>
          <cell r="J75">
            <v>1.8246804874409101E-4</v>
          </cell>
          <cell r="K75">
            <v>8.0924001570525559E-4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I76">
            <v>0.57174575071123745</v>
          </cell>
          <cell r="J76">
            <v>3.751430616706434E-4</v>
          </cell>
          <cell r="K76">
            <v>0.15079763015509773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I77">
            <v>1.009287591471191</v>
          </cell>
          <cell r="J77">
            <v>3.8636469649343805E-4</v>
          </cell>
          <cell r="K77">
            <v>0.20515819180631262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I78">
            <v>1.6435343600989638</v>
          </cell>
          <cell r="J78">
            <v>1.6435350850342696</v>
          </cell>
          <cell r="K78">
            <v>1.6435515774155851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I79">
            <v>4.0562712141628188</v>
          </cell>
          <cell r="J79">
            <v>1.9017249218571313</v>
          </cell>
          <cell r="K79">
            <v>1.5896530952646973E-5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I80">
            <v>8.7090484073881989</v>
          </cell>
          <cell r="J80">
            <v>2.7918809200397465</v>
          </cell>
          <cell r="K80">
            <v>1.3957514044526899E-5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I81">
            <v>13.533067186615344</v>
          </cell>
          <cell r="J81">
            <v>3.7308059076034716</v>
          </cell>
          <cell r="K81">
            <v>1.6079167647147907E-5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I82">
            <v>12.540442594476605</v>
          </cell>
          <cell r="J82">
            <v>17.262816231138792</v>
          </cell>
          <cell r="K82">
            <v>17.262843583072918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I83">
            <v>3.4894981894638289E-3</v>
          </cell>
          <cell r="J83">
            <v>2.848992602132552E-3</v>
          </cell>
          <cell r="K83">
            <v>1.8603868607575741E-3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I84">
            <v>1.3640983264370505</v>
          </cell>
          <cell r="J84">
            <v>1.2080907150794014</v>
          </cell>
          <cell r="K84">
            <v>0.97664922826107392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I85">
            <v>25.882409487117418</v>
          </cell>
          <cell r="J85">
            <v>8.8964940258310197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I86">
            <v>2.7851181722792271</v>
          </cell>
          <cell r="J86">
            <v>2.785116617159924</v>
          </cell>
          <cell r="K86">
            <v>2.7851163467807964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I87">
            <v>9.6112657423711667</v>
          </cell>
          <cell r="J87">
            <v>4.9057640785492547</v>
          </cell>
          <cell r="K87">
            <v>3.0249278653711427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1.9822560116309251E-5</v>
          </cell>
          <cell r="J88">
            <v>5.6831100737677313E-5</v>
          </cell>
          <cell r="K88">
            <v>6.2385940390205884E-5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8.9202297531454814E-5</v>
          </cell>
          <cell r="J89">
            <v>1.6851893954827202</v>
          </cell>
          <cell r="K89">
            <v>3.4162284493740107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1.5548082173948328E-5</v>
          </cell>
          <cell r="J90">
            <v>2.3948934509976989E-5</v>
          </cell>
          <cell r="K90">
            <v>2.7358738402650525E-5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I91">
            <v>1.9009696550245855E-5</v>
          </cell>
          <cell r="J91">
            <v>5.2382035630356068E-5</v>
          </cell>
          <cell r="K91">
            <v>3.1322737442549343E-5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I92">
            <v>3.4821958690951465E-5</v>
          </cell>
          <cell r="J92">
            <v>1.685056233411844</v>
          </cell>
          <cell r="K92">
            <v>3.4161073819577701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2.1261330682906552E-5</v>
          </cell>
          <cell r="J93">
            <v>5.7533508270782843E-5</v>
          </cell>
          <cell r="K93">
            <v>6.3649561350317724E-5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8.8379847265805301E-5</v>
          </cell>
          <cell r="J94">
            <v>1.6683408834937206</v>
          </cell>
          <cell r="K94">
            <v>3.3820714185510945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3.0848531728675027E-5</v>
          </cell>
          <cell r="J95">
            <v>1.6681793219099694</v>
          </cell>
          <cell r="K95">
            <v>2.8712472188802107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I96">
            <v>2.2287568721038794E-5</v>
          </cell>
          <cell r="J96">
            <v>5.4520153477783833E-5</v>
          </cell>
          <cell r="K96">
            <v>0.51067871489164229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I97">
            <v>1.3982416133184876E-5</v>
          </cell>
          <cell r="J97">
            <v>4.9507922003420076E-5</v>
          </cell>
          <cell r="K97">
            <v>8.1835217892864645E-5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I98">
            <v>2.6412454967663934</v>
          </cell>
          <cell r="J98">
            <v>9.1585884918882385</v>
          </cell>
          <cell r="K98">
            <v>9.2908426157340109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1.9822560116309251E-5</v>
          </cell>
          <cell r="J99">
            <v>5.6831100737677313E-5</v>
          </cell>
          <cell r="K99">
            <v>6.2385940390205884E-5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8.9202297531454814E-5</v>
          </cell>
          <cell r="J100">
            <v>1.6851893954827202</v>
          </cell>
          <cell r="K100">
            <v>3.4162284493740107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1.5548082173948328E-5</v>
          </cell>
          <cell r="J101">
            <v>2.3948934509976989E-5</v>
          </cell>
          <cell r="K101">
            <v>2.7358738402650525E-5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I102">
            <v>1.9009696550245855E-5</v>
          </cell>
          <cell r="J102">
            <v>5.2382035630356068E-5</v>
          </cell>
          <cell r="K102">
            <v>3.1322737442549343E-5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I103">
            <v>3.4821958690951465E-5</v>
          </cell>
          <cell r="J103">
            <v>1.685056233411844</v>
          </cell>
          <cell r="K103">
            <v>3.4161073819577701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  <cell r="J104">
            <v>8.7996134073020274E-2</v>
          </cell>
          <cell r="K104">
            <v>2.1389262137278427E-2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I105">
            <v>4.1798302541855428E-5</v>
          </cell>
          <cell r="J105">
            <v>2.7559455219046772E-5</v>
          </cell>
          <cell r="K105">
            <v>3.1355597116406864E-5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I106">
            <v>2.0410561498824045E-3</v>
          </cell>
          <cell r="J106">
            <v>1.1879182749332227E-3</v>
          </cell>
          <cell r="K106">
            <v>4.3832013537671907E-3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I107">
            <v>3.4436318133038804E-3</v>
          </cell>
          <cell r="J107">
            <v>2.4500767296671659E-3</v>
          </cell>
          <cell r="K107">
            <v>1.2931561721567954E-2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  <cell r="I108">
            <v>0.30210650296368641</v>
          </cell>
          <cell r="J108">
            <v>0.12324549094485661</v>
          </cell>
          <cell r="K108">
            <v>5.8610176790967139E-2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2.1261330682906552E-5</v>
          </cell>
          <cell r="J109">
            <v>5.7533508270782843E-5</v>
          </cell>
          <cell r="K109">
            <v>6.3649561350317724E-5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8.8379847265805341E-5</v>
          </cell>
          <cell r="J110">
            <v>1.6683408834937206</v>
          </cell>
          <cell r="K110">
            <v>3.3820714185510945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3.0848531728675027E-5</v>
          </cell>
          <cell r="J111">
            <v>1.6681793219099694</v>
          </cell>
          <cell r="K111">
            <v>2.8712472188802107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I112">
            <v>2.2287568721038794E-5</v>
          </cell>
          <cell r="J112">
            <v>5.4520153477783833E-5</v>
          </cell>
          <cell r="K112">
            <v>0.51067871489164229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I113">
            <v>1.3982416133184907E-5</v>
          </cell>
          <cell r="J113">
            <v>4.9507922003420076E-5</v>
          </cell>
          <cell r="K113">
            <v>8.1835217892864645E-5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I114">
            <v>27.465705258588347</v>
          </cell>
          <cell r="J114">
            <v>18.13120337529082</v>
          </cell>
          <cell r="K114">
            <v>6.5321330506738216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I115">
            <v>1.3640983264370505</v>
          </cell>
          <cell r="J115">
            <v>1.2080907150794014</v>
          </cell>
          <cell r="K115">
            <v>0.97664922826107392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I117">
            <v>1.3640983264370505</v>
          </cell>
          <cell r="J117">
            <v>1.2080907150794014</v>
          </cell>
          <cell r="K117">
            <v>0.97664922826107392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I119">
            <v>4.2895550880905722</v>
          </cell>
          <cell r="J119">
            <v>4.2878976983370185</v>
          </cell>
          <cell r="K119">
            <v>8.1474347709907331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I121">
            <v>1.2677801532977715</v>
          </cell>
          <cell r="J121">
            <v>1.26778183067855</v>
          </cell>
          <cell r="K121">
            <v>1.2677823623834796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I122">
            <v>9.0455303224035773E-4</v>
          </cell>
          <cell r="J122">
            <v>5.8349865426233669E-4</v>
          </cell>
          <cell r="K122">
            <v>0.17766636288260915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I123">
            <v>9.0623564317603416E-4</v>
          </cell>
          <cell r="J123">
            <v>5.8994097929141278E-4</v>
          </cell>
          <cell r="K123">
            <v>0.38002684530192471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I124">
            <v>3.0199765931884928</v>
          </cell>
          <cell r="J124">
            <v>3.0189556975074958</v>
          </cell>
          <cell r="K124">
            <v>6.3219908735481507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  <cell r="J125">
            <v>2.5519789011112732E-3</v>
          </cell>
          <cell r="K125">
            <v>2.5470757064449119E-3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I126">
            <v>7.1883553407774583</v>
          </cell>
          <cell r="J126">
            <v>8.4080604767508724</v>
          </cell>
          <cell r="K126">
            <v>9.8446888599934734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I127">
            <v>2.1326828357157162</v>
          </cell>
          <cell r="J127">
            <v>2.134968175932987</v>
          </cell>
          <cell r="K127">
            <v>1.1545450468311053E-3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I128">
            <v>4.3847701379288919</v>
          </cell>
          <cell r="J128">
            <v>6.0359497311674231</v>
          </cell>
          <cell r="K128">
            <v>6.035959294780751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I129">
            <v>2.7851181722792271</v>
          </cell>
          <cell r="J129">
            <v>2.785116617159924</v>
          </cell>
          <cell r="K129">
            <v>2.7851163467807964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I130">
            <v>6.9022949387515702</v>
          </cell>
          <cell r="J130">
            <v>8.7697177626665752</v>
          </cell>
          <cell r="K130">
            <v>8.7697092731923973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I131">
            <v>4.8202065148595619</v>
          </cell>
          <cell r="J131">
            <v>3.0878785710018413</v>
          </cell>
          <cell r="K131">
            <v>3.4768049333158442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I132">
            <v>2.9933296162764638</v>
          </cell>
          <cell r="J132">
            <v>2.9542199532515196</v>
          </cell>
          <cell r="K132">
            <v>2.8714824572894533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I133">
            <v>16.8147793122845</v>
          </cell>
          <cell r="J133">
            <v>28.223043785167</v>
          </cell>
          <cell r="K133">
            <v>55.660113574936403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I134">
            <v>6.9022949387515702</v>
          </cell>
          <cell r="J134">
            <v>8.7697177626665752</v>
          </cell>
          <cell r="K134">
            <v>8.7697092731923973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I135">
            <v>1.1458425942071222</v>
          </cell>
          <cell r="J135">
            <v>1.0147962006666966</v>
          </cell>
          <cell r="K135">
            <v>0.82038535173930272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I136">
            <v>8.5644858266909054</v>
          </cell>
          <cell r="J136">
            <v>2.7458260825167051</v>
          </cell>
          <cell r="K136">
            <v>0.17470992749428324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I137">
            <v>2.0814057852668766</v>
          </cell>
          <cell r="J137">
            <v>4.8628739789877127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I139">
            <v>2.0814057852668766</v>
          </cell>
          <cell r="J139">
            <v>4.8628739789877127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I140">
            <v>27.552856114496347</v>
          </cell>
          <cell r="J140">
            <v>13.557158840354921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I141">
            <v>13.307940115752803</v>
          </cell>
          <cell r="J141">
            <v>3.6690770497431422</v>
          </cell>
          <cell r="K141">
            <v>0.3736867702288737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  <cell r="I142">
            <v>4.2280757606674287E-7</v>
          </cell>
          <cell r="J142">
            <v>1.1152316767094713E-6</v>
          </cell>
          <cell r="K142">
            <v>1.1533275341214653E-5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I143">
            <v>4.8202065148595619</v>
          </cell>
          <cell r="J143">
            <v>3.0878785710018413</v>
          </cell>
          <cell r="K143">
            <v>3.4768049333158442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I144">
            <v>4.8202065148595619</v>
          </cell>
          <cell r="J144">
            <v>3.0878785710018413</v>
          </cell>
          <cell r="K144">
            <v>3.4768049333158442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I145">
            <v>2.0452391241329178E-3</v>
          </cell>
          <cell r="J145">
            <v>1.1937426390067505E-3</v>
          </cell>
          <cell r="K145">
            <v>4.3837424572703123E-3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I146">
            <v>3.4454101061585003E-3</v>
          </cell>
          <cell r="J146">
            <v>2.4514918630122728E-3</v>
          </cell>
          <cell r="K146">
            <v>1.2931561721566769E-2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  <cell r="K148">
            <v>5.6008172087615069E-5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I149">
            <v>2.3061914071480878E-3</v>
          </cell>
          <cell r="J149">
            <v>3.113788404518964E-4</v>
          </cell>
          <cell r="K149">
            <v>1.5477510389779422E-3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  <cell r="I150">
            <v>0.30210912614178037</v>
          </cell>
          <cell r="J150">
            <v>0.12324592731551798</v>
          </cell>
          <cell r="K150">
            <v>5.8610176791003235E-2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  <cell r="K151">
            <v>4.6409630052377691E-5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  <cell r="I152">
            <v>4.2280757606674287E-7</v>
          </cell>
          <cell r="J152">
            <v>1.1152316767094713E-6</v>
          </cell>
          <cell r="K152">
            <v>1.1533275341214653E-5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I153">
            <v>1.1924986829190101</v>
          </cell>
          <cell r="J153">
            <v>1.78612936284855</v>
          </cell>
          <cell r="K153">
            <v>1.69078036553754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I154">
            <v>16.8147793122845</v>
          </cell>
          <cell r="J154">
            <v>28.223043785167</v>
          </cell>
          <cell r="K154">
            <v>55.660113574936403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I155">
            <v>16.8147793122845</v>
          </cell>
          <cell r="J155">
            <v>28.223043785167</v>
          </cell>
          <cell r="K155">
            <v>55.660113574936403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I156">
            <v>4.7165098156542733</v>
          </cell>
          <cell r="J156">
            <v>16.354622306943284</v>
          </cell>
          <cell r="K156">
            <v>16.590803135347922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I157">
            <v>4.7165098156542733</v>
          </cell>
          <cell r="J157">
            <v>16.354622306943284</v>
          </cell>
          <cell r="K157">
            <v>16.590790385239313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  <cell r="K160">
            <v>1.2750108610597736E-5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I161">
            <v>2.9933296162764638</v>
          </cell>
          <cell r="J161">
            <v>2.9542199532515196</v>
          </cell>
          <cell r="K161">
            <v>2.8714824572894533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I162">
            <v>12.607303205740353</v>
          </cell>
          <cell r="J162">
            <v>3.9717753427718949</v>
          </cell>
          <cell r="K162">
            <v>1.9362671531585818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I163">
            <v>12.359863554513936</v>
          </cell>
          <cell r="J163">
            <v>14.46068647268938</v>
          </cell>
          <cell r="K163">
            <v>16.930859502147818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  <cell r="I164">
            <v>4.2280757606674297E-7</v>
          </cell>
          <cell r="J164">
            <v>1.11523167670947E-6</v>
          </cell>
          <cell r="K164">
            <v>1.15332753412147E-5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8.2268726597362396E-2</v>
          </cell>
          <cell r="I8">
            <v>8.0062086563740892E-2</v>
          </cell>
          <cell r="J8">
            <v>7.1148273578009985E-2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1.6827727162747457E-4</v>
          </cell>
          <cell r="I9">
            <v>1.6806264485665176E-4</v>
          </cell>
          <cell r="J9">
            <v>1.6233530096459138E-4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1.4586653652014618E-3</v>
          </cell>
          <cell r="I10">
            <v>1.4195405419102987E-3</v>
          </cell>
          <cell r="J10">
            <v>1.2614942123760637E-3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2.8032192190663202E-6</v>
          </cell>
          <cell r="I11">
            <v>1.58210404070854E-6</v>
          </cell>
          <cell r="J11">
            <v>3.21386395727721E-6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3.4725971779323701E-6</v>
          </cell>
          <cell r="I12">
            <v>3.4966643902947701E-6</v>
          </cell>
          <cell r="J12">
            <v>3.4915052379029699E-6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2.0297002369840406E-3</v>
          </cell>
          <cell r="I13">
            <v>1.2955119416906953E-3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2.0297002369840406E-3</v>
          </cell>
          <cell r="I14">
            <v>1.2955119416906953E-3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1.55400084913645E-4</v>
          </cell>
          <cell r="I15">
            <v>2.6576053983620601E-5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2.9406350004649326E-4</v>
          </cell>
          <cell r="I16">
            <v>1.9172172364404589E-4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5.5188103955128222E-4</v>
          </cell>
          <cell r="I17">
            <v>8.7904832872337958E-4</v>
          </cell>
          <cell r="J17">
            <v>2.4430641445521251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1.8245294553881012E-3</v>
          </cell>
          <cell r="I18">
            <v>2.8081185472817109E-3</v>
          </cell>
          <cell r="J18">
            <v>7.1979025100274967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8.8137025688045796E-6</v>
          </cell>
          <cell r="I19">
            <v>1.1911979560796201E-5</v>
          </cell>
          <cell r="J19">
            <v>4.5958105210700498E-2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1.1053878528036E-5</v>
          </cell>
          <cell r="I20">
            <v>1.7931617752667601E-5</v>
          </cell>
          <cell r="J20">
            <v>4.5960195627749598E-2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1.0668098480035693</v>
          </cell>
          <cell r="I21">
            <v>0.91992608131244558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1.0668098480035693</v>
          </cell>
          <cell r="I22">
            <v>0.91992608131244558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0.113832672277868</v>
          </cell>
          <cell r="I23">
            <v>8.6382245450164504E-6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0.11244706784285517</v>
          </cell>
          <cell r="I24">
            <v>9.7012440031581743E-2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47.671319384223843</v>
          </cell>
          <cell r="I25">
            <v>58.508084083143537</v>
          </cell>
          <cell r="J25">
            <v>73.741443414794333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1.9373629221151301E-4</v>
          </cell>
          <cell r="I26">
            <v>0.22973162012510601</v>
          </cell>
          <cell r="J26">
            <v>0.56884285397572798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15.099222767597073</v>
          </cell>
          <cell r="I27">
            <v>9.0886740261591505</v>
          </cell>
          <cell r="J27">
            <v>12.535161724473008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3.8137314616147919E-3</v>
          </cell>
          <cell r="I28">
            <v>2.8219051895713001E-3</v>
          </cell>
          <cell r="J28">
            <v>1.8317986233499057E-3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1.9028778326032142E-2</v>
          </cell>
          <cell r="I29">
            <v>3.676942294630875E-2</v>
          </cell>
          <cell r="J29">
            <v>0.1186296864292857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32.54946980951852</v>
          </cell>
          <cell r="I30">
            <v>49.609569405909973</v>
          </cell>
          <cell r="J30">
            <v>61.654704432328174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0.20986714250473593</v>
          </cell>
          <cell r="I31">
            <v>1.7003220557439632E-2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0.20986714250473593</v>
          </cell>
          <cell r="I32">
            <v>1.7003220557439632E-2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4.1568622032124401E-4</v>
          </cell>
          <cell r="I33">
            <v>1.7384680672630502E-5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1.4526835404402144E-2</v>
          </cell>
          <cell r="I34">
            <v>1.1897906916646292E-3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2.0350530933468873E-3</v>
          </cell>
          <cell r="I35">
            <v>1.2936629247146806E-3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2.0350530933468873E-3</v>
          </cell>
          <cell r="I36">
            <v>1.2936629247146806E-3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1.5696947024968199E-4</v>
          </cell>
          <cell r="I37">
            <v>2.6009437848341999E-5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2.9481215470617141E-4</v>
          </cell>
          <cell r="I38">
            <v>1.9149619564464064E-4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2.2648050992672236E-2</v>
          </cell>
          <cell r="I39">
            <v>3.4657305777723271E-3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2.2648050992672236E-2</v>
          </cell>
          <cell r="I40">
            <v>3.4657305777723271E-3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2.4860397301901098E-4</v>
          </cell>
          <cell r="I41">
            <v>1.8216891852695698E-5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2.4157604397771629E-3</v>
          </cell>
          <cell r="I42">
            <v>3.258212626396068E-4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3.063962155993702</v>
          </cell>
          <cell r="I43">
            <v>2.66573632942946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3.063962155993702</v>
          </cell>
          <cell r="I44">
            <v>2.66573632942946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0.32999834207307599</v>
          </cell>
          <cell r="I45">
            <v>8.3810863515302607E-6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0.32311911047590947</v>
          </cell>
          <cell r="I46">
            <v>0.28115438481912336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0.24502563722589676</v>
          </cell>
          <cell r="J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9.7093219886090889</v>
          </cell>
          <cell r="J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1.3344229956246099E-4</v>
          </cell>
          <cell r="I49">
            <v>1.3344239455865401E-4</v>
          </cell>
          <cell r="J49">
            <v>1.28034317315658E-3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2.497533769241324E-3</v>
          </cell>
          <cell r="I50">
            <v>2.6309761637999789E-3</v>
          </cell>
          <cell r="J50">
            <v>2.8282839112101802E-3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2.2988427052399723</v>
          </cell>
          <cell r="I51">
            <v>0.89465189679300305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2.2988427052399723</v>
          </cell>
          <cell r="I52">
            <v>0.89465189679300305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3.2564195551219697E-4</v>
          </cell>
          <cell r="I53">
            <v>1.6395684611881499E-5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0.15812723248156074</v>
          </cell>
          <cell r="I54">
            <v>6.1540835018223876E-2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8.3762402291194422E-3</v>
          </cell>
          <cell r="I55">
            <v>3.609001216071649E-3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8.3762402291194422E-3</v>
          </cell>
          <cell r="I56">
            <v>3.609001216071649E-3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2.5510221274395499E-4</v>
          </cell>
          <cell r="I57">
            <v>1.74992073202586E-5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8.3179807488793149E-4</v>
          </cell>
          <cell r="I58">
            <v>3.465983087882577E-4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5.3477250484427298E-8</v>
          </cell>
          <cell r="I59">
            <v>1.00334150365561E-8</v>
          </cell>
          <cell r="J59">
            <v>1.1015185473372E-8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7.8177966835049704E-8</v>
          </cell>
          <cell r="I60">
            <v>2.4103782313221493E-8</v>
          </cell>
          <cell r="J60">
            <v>2.5431645952575402E-8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1.5154878507480359E-3</v>
          </cell>
          <cell r="I61">
            <v>8.4718253142293239E-4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0.15123240000664931</v>
          </cell>
          <cell r="I62">
            <v>8.2171688611708302E-2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2.04921951228522E-3</v>
          </cell>
          <cell r="I63">
            <v>1.1134375150637984E-3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  <cell r="H64">
            <v>-2.09466767295646E-8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H65">
            <v>89.428763185077472</v>
          </cell>
          <cell r="I65">
            <v>64.157559406159933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H66">
            <v>0.75224571037140719</v>
          </cell>
          <cell r="I66">
            <v>0.56987230037054248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H67">
            <v>1.2117718588763871</v>
          </cell>
          <cell r="I67">
            <v>0.86934362338970073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  <cell r="H68">
            <v>-2.2330104458091699E-8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H69">
            <v>2.1977032781601851E-3</v>
          </cell>
          <cell r="I69">
            <v>2.243576132898821E-3</v>
          </cell>
          <cell r="J69">
            <v>7.5750142984997934E-4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H70">
            <v>2.1977032781601842E-3</v>
          </cell>
          <cell r="I70">
            <v>2.2435761328988206E-3</v>
          </cell>
          <cell r="J70">
            <v>7.5750142984997923E-4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H71">
            <v>2.2028161550506509E-3</v>
          </cell>
          <cell r="I71">
            <v>2.2444601608717679E-3</v>
          </cell>
          <cell r="J71">
            <v>7.5843723485899568E-4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H72">
            <v>2.2028161550506509E-3</v>
          </cell>
          <cell r="I72">
            <v>2.2444601608717679E-3</v>
          </cell>
          <cell r="J72">
            <v>7.5843723485899568E-4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H73">
            <v>1.38070867094006E-2</v>
          </cell>
          <cell r="I73">
            <v>2.3248327081039299E-3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H74">
            <v>3.1834291097052672E-2</v>
          </cell>
          <cell r="I74">
            <v>2.1475804988588809E-2</v>
          </cell>
          <cell r="J74">
            <v>7.5138159560780354E-3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H75">
            <v>17.020399335583154</v>
          </cell>
          <cell r="I75">
            <v>1.0843027430417358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H76">
            <v>0.13323888555241814</v>
          </cell>
          <cell r="I76">
            <v>8.8563043286648511E-3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H77">
            <v>0.23062871728432499</v>
          </cell>
          <cell r="I77">
            <v>1.469244909270645E-2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  <cell r="H78">
            <v>-1.7693855156335402E-8</v>
          </cell>
          <cell r="J78">
            <v>-3.0316233166974101E-9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H79">
            <v>0.77267538777808076</v>
          </cell>
          <cell r="I79">
            <v>0.59959855629050463</v>
          </cell>
          <cell r="J79">
            <v>2.3502859744098954E-3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H80">
            <v>0.77267538777808076</v>
          </cell>
          <cell r="I80">
            <v>0.59959855629050463</v>
          </cell>
          <cell r="J80">
            <v>2.3502859744098954E-3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H81">
            <v>0.77275448751363651</v>
          </cell>
          <cell r="I81">
            <v>0.59965937384003454</v>
          </cell>
          <cell r="J81">
            <v>2.3516148730657028E-3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H82">
            <v>0.77275448751363651</v>
          </cell>
          <cell r="I82">
            <v>0.59965937384003454</v>
          </cell>
          <cell r="J82">
            <v>2.3516148730657028E-3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H83">
            <v>0.29204817500732799</v>
          </cell>
          <cell r="I83">
            <v>0.18464718290917501</v>
          </cell>
          <cell r="J83">
            <v>6.9190917876490602E-3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H84">
            <v>0.39303764996477963</v>
          </cell>
          <cell r="I84">
            <v>0.51185104087962896</v>
          </cell>
          <cell r="J84">
            <v>0.26398920461327346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H85">
            <v>2.0101062745329452</v>
          </cell>
          <cell r="I85">
            <v>0.25099068364007732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H86">
            <v>1.4893253283035581E-2</v>
          </cell>
          <cell r="I86">
            <v>1.9049795144936283E-3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H87">
            <v>2.7237212392045348E-2</v>
          </cell>
          <cell r="I87">
            <v>3.4009577729007729E-3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H88">
            <v>0.62499605837401462</v>
          </cell>
          <cell r="I88">
            <v>0.28653859828721545</v>
          </cell>
          <cell r="J88">
            <v>1.2386263691865499E-3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H89">
            <v>0.6249960583740144</v>
          </cell>
          <cell r="I89">
            <v>0.28653859828721528</v>
          </cell>
          <cell r="J89">
            <v>1.2386263691865499E-3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H90">
            <v>0.62506187081994136</v>
          </cell>
          <cell r="I90">
            <v>0.28656775601093998</v>
          </cell>
          <cell r="J90">
            <v>1.2396770912906634E-3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H91">
            <v>0.62506187081994136</v>
          </cell>
          <cell r="I91">
            <v>0.28656775601093998</v>
          </cell>
          <cell r="J91">
            <v>1.2396770912906634E-3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H92">
            <v>6.1893958891541999E-2</v>
          </cell>
          <cell r="I92">
            <v>2.8418326257727499E-3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H93">
            <v>20.97164858504841</v>
          </cell>
          <cell r="I93">
            <v>9.6945231393678348</v>
          </cell>
          <cell r="J93">
            <v>2.816638365485168E-2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H94">
            <v>258.97858247831675</v>
          </cell>
          <cell r="I94">
            <v>174.81007000810689</v>
          </cell>
          <cell r="J94">
            <v>39.724935597479984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H95">
            <v>1.6279527693797993</v>
          </cell>
          <cell r="I95">
            <v>1.0988651449932196</v>
          </cell>
          <cell r="J95">
            <v>0.24971300059056556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H96">
            <v>3.5331320938378821</v>
          </cell>
          <cell r="I96">
            <v>2.3848577081597133</v>
          </cell>
          <cell r="J96">
            <v>0.54195000815116023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H97">
            <v>6.6332391618334402E-2</v>
          </cell>
          <cell r="I97">
            <v>5.2238390646654399E-5</v>
          </cell>
          <cell r="J97">
            <v>1.3188378900380699E-2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H98">
            <v>0.16179500330529481</v>
          </cell>
          <cell r="I98">
            <v>7.8846534944162175E-2</v>
          </cell>
          <cell r="J98">
            <v>2.4855148233802624E-2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I99">
            <v>4.3179245122039292E-5</v>
          </cell>
          <cell r="J99">
            <v>4.454280285722056E-5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I100">
            <v>2.1443779607291038E-4</v>
          </cell>
          <cell r="J100">
            <v>2.0563411140122443E-4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H101">
            <v>3.11774884608133E-7</v>
          </cell>
          <cell r="I101">
            <v>7.5186794269646397E-7</v>
          </cell>
          <cell r="J101">
            <v>8.1898174806766404E-7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H102">
            <v>2.9775948757886039E-7</v>
          </cell>
          <cell r="I102">
            <v>9.6480592057832693E-7</v>
          </cell>
          <cell r="J102">
            <v>9.5092602802678503E-7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H103">
            <v>1.0352124122941375E-2</v>
          </cell>
          <cell r="I103">
            <v>4.5365591609167529E-3</v>
          </cell>
          <cell r="J103">
            <v>1.1463362122893369E-3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H104">
            <v>1.035212412294137E-2</v>
          </cell>
          <cell r="I104">
            <v>4.5365591609167529E-3</v>
          </cell>
          <cell r="J104">
            <v>1.1463362122893367E-3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H105">
            <v>1.0356491078388236E-2</v>
          </cell>
          <cell r="I105">
            <v>4.5375138606245854E-3</v>
          </cell>
          <cell r="J105">
            <v>1.1474027543760285E-3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H106">
            <v>1.0356491078388236E-2</v>
          </cell>
          <cell r="I106">
            <v>4.5375138606245854E-3</v>
          </cell>
          <cell r="J106">
            <v>1.1474027543760285E-3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H107">
            <v>4.2669725102289398E-2</v>
          </cell>
          <cell r="I107">
            <v>3.1000821688928898E-3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H108">
            <v>0.16326899983629906</v>
          </cell>
          <cell r="I108">
            <v>7.9459341548016163E-2</v>
          </cell>
          <cell r="J108">
            <v>2.0246933819000473E-2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H113">
            <v>3.309618740411769E-2</v>
          </cell>
          <cell r="I113">
            <v>3.3878357402715865E-2</v>
          </cell>
          <cell r="J113">
            <v>3.6423265375271838E-2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H114">
            <v>1.9813292365227442</v>
          </cell>
          <cell r="I114">
            <v>2.0281544574229828</v>
          </cell>
          <cell r="J114">
            <v>2.1805073707273603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H115">
            <v>1.3425485368861101E-4</v>
          </cell>
          <cell r="I115">
            <v>7.2198622399937404E-5</v>
          </cell>
          <cell r="J115">
            <v>1.49587767645747E-3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H116">
            <v>3.0554031353987629E-3</v>
          </cell>
          <cell r="I116">
            <v>3.1276017577986999E-3</v>
          </cell>
          <cell r="J116">
            <v>3.3625232222884898E-3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H121">
            <v>1.0210787314997888E-2</v>
          </cell>
          <cell r="I121">
            <v>5.4751882264970448E-3</v>
          </cell>
          <cell r="J121">
            <v>1.41901298918187E-3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H122">
            <v>1.0831891572514381E-4</v>
          </cell>
          <cell r="I122">
            <v>5.8632275950334696E-5</v>
          </cell>
          <cell r="J122">
            <v>1.5381623141402947E-5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H123">
            <v>1.8104232828010462E-4</v>
          </cell>
          <cell r="I123">
            <v>9.7077805434344768E-5</v>
          </cell>
          <cell r="J123">
            <v>2.5159804772728215E-5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H124">
            <v>8.2232849041088607E-6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H125">
            <v>1.3898895898263741E-5</v>
          </cell>
          <cell r="I125">
            <v>8.068684867471333E-6</v>
          </cell>
          <cell r="J125">
            <v>2.0528305116360598E-6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H126">
            <v>28.532794122171712</v>
          </cell>
          <cell r="I126">
            <v>35.095098915966155</v>
          </cell>
          <cell r="J126">
            <v>37.869472491614296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H127">
            <v>28.532794122171712</v>
          </cell>
          <cell r="I127">
            <v>35.095098915966155</v>
          </cell>
          <cell r="J127">
            <v>37.869472491614296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H128">
            <v>16.569015437958999</v>
          </cell>
          <cell r="I128">
            <v>12.215325824284999</v>
          </cell>
          <cell r="J128">
            <v>27.053617020017001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H129">
            <v>20.347582544834708</v>
          </cell>
          <cell r="I129">
            <v>30.8452611714436</v>
          </cell>
          <cell r="J129">
            <v>42.927293384048198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H130">
            <v>2.3205197569402744E-2</v>
          </cell>
          <cell r="I130">
            <v>1.4540909520114421E-2</v>
          </cell>
          <cell r="J130">
            <v>3.7475760459233102E-3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H131">
            <v>1.9900169207462577E-4</v>
          </cell>
          <cell r="I131">
            <v>1.2497536626152246E-4</v>
          </cell>
          <cell r="J131">
            <v>3.2514101242557714E-5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H132">
            <v>4.1143967321636172E-4</v>
          </cell>
          <cell r="I132">
            <v>2.5781754468288015E-4</v>
          </cell>
          <cell r="J132">
            <v>6.6446383792966436E-5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H133">
            <v>1.15437724580293E-5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H134">
            <v>1.68055774064625E-5</v>
          </cell>
          <cell r="I134">
            <v>1.0964530505777207E-5</v>
          </cell>
          <cell r="J134">
            <v>2.8817447768817902E-6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H135">
            <v>0.72443633932250007</v>
          </cell>
          <cell r="I135">
            <v>0.34591853307381815</v>
          </cell>
          <cell r="J135">
            <v>0.10480476895450309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H136">
            <v>3.3811757945352949E-3</v>
          </cell>
          <cell r="I136">
            <v>1.6145122868962993E-3</v>
          </cell>
          <cell r="J136">
            <v>4.8915733337208682E-4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H137">
            <v>9.8831697042633011E-3</v>
          </cell>
          <cell r="I137">
            <v>4.7192160037355839E-3</v>
          </cell>
          <cell r="J137">
            <v>1.4298058520396068E-3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H138">
            <v>1.0033224743087E-4</v>
          </cell>
          <cell r="I138">
            <v>2.4740238991153199E-5</v>
          </cell>
          <cell r="J138">
            <v>1.5449350597958601E-5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H139">
            <v>3.1387087017767585E-4</v>
          </cell>
          <cell r="I139">
            <v>1.4480383652536887E-4</v>
          </cell>
          <cell r="J139">
            <v>4.5454141143549724E-5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H140">
            <v>3.3703959591941057E-2</v>
          </cell>
          <cell r="I140">
            <v>2.2385145102951913E-2</v>
          </cell>
          <cell r="J140">
            <v>5.7393465072948001E-3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H141">
            <v>2.8224118928169174E-4</v>
          </cell>
          <cell r="I141">
            <v>1.852919741470739E-4</v>
          </cell>
          <cell r="J141">
            <v>4.7804909778168957E-5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H142">
            <v>5.9758793602732348E-4</v>
          </cell>
          <cell r="I142">
            <v>3.9689973586794089E-4</v>
          </cell>
          <cell r="J142">
            <v>1.0176146289529786E-4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H143">
            <v>1.5017084668402799E-5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H144">
            <v>2.1654716938593853E-5</v>
          </cell>
          <cell r="I144">
            <v>1.407995868979534E-5</v>
          </cell>
          <cell r="J144">
            <v>3.7488096256662698E-6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H145">
            <v>2.7843470444559933E-2</v>
          </cell>
          <cell r="I145">
            <v>1.9450405773236056E-2</v>
          </cell>
          <cell r="J145">
            <v>5.0510154342441396E-3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H146">
            <v>2.3323126204146554E-4</v>
          </cell>
          <cell r="I146">
            <v>1.6226011488360088E-4</v>
          </cell>
          <cell r="J146">
            <v>4.2460065884090687E-5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H147">
            <v>4.9367855398155854E-4</v>
          </cell>
          <cell r="I147">
            <v>3.4486535058929216E-4</v>
          </cell>
          <cell r="J147">
            <v>8.9557011245463541E-5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H148">
            <v>1.5663739555823702E-5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H149">
            <v>2.0804818916496707E-5</v>
          </cell>
          <cell r="I149">
            <v>1.4619201074016366E-5</v>
          </cell>
          <cell r="J149">
            <v>3.9102381665566396E-6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H150">
            <v>0.14156092547740529</v>
          </cell>
          <cell r="I150">
            <v>4.5524152703061233E-2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H151">
            <v>1.1138053891146338E-3</v>
          </cell>
          <cell r="I151">
            <v>3.7097232342967888E-4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H152">
            <v>1.9181697219160631E-3</v>
          </cell>
          <cell r="I152">
            <v>6.1685843771085722E-4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H154">
            <v>1.6088905221925E-4</v>
          </cell>
          <cell r="I154">
            <v>5.4369203417097302E-5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H155">
            <v>3.1140487340042711E-2</v>
          </cell>
          <cell r="I155">
            <v>3.2006602244411902E-2</v>
          </cell>
          <cell r="J155">
            <v>3.3071687199031169E-2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H156">
            <v>0.45958965891661224</v>
          </cell>
          <cell r="I156">
            <v>0.47237229295618205</v>
          </cell>
          <cell r="J156">
            <v>0.48809144422268363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H157">
            <v>0.14749258704425069</v>
          </cell>
          <cell r="I157">
            <v>4.9431036314556906E-2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H158">
            <v>9.4390027515933879E-4</v>
          </cell>
          <cell r="I158">
            <v>3.2682638060864611E-4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H159">
            <v>1.9985445398949964E-3</v>
          </cell>
          <cell r="I159">
            <v>6.6979724003464578E-4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H161">
            <v>8.7622724238453696E-5</v>
          </cell>
          <cell r="I161">
            <v>3.0799453566461503E-5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H162">
            <v>0.1140559711269645</v>
          </cell>
          <cell r="I162">
            <v>3.6855140283520722E-2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H163">
            <v>9.6122370515813651E-4</v>
          </cell>
          <cell r="I163">
            <v>3.1974872040268528E-4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H164">
            <v>1.5560159771755035E-3</v>
          </cell>
          <cell r="I164">
            <v>5.0279863961146995E-4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H166">
            <v>1.37876717011021E-4</v>
          </cell>
          <cell r="I166">
            <v>4.6572684177057301E-5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H167">
            <v>0.18790508204704071</v>
          </cell>
          <cell r="I167">
            <v>6.3901251679246623E-2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H168">
            <v>1.1163369859790901E-3</v>
          </cell>
          <cell r="I168">
            <v>3.9330655303407226E-4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H169">
            <v>2.5461393231306297E-3</v>
          </cell>
          <cell r="I169">
            <v>8.6587061895998182E-4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H171">
            <v>9.1560477377675595E-5</v>
          </cell>
          <cell r="I171">
            <v>3.12762184229423E-5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H172">
            <v>0.12774601641046268</v>
          </cell>
          <cell r="I172">
            <v>4.3906462621665726E-2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H173">
            <v>8.7521653534366388E-4</v>
          </cell>
          <cell r="I173">
            <v>3.0901338229654313E-4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H174">
            <v>1.7427833071004481E-3</v>
          </cell>
          <cell r="I174">
            <v>5.9899676155069205E-4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H176">
            <v>8.0162201166833296E-5</v>
          </cell>
          <cell r="I176">
            <v>2.844844312306E-5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H177">
            <v>0.26673123408737409</v>
          </cell>
          <cell r="I177">
            <v>9.4907683000027193E-2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H178">
            <v>1.6089556764908996E-3</v>
          </cell>
          <cell r="I178">
            <v>5.9057577757546775E-4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H179">
            <v>3.6142443643275694E-3</v>
          </cell>
          <cell r="I179">
            <v>1.2860119647700159E-3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H181">
            <v>1.6229109229074401E-4</v>
          </cell>
          <cell r="I181">
            <v>5.8972996857017902E-5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H182">
            <v>0.1686564555162765</v>
          </cell>
          <cell r="I182">
            <v>6.138967410390761E-2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H183">
            <v>1.0765240483253836E-3</v>
          </cell>
          <cell r="I183">
            <v>4.0269027625533744E-4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H184">
            <v>2.3009066236872643E-3</v>
          </cell>
          <cell r="I184">
            <v>8.3751260714744484E-4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H186">
            <v>8.6353266959688003E-5</v>
          </cell>
          <cell r="I186">
            <v>3.0756553591893099E-5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H187">
            <v>0.2426822791557422</v>
          </cell>
          <cell r="I187">
            <v>5.6900725257607458</v>
          </cell>
          <cell r="J187">
            <v>6.3818473598828547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H188">
            <v>6.2727200507718532E-4</v>
          </cell>
          <cell r="I188">
            <v>1.5859083691861092E-2</v>
          </cell>
          <cell r="J188">
            <v>1.9032082846173907E-2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H189">
            <v>3.3108087197236315E-3</v>
          </cell>
          <cell r="I189">
            <v>7.7627183161811039E-2</v>
          </cell>
          <cell r="J189">
            <v>8.7064766164841156E-2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H190">
            <v>1.03083611944841E-5</v>
          </cell>
          <cell r="I190">
            <v>3.3389534311582098E-4</v>
          </cell>
          <cell r="J190">
            <v>3.8513691979700002E-4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H191">
            <v>1.5121378784374104E-5</v>
          </cell>
          <cell r="I191">
            <v>3.4473819421644754E-4</v>
          </cell>
          <cell r="J191">
            <v>5.5439366491972901E-4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H192">
            <v>7.5662589032377131E-2</v>
          </cell>
          <cell r="I192">
            <v>2.319430851412799E-2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H193">
            <v>4.5233418575534441E-4</v>
          </cell>
          <cell r="I193">
            <v>1.435333649993327E-4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H194">
            <v>1.0322317739751307E-3</v>
          </cell>
          <cell r="I194">
            <v>3.1642985694581153E-4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H196">
            <v>4.2515304552707098E-5</v>
          </cell>
          <cell r="I196">
            <v>1.3184704754011699E-5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H197">
            <v>6.9981839094007077</v>
          </cell>
          <cell r="I197">
            <v>1.803288689300873</v>
          </cell>
          <cell r="J197">
            <v>0.24959255758996801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H198">
            <v>1.2465598725977599E-2</v>
          </cell>
          <cell r="I198">
            <v>3.3680155363929104E-3</v>
          </cell>
          <cell r="J198">
            <v>4.8960347179753129E-4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H199">
            <v>9.5473177481592286E-2</v>
          </cell>
          <cell r="I199">
            <v>2.4601482800830507E-2</v>
          </cell>
          <cell r="J199">
            <v>3.4050826410636881E-3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H200">
            <v>3.6504944642161397E-5</v>
          </cell>
          <cell r="I200">
            <v>6.5813722192077301E-6</v>
          </cell>
          <cell r="J200">
            <v>1.33109301625151E-6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H201">
            <v>2.7133710977886462E-4</v>
          </cell>
          <cell r="I201">
            <v>7.32675319007853E-5</v>
          </cell>
          <cell r="J201">
            <v>1.1032992919091559E-5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H205">
            <v>3050.3373025393298</v>
          </cell>
          <cell r="I205">
            <v>2302.8673917485298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H206">
            <v>41.002854380354464</v>
          </cell>
          <cell r="I206">
            <v>30.955309841480695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H207">
            <v>41.614424318408403</v>
          </cell>
          <cell r="I207">
            <v>31.417017622762984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H208">
            <v>9.6124345199517691</v>
          </cell>
          <cell r="I208">
            <v>4.3970669886689899</v>
          </cell>
          <cell r="J208">
            <v>0.45707635992150691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H209">
            <v>1.1857073616056046E-2</v>
          </cell>
          <cell r="I209">
            <v>5.7123993119219639E-3</v>
          </cell>
          <cell r="J209">
            <v>6.1804622875092849E-4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H210">
            <v>0.13113826084518096</v>
          </cell>
          <cell r="I210">
            <v>5.9987271332455572E-2</v>
          </cell>
          <cell r="J210">
            <v>6.2356938597749973E-3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H211">
            <v>8.6427075412280402E-5</v>
          </cell>
          <cell r="I211">
            <v>3.7755610171837698E-5</v>
          </cell>
          <cell r="J211">
            <v>6.0322512102828398E-7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H212">
            <v>2.5783149053893302E-4</v>
          </cell>
          <cell r="I212">
            <v>1.2418268558411801E-4</v>
          </cell>
          <cell r="J212">
            <v>1.3535323788679499E-5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H213">
            <v>1.4609459834583271E-2</v>
          </cell>
          <cell r="I213">
            <v>1.3886135981191039E-2</v>
          </cell>
          <cell r="J213">
            <v>1.1120067853897888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H214">
            <v>1.4609459834583271E-2</v>
          </cell>
          <cell r="I214">
            <v>1.3886135981191039E-2</v>
          </cell>
          <cell r="J214">
            <v>1.1120067853897886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H215">
            <v>1.4632066191303918E-2</v>
          </cell>
          <cell r="I215">
            <v>1.3903886507113886E-2</v>
          </cell>
          <cell r="J215">
            <v>1.1121326326229426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H216">
            <v>1.4632066191303918E-2</v>
          </cell>
          <cell r="I216">
            <v>1.3903886507113886E-2</v>
          </cell>
          <cell r="J216">
            <v>1.1121326326229426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H217">
            <v>1.47656662017112E-2</v>
          </cell>
          <cell r="I217">
            <v>1.05325985495385E-2</v>
          </cell>
          <cell r="J217">
            <v>29.678116175132601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H218">
            <v>0.10586671762283681</v>
          </cell>
          <cell r="I218">
            <v>3.9467759605265107E-2</v>
          </cell>
          <cell r="J218">
            <v>25.338310559372587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H219">
            <v>6.4086712335289951E-3</v>
          </cell>
          <cell r="I219">
            <v>9.9542024661422295E-3</v>
          </cell>
          <cell r="J219">
            <v>1.6306608753068699E-3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H220">
            <v>5.5053623693257867E-6</v>
          </cell>
          <cell r="I220">
            <v>8.8699670410884226E-6</v>
          </cell>
          <cell r="J220">
            <v>1.5829162864688466E-6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H221">
            <v>8.7430712599304104E-5</v>
          </cell>
          <cell r="I221">
            <v>1.3580085219839328E-4</v>
          </cell>
          <cell r="J221">
            <v>2.2246396661758144E-5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H222">
            <v>1.3130390747086101E-7</v>
          </cell>
          <cell r="I222">
            <v>1.3595518951931799E-7</v>
          </cell>
          <cell r="J222">
            <v>4.0351584070882903E-8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H223">
            <v>1.5502181480814401E-7</v>
          </cell>
          <cell r="I223">
            <v>2.2563396072622401E-7</v>
          </cell>
          <cell r="J223">
            <v>6.4210174880724199E-8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H228">
            <v>0.16615333092902601</v>
          </cell>
          <cell r="I228">
            <v>5.8240246073501402E-2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H229">
            <v>13.5281882662294</v>
          </cell>
          <cell r="I229">
            <v>4.7419152486952303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H230">
            <v>0.18330878409524937</v>
          </cell>
          <cell r="I230">
            <v>6.4253594155762192E-2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H231">
            <v>1.11883651728408E-5</v>
          </cell>
          <cell r="I231">
            <v>8.8740732816638501E-5</v>
          </cell>
          <cell r="J231">
            <v>1.7950012335704601E-6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H232">
            <v>0.16615335662011277</v>
          </cell>
          <cell r="I232">
            <v>5.823494099687021E-2</v>
          </cell>
          <cell r="J232">
            <v>7.0408071197177E-6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H233">
            <v>4.8096794291416538</v>
          </cell>
          <cell r="I233">
            <v>7.836626644688315</v>
          </cell>
          <cell r="J233">
            <v>10.418144441937885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H234">
            <v>4.8096794291416529</v>
          </cell>
          <cell r="I234">
            <v>7.8366266446883133</v>
          </cell>
          <cell r="J234">
            <v>10.418144441937885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H235">
            <v>4.8101794570532546</v>
          </cell>
          <cell r="I235">
            <v>7.8374274696410806</v>
          </cell>
          <cell r="J235">
            <v>10.419199342488163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H236">
            <v>4.8101794570532546</v>
          </cell>
          <cell r="I236">
            <v>7.8374274696410806</v>
          </cell>
          <cell r="J236">
            <v>10.419199342488163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H237">
            <v>75.491093782614399</v>
          </cell>
          <cell r="I237">
            <v>110.46225969082499</v>
          </cell>
          <cell r="J237">
            <v>187.36793191329099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H238">
            <v>74.294777460178821</v>
          </cell>
          <cell r="I238">
            <v>170.19687444961676</v>
          </cell>
          <cell r="J238">
            <v>233.26131365378902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H239">
            <v>68.160350631561812</v>
          </cell>
          <cell r="I239">
            <v>38.032650933878251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H240">
            <v>1.8688224257407042</v>
          </cell>
          <cell r="I240">
            <v>1.0513893652781827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H241">
            <v>0.92358198687753168</v>
          </cell>
          <cell r="I241">
            <v>0.51534757362978723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H242">
            <v>0.42940073857436301</v>
          </cell>
          <cell r="I242">
            <v>1.6066248411289699E-4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H243">
            <v>0.75584246801410582</v>
          </cell>
          <cell r="I243">
            <v>0.47694071394696047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H244">
            <v>13.028349737833899</v>
          </cell>
          <cell r="I244">
            <v>7.5482048823652104</v>
          </cell>
          <cell r="J244">
            <v>2.018611398834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H245">
            <v>966.31310089950603</v>
          </cell>
          <cell r="I245">
            <v>559.85058836130497</v>
          </cell>
          <cell r="J245">
            <v>149.72046955830999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H246">
            <v>13.182989098219695</v>
          </cell>
          <cell r="I246">
            <v>7.6377979312592377</v>
          </cell>
          <cell r="J246">
            <v>2.0425712081624749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H247">
            <v>9.6233787631760606E-5</v>
          </cell>
          <cell r="I247">
            <v>2.9892001036179598</v>
          </cell>
          <cell r="J247">
            <v>3.3572477445407998E-6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H248">
            <v>13.028347650548314</v>
          </cell>
          <cell r="I248">
            <v>7.5481895611306706</v>
          </cell>
          <cell r="J248">
            <v>2.018576601692518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H249">
            <v>11.197445143565801</v>
          </cell>
          <cell r="I249">
            <v>12.454970970449128</v>
          </cell>
          <cell r="J249">
            <v>10.8783285681048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H250">
            <v>11.197445143565801</v>
          </cell>
          <cell r="I250">
            <v>12.454970970449127</v>
          </cell>
          <cell r="J250">
            <v>10.878328568104797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H251">
            <v>11.198583727980155</v>
          </cell>
          <cell r="I251">
            <v>12.456233721983731</v>
          </cell>
          <cell r="J251">
            <v>10.879429473081695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H252">
            <v>11.198583727980155</v>
          </cell>
          <cell r="I252">
            <v>12.456233721983731</v>
          </cell>
          <cell r="J252">
            <v>10.879429473081695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H253">
            <v>121.92881739107099</v>
          </cell>
          <cell r="I253">
            <v>61.076276663672303</v>
          </cell>
          <cell r="J253">
            <v>125.10006927681999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H254">
            <v>164.10735330840831</v>
          </cell>
          <cell r="I254">
            <v>182.8978969175383</v>
          </cell>
          <cell r="J254">
            <v>167.33992816835953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H255">
            <v>0.76727200843549559</v>
          </cell>
          <cell r="I255">
            <v>3.5570179535054695E-2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H256">
            <v>1.1552052308172958E-2</v>
          </cell>
          <cell r="I256">
            <v>5.6618976296174449E-4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H257">
            <v>1.039663968069777E-2</v>
          </cell>
          <cell r="I257">
            <v>4.8198075250751508E-4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H258">
            <v>1.0373986810456699E-4</v>
          </cell>
          <cell r="I258">
            <v>4.52746018359059E-5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H259">
            <v>5.3451961260334337E-3</v>
          </cell>
          <cell r="I259">
            <v>2.2493638886706205E-4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H260">
            <v>11.098058919420808</v>
          </cell>
          <cell r="I260">
            <v>13.893245170978062</v>
          </cell>
          <cell r="J260">
            <v>15.451751181970684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H261">
            <v>11.098058919420806</v>
          </cell>
          <cell r="I261">
            <v>13.89324517097806</v>
          </cell>
          <cell r="J261">
            <v>15.451751181970684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H262">
            <v>11.099187499463843</v>
          </cell>
          <cell r="I262">
            <v>13.894649881280902</v>
          </cell>
          <cell r="J262">
            <v>15.453309506140458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H263">
            <v>11.099187499463843</v>
          </cell>
          <cell r="I263">
            <v>13.894649881280902</v>
          </cell>
          <cell r="J263">
            <v>15.453309506140458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H264">
            <v>151.18026615965999</v>
          </cell>
          <cell r="I264">
            <v>99.186646538690198</v>
          </cell>
          <cell r="J264">
            <v>275.50474803682198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H265">
            <v>176.89082076689962</v>
          </cell>
          <cell r="I265">
            <v>220.4168530505047</v>
          </cell>
          <cell r="J265">
            <v>319.5423896192674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H266">
            <v>2.3622454247891427</v>
          </cell>
          <cell r="I266">
            <v>1.1528714504449304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H267">
            <v>2.3446861529767375E-2</v>
          </cell>
          <cell r="I267">
            <v>1.1456400386821273E-2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H268">
            <v>3.2008745593348917E-2</v>
          </cell>
          <cell r="I268">
            <v>1.5621564369172503E-2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H269">
            <v>3.3626347600716602E-5</v>
          </cell>
          <cell r="I269">
            <v>1.7405583363750901E-5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H270">
            <v>1.1066253919352148E-2</v>
          </cell>
          <cell r="I270">
            <v>5.3944596448159982E-3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H275">
            <v>3.9794521814571726</v>
          </cell>
          <cell r="I275">
            <v>3.9533209174162574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H276">
            <v>3.6524317340838795E-2</v>
          </cell>
          <cell r="I276">
            <v>3.6286531092833876E-2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H277">
            <v>5.392211627990743E-2</v>
          </cell>
          <cell r="I277">
            <v>5.3568034111331375E-2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H278">
            <v>1.4709548459515199E-5</v>
          </cell>
          <cell r="I278">
            <v>7.4285884829580602E-6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H279">
            <v>1.738082966961561E-2</v>
          </cell>
          <cell r="I279">
            <v>1.7308522096201567E-2</v>
          </cell>
          <cell r="J279">
            <v>4.3368086899420177E-19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H284">
            <v>5.1682856144553957E-4</v>
          </cell>
          <cell r="I284">
            <v>4.5381961985451911E-4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H285">
            <v>2.7713775540593523E-4</v>
          </cell>
          <cell r="I285">
            <v>2.3774792502698428E-4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H286">
            <v>0.31456655978096831</v>
          </cell>
          <cell r="I286">
            <v>0.35005952746393021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H287">
            <v>0.19952849861906413</v>
          </cell>
          <cell r="I287">
            <v>0.21209755924394569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H288">
            <v>5.1901859732224635E-4</v>
          </cell>
          <cell r="I288">
            <v>4.5277314966312446E-4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H289">
            <v>2.7831136900158574E-4</v>
          </cell>
          <cell r="I289">
            <v>2.3720085317680697E-4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H290">
            <v>3.8185104274620588E-2</v>
          </cell>
          <cell r="I290">
            <v>3.9048512196511807E-2</v>
          </cell>
          <cell r="J290">
            <v>4.0347931071859175E-2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H291">
            <v>0.7561616857731851</v>
          </cell>
          <cell r="I291">
            <v>0.77325934733858914</v>
          </cell>
          <cell r="J291">
            <v>0.79899112903654423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H292">
            <v>7.6630703185074853E-2</v>
          </cell>
          <cell r="I292">
            <v>8.1515206300919185E-3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H293">
            <v>5.2280909831410573E-2</v>
          </cell>
          <cell r="I293">
            <v>5.417579551944933E-3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H294">
            <v>0.90346978580283444</v>
          </cell>
          <cell r="I294">
            <v>0.63936293140927114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H295">
            <v>0.57288935881667502</v>
          </cell>
          <cell r="I295">
            <v>0.38726953739900827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H300">
            <v>7.7575054227443218E-3</v>
          </cell>
          <cell r="I300">
            <v>1.5655585146642323E-3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H301">
            <v>5.5950505656044685E-3</v>
          </cell>
          <cell r="I301">
            <v>1.1120691006578055E-3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H302">
            <v>0.8394090171567411</v>
          </cell>
          <cell r="I302">
            <v>0.4289954768519621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H303">
            <v>0.5710252154545441</v>
          </cell>
          <cell r="I303">
            <v>0.2787914038691961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H304">
            <v>2.8663308356748299E-3</v>
          </cell>
          <cell r="I304">
            <v>1.6295468806276244E-3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H305">
            <v>2.0835738775523372E-3</v>
          </cell>
          <cell r="I305">
            <v>1.1573119117458536E-3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H306">
            <v>1.547961411837329E-2</v>
          </cell>
          <cell r="I306">
            <v>1.4394316207640329E-2</v>
          </cell>
          <cell r="J306">
            <v>1.344914463202258E-2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H307">
            <v>8.7985942055856885E-5</v>
          </cell>
          <cell r="I307">
            <v>8.1817121673328835E-5</v>
          </cell>
          <cell r="J307">
            <v>7.6444777708601798E-5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H308">
            <v>2.7446124323356831E-4</v>
          </cell>
          <cell r="I308">
            <v>2.552183724758924E-4</v>
          </cell>
          <cell r="J308">
            <v>2.3846001120607401E-4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H309">
            <v>4.4943387103150297E-6</v>
          </cell>
          <cell r="I309">
            <v>2.3960970492933601E-6</v>
          </cell>
          <cell r="J309">
            <v>4.4233936425839203E-6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H310">
            <v>6.9043078473042232E-6</v>
          </cell>
          <cell r="I310">
            <v>6.4844851938239838E-6</v>
          </cell>
          <cell r="J310">
            <v>6.3000906384638761E-6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H311">
            <v>2.9117857476693501</v>
          </cell>
          <cell r="I311">
            <v>3.858257287700396</v>
          </cell>
          <cell r="J311">
            <v>5.1402619620649102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H312">
            <v>4.2735061237624521</v>
          </cell>
          <cell r="I312">
            <v>5.6626028062800557</v>
          </cell>
          <cell r="J312">
            <v>7.544147432622867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H313">
            <v>0.17860795339350599</v>
          </cell>
          <cell r="I313">
            <v>0.1920892739824</v>
          </cell>
          <cell r="J313">
            <v>0.35049019380645902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H314">
            <v>0.25218562849352971</v>
          </cell>
          <cell r="I314">
            <v>0.38356597866396491</v>
          </cell>
          <cell r="J314">
            <v>0.47816763096249426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H315">
            <v>6.4180621145446662E-2</v>
          </cell>
          <cell r="I315">
            <v>4.8971914864041115E-2</v>
          </cell>
          <cell r="J315">
            <v>4.4105837273000194E-2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H316">
            <v>0.13809706521655093</v>
          </cell>
          <cell r="I316">
            <v>0.10384656973176234</v>
          </cell>
          <cell r="J316">
            <v>8.3744679874274655E-2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H317">
            <v>1.03897535991478E-3</v>
          </cell>
          <cell r="I317">
            <v>2.40582377669514E-5</v>
          </cell>
          <cell r="J317">
            <v>7.6589281154937296E-4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H318">
            <v>1.3957905613232199E-3</v>
          </cell>
          <cell r="I318">
            <v>1.0643136222356091E-3</v>
          </cell>
          <cell r="J318">
            <v>9.6024478910643565E-4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H319">
            <v>4.5037905912832243E-2</v>
          </cell>
          <cell r="I319">
            <v>5.41744816286324E-2</v>
          </cell>
          <cell r="J319">
            <v>5.5521683103236366E-2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H320">
            <v>0.13674143809365977</v>
          </cell>
          <cell r="I320">
            <v>0.15317318088185458</v>
          </cell>
          <cell r="J320">
            <v>0.14726859585352731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H321">
            <v>3.0101832204377702E-4</v>
          </cell>
          <cell r="I321">
            <v>8.7005183193590097E-4</v>
          </cell>
          <cell r="J321">
            <v>7.1769290113686795E-4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H322">
            <v>9.7925385162360803E-4</v>
          </cell>
          <cell r="I322">
            <v>1.177324014077351E-3</v>
          </cell>
          <cell r="J322">
            <v>1.2068498707161911E-3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H323">
            <v>4.4129009771810748E-4</v>
          </cell>
          <cell r="I323">
            <v>6.5926935176334432E-3</v>
          </cell>
          <cell r="J323">
            <v>1.1360104869048466E-2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H324">
            <v>1.9657111987872E-3</v>
          </cell>
          <cell r="I324">
            <v>2.7645881703691477E-2</v>
          </cell>
          <cell r="J324">
            <v>4.4123975487053449E-2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H325">
            <v>7.2599933992387602E-6</v>
          </cell>
          <cell r="I325">
            <v>1.3607257079724299E-4</v>
          </cell>
          <cell r="J325">
            <v>2.0035780776035201E-4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H326">
            <v>9.7958282577245314E-6</v>
          </cell>
          <cell r="I326">
            <v>1.4333256419648199E-4</v>
          </cell>
          <cell r="J326">
            <v>2.4696555435753202E-4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H327">
            <v>2.3088914033319867E-5</v>
          </cell>
          <cell r="I327">
            <v>4.0021780666240442E-5</v>
          </cell>
          <cell r="J327">
            <v>1.4095941171094278E-5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H328">
            <v>1.530063423989409E-4</v>
          </cell>
          <cell r="I328">
            <v>2.5424877118454704E-4</v>
          </cell>
          <cell r="J328">
            <v>8.2438580619013913E-5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H329">
            <v>5.3935022595276197E-7</v>
          </cell>
          <cell r="I329">
            <v>6.2363107504558998E-7</v>
          </cell>
          <cell r="J329">
            <v>2.6365729969651399E-7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H330">
            <v>6.3587626283652804E-7</v>
          </cell>
          <cell r="I330">
            <v>9.0434152421596813E-7</v>
          </cell>
          <cell r="J330">
            <v>3.7309746662519199E-7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H331">
            <v>1.0677090920009335E-2</v>
          </cell>
          <cell r="I331">
            <v>3.5073891636031619E-3</v>
          </cell>
          <cell r="J331">
            <v>2.4472738918459633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H332">
            <v>5.8587453502517081E-3</v>
          </cell>
          <cell r="I332">
            <v>1.8591679420184954E-3</v>
          </cell>
          <cell r="J332">
            <v>1.1116324013429031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H333">
            <v>1.9877777324517999E-4</v>
          </cell>
          <cell r="I333">
            <v>1.4582793066082001E-4</v>
          </cell>
          <cell r="J333">
            <v>0.435633977048344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H334">
            <v>1.5957017796669663E-3</v>
          </cell>
          <cell r="I334">
            <v>5.2649894029999046E-4</v>
          </cell>
          <cell r="J334">
            <v>0.3719228043132452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H335">
            <v>0.15564801042375601</v>
          </cell>
          <cell r="I335">
            <v>0.15392989875841401</v>
          </cell>
          <cell r="J335">
            <v>5.8808706182817201E-2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H336">
            <v>3.4894981894638289E-3</v>
          </cell>
          <cell r="I336">
            <v>2.848992602132552E-3</v>
          </cell>
          <cell r="J336">
            <v>1.8603868607575741E-3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H337">
            <v>2.7597164968751163E-3</v>
          </cell>
          <cell r="I337">
            <v>2.7292535240853507E-3</v>
          </cell>
          <cell r="J337">
            <v>1.0427075564329307E-3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H338">
            <v>7.8514277590098578E-4</v>
          </cell>
          <cell r="I338">
            <v>1.8246804874409101E-4</v>
          </cell>
          <cell r="J338">
            <v>8.0924001570525559E-4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H339">
            <v>4.1798302541855428E-5</v>
          </cell>
          <cell r="I339">
            <v>2.7559455219046772E-5</v>
          </cell>
          <cell r="J339">
            <v>3.1355597116406864E-5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H340">
            <v>1.9019130678346401E-7</v>
          </cell>
          <cell r="I340">
            <v>2.27835363887247E-7</v>
          </cell>
          <cell r="J340">
            <v>4.5525811612516999E-7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H341">
            <v>0.9596185451646756</v>
          </cell>
          <cell r="I341">
            <v>0.95961877300003939</v>
          </cell>
          <cell r="J341">
            <v>0.48125488461209953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H342">
            <v>7.4094403786665284</v>
          </cell>
          <cell r="I342">
            <v>12.453213609837839</v>
          </cell>
          <cell r="J342">
            <v>18.044924195997048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H343">
            <v>4.8082300531056408</v>
          </cell>
          <cell r="I343">
            <v>7.8347748043288945</v>
          </cell>
          <cell r="J343">
            <v>10.417808413988253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H344">
            <v>0.57132613808584398</v>
          </cell>
          <cell r="I344">
            <v>0.860966897701678</v>
          </cell>
          <cell r="J344">
            <v>1.5528229388972901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H345">
            <v>0.5635368989646411</v>
          </cell>
          <cell r="I345">
            <v>1.3134745970746635</v>
          </cell>
          <cell r="J345">
            <v>1.9032986220047157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H349">
            <v>15.553877504498102</v>
          </cell>
          <cell r="I349">
            <v>17.717708043760656</v>
          </cell>
          <cell r="J349">
            <v>17.074963644246502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H350">
            <v>11.196051028404973</v>
          </cell>
          <cell r="I350">
            <v>12.453129820854704</v>
          </cell>
          <cell r="J350">
            <v>10.877991724701046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H351">
            <v>0.79989535434062897</v>
          </cell>
          <cell r="I351">
            <v>0.41244249634904401</v>
          </cell>
          <cell r="J351">
            <v>0.897268907396088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H352">
            <v>1.0694894777545183</v>
          </cell>
          <cell r="I352">
            <v>1.218245175110183</v>
          </cell>
          <cell r="J352">
            <v>1.1740449527892318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H353">
            <v>14.962989297764427</v>
          </cell>
          <cell r="I353">
            <v>19.237263823838536</v>
          </cell>
          <cell r="J353">
            <v>23.57191251042018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H354">
            <v>11.096648372310879</v>
          </cell>
          <cell r="I354">
            <v>13.891402871635137</v>
          </cell>
          <cell r="J354">
            <v>15.451419520080414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H355">
            <v>1.01100433891754</v>
          </cell>
          <cell r="I355">
            <v>0.68117344772466504</v>
          </cell>
          <cell r="J355">
            <v>1.99942631435461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H356">
            <v>1.1784476209366543</v>
          </cell>
          <cell r="I356">
            <v>1.5526569192806428</v>
          </cell>
          <cell r="J356">
            <v>2.303298219284279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H361">
            <v>3.8341526865700483E-9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I362">
            <v>5.8426691135120044E-6</v>
          </cell>
          <cell r="J362">
            <v>5.4395033748523548E-6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I363">
            <v>1.0466815405008238E-5</v>
          </cell>
          <cell r="J363">
            <v>9.1443090939480591E-6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H364">
            <v>2.25896949049994E-7</v>
          </cell>
          <cell r="I364">
            <v>1.93683448452071E-7</v>
          </cell>
          <cell r="J364">
            <v>3.20837250569828E-7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H365">
            <v>4.8239227637443808E-7</v>
          </cell>
          <cell r="I365">
            <v>4.7505498782426374E-7</v>
          </cell>
          <cell r="J365">
            <v>4.5761287208786402E-7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H370">
            <v>3.0353033545420126E-9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I371">
            <v>1.9480747556443499E-5</v>
          </cell>
          <cell r="J371">
            <v>1.70160290495598E-5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I372">
            <v>4.3260376211347498E-8</v>
          </cell>
          <cell r="J372">
            <v>4.14716811923592E-8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I373">
            <v>2.6576736093374533E-7</v>
          </cell>
          <cell r="J373">
            <v>2.3214227898444421E-7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I374">
            <v>1.29523437421718E-8</v>
          </cell>
          <cell r="J374">
            <v>1.24173544968357E-8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H375">
            <v>5.606382451003606E-9</v>
          </cell>
          <cell r="I375">
            <v>1.29523437421718E-8</v>
          </cell>
          <cell r="J375">
            <v>1.89130234011302E-8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I379">
            <v>1.2249963309893501E-8</v>
          </cell>
          <cell r="J379">
            <v>1.14279588703019E-8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I380">
            <v>1.2249963309893501E-8</v>
          </cell>
          <cell r="J380">
            <v>1.56238315757791E-8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H385">
            <v>-3.5254367739039278E-9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J395">
            <v>-1.0639047672472201E-8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H400">
            <v>-3.4880648824999601E-9</v>
          </cell>
          <cell r="J400">
            <v>-3.16484725804675E-9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H401">
            <v>16.8147793122845</v>
          </cell>
          <cell r="I401">
            <v>28.223043785167</v>
          </cell>
          <cell r="J401">
            <v>55.660113574936403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H402">
            <v>16.8147793122845</v>
          </cell>
          <cell r="I402">
            <v>28.223043785167</v>
          </cell>
          <cell r="J402">
            <v>55.660113574936403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H411">
            <v>4.2745645617274404</v>
          </cell>
          <cell r="I411">
            <v>5.6636372287867305</v>
          </cell>
          <cell r="J411">
            <v>7.5451450111297484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H412">
            <v>4.2745645617274404</v>
          </cell>
          <cell r="I412">
            <v>5.6636372287867305</v>
          </cell>
          <cell r="J412">
            <v>7.5451450111297484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H413">
            <v>0.28854289817055201</v>
          </cell>
          <cell r="I413">
            <v>0.281539472173785</v>
          </cell>
          <cell r="J413">
            <v>0.60568694199494799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H414">
            <v>0.45181892773454402</v>
          </cell>
          <cell r="I414">
            <v>0.59864270481565296</v>
          </cell>
          <cell r="J414">
            <v>0.79751647634808798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H415">
            <v>3.4971801119548103E-8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H416">
            <v>4.2935158826534099E-8</v>
          </cell>
          <cell r="I416">
            <v>1.0791546719813203E-8</v>
          </cell>
          <cell r="J416">
            <v>6.1371536882444201E-9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  <cell r="H417">
            <v>1.4913802788603301E-8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  <cell r="H418">
            <v>-1.9817549054319896E-10</v>
          </cell>
          <cell r="I418">
            <v>-3.1222940805289981E-9</v>
          </cell>
          <cell r="J418">
            <v>2.6172029137688598E-9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  <cell r="H419">
            <v>-2.7347259775973001E-8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  <cell r="H424">
            <v>-1.8503910847932701E-8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H425">
            <v>185.675788544743</v>
          </cell>
          <cell r="I425">
            <v>154.38211110512901</v>
          </cell>
          <cell r="J425">
            <v>123.088433665514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H426">
            <v>2.5504916008893299</v>
          </cell>
          <cell r="I426">
            <v>2.1206333943012199</v>
          </cell>
          <cell r="J426">
            <v>1.6907751877131001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H427">
            <v>2.5504916008893299</v>
          </cell>
          <cell r="I427">
            <v>2.1206333943012199</v>
          </cell>
          <cell r="J427">
            <v>1.6907751877131001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H428">
            <v>0.96318112543872902</v>
          </cell>
          <cell r="I428">
            <v>0.86216848073554497</v>
          </cell>
          <cell r="J428">
            <v>1.0703857595578199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H429">
            <v>3.6345269504168103</v>
          </cell>
          <cell r="I429">
            <v>2.6531859464091347</v>
          </cell>
          <cell r="J429">
            <v>1.94683269714669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H430">
            <v>98.303058199244234</v>
          </cell>
          <cell r="I430">
            <v>56.386322531364641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H431">
            <v>0.82127320387916081</v>
          </cell>
          <cell r="I431">
            <v>0.47783049739760025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H432">
            <v>1.3320197587973464</v>
          </cell>
          <cell r="I432">
            <v>0.76404231072309847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H433">
            <v>7.7623369376372903E-2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H434">
            <v>0.12478815089975656</v>
          </cell>
          <cell r="I434">
            <v>7.2613574890270011E-2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H435">
            <v>4.3887108830850577E-2</v>
          </cell>
          <cell r="I435">
            <v>4.5569261719718687E-2</v>
          </cell>
          <cell r="J435">
            <v>1.772564966385742E-2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H436">
            <v>1.1553658157494495E-3</v>
          </cell>
          <cell r="I436">
            <v>1.1242629405548593E-3</v>
          </cell>
          <cell r="J436">
            <v>2.9244578460147733E-4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H437">
            <v>9.1135405020786972E-4</v>
          </cell>
          <cell r="I437">
            <v>1.2032853362540015E-3</v>
          </cell>
          <cell r="J437">
            <v>2.8514076836318419E-4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H438">
            <v>1.9656299421854658E-4</v>
          </cell>
          <cell r="I438">
            <v>8.631366565317462E-4</v>
          </cell>
          <cell r="J438">
            <v>2.5022265006917804E-4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H439">
            <v>2.3345382295184564E-4</v>
          </cell>
          <cell r="I439">
            <v>2.7886703918998711E-4</v>
          </cell>
          <cell r="J439">
            <v>2.7889289189305625E-4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H440">
            <v>8.7465287498326716E-3</v>
          </cell>
          <cell r="I440">
            <v>1.202380897269366E-2</v>
          </cell>
          <cell r="J440">
            <v>3.7227443364395188E-4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H441">
            <v>1.4397583531524059E-3</v>
          </cell>
          <cell r="I441">
            <v>1.8463952061239055E-3</v>
          </cell>
          <cell r="J441">
            <v>3.3221315337942069E-4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H442">
            <v>1.3847140983869147E-3</v>
          </cell>
          <cell r="I442">
            <v>1.8357023202314185E-3</v>
          </cell>
          <cell r="J442">
            <v>3.3303560753302532E-4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H443">
            <v>1.4011304490329308E-3</v>
          </cell>
          <cell r="I443">
            <v>1.8355091325025026E-3</v>
          </cell>
          <cell r="J443">
            <v>3.27884487068284E-4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H444">
            <v>1.639509694589103E-3</v>
          </cell>
          <cell r="I444">
            <v>1.7670951096637765E-3</v>
          </cell>
          <cell r="J444">
            <v>7.575014298499801E-4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H445">
            <v>2.5472368767603379E-4</v>
          </cell>
          <cell r="I445">
            <v>2.3245142145279177E-4</v>
          </cell>
          <cell r="J445">
            <v>2.3502859744098958E-3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H446">
            <v>1.6875994671881869E-3</v>
          </cell>
          <cell r="I446">
            <v>2.3290561218905765E-3</v>
          </cell>
          <cell r="J446">
            <v>1.2386263691865497E-3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H447">
            <v>3.2973228540316658E-3</v>
          </cell>
          <cell r="I447">
            <v>9.8295001573290566E-4</v>
          </cell>
          <cell r="J447">
            <v>4.1989987403690253E-4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H448">
            <v>2.6711793677417022E-3</v>
          </cell>
          <cell r="I448">
            <v>2.2666607124111793E-3</v>
          </cell>
          <cell r="J448">
            <v>1.1463362122893371E-3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H449">
            <v>4.573258008598812E-3</v>
          </cell>
          <cell r="I449">
            <v>3.7111571974877012E-3</v>
          </cell>
          <cell r="J449">
            <v>1.6245316647363563E-3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H450">
            <v>6.1081512392803568E-3</v>
          </cell>
          <cell r="I450">
            <v>5.3189545617170963E-3</v>
          </cell>
          <cell r="J450">
            <v>2.5313884932956238E-3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H451">
            <v>5.852832958093742E-3</v>
          </cell>
          <cell r="I451">
            <v>5.852047366117938E-3</v>
          </cell>
          <cell r="J451">
            <v>3.802408334628837E-3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H452">
            <v>2.9518803598733848E-4</v>
          </cell>
          <cell r="I452">
            <v>2.0209916067815307E-4</v>
          </cell>
          <cell r="J452">
            <v>1.4594720556353229E-4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H453">
            <v>2.4976461484656621E-4</v>
          </cell>
          <cell r="I453">
            <v>1.9093087489895785E-4</v>
          </cell>
          <cell r="J453">
            <v>1.2899158805996155E-4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H454">
            <v>1.0965326506502154E-4</v>
          </cell>
          <cell r="I454">
            <v>9.5184243638284029E-5</v>
          </cell>
          <cell r="J454">
            <v>7.1778469245115152E-5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H455">
            <v>2.525839668074664E-4</v>
          </cell>
          <cell r="I455">
            <v>2.6996960854677125E-4</v>
          </cell>
          <cell r="J455">
            <v>1.7470099160522037E-4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H456">
            <v>6.2819890800457447E-4</v>
          </cell>
          <cell r="I456">
            <v>4.6559352373895372E-4</v>
          </cell>
          <cell r="J456">
            <v>2.4159175678222934E-4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H457">
            <v>8.9591752919870968E-4</v>
          </cell>
          <cell r="I457">
            <v>9.677647707203805E-4</v>
          </cell>
          <cell r="J457">
            <v>7.0178857668168847E-4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H458">
            <v>6.9391804747757801E-2</v>
          </cell>
          <cell r="I458">
            <v>3.8093288296095699E-2</v>
          </cell>
          <cell r="J458">
            <v>2.1299125201494399E-5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H459">
            <v>7.3709104018074553E-2</v>
          </cell>
          <cell r="I459">
            <v>0.11042632266919385</v>
          </cell>
          <cell r="J459">
            <v>5.6994556803665282E-2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H460">
            <v>2.9559048499436198</v>
          </cell>
          <cell r="I460">
            <v>8.5431795233310392</v>
          </cell>
          <cell r="J460">
            <v>14.130233450938199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H461">
            <v>1.1979878686996193</v>
          </cell>
          <cell r="I461">
            <v>3.4624339918345872</v>
          </cell>
          <cell r="J461">
            <v>5.7267906497194563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H462">
            <v>4.8001287050895202E-4</v>
          </cell>
          <cell r="I462">
            <v>5.6303637057557996</v>
          </cell>
          <cell r="J462">
            <v>7.7580182480991597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H463">
            <v>2.9558809282567005</v>
          </cell>
          <cell r="I463">
            <v>8.5431495153181274</v>
          </cell>
          <cell r="J463">
            <v>14.13017866288855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H464">
            <v>60.119365080224675</v>
          </cell>
          <cell r="I464">
            <v>8.445584018148498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H465">
            <v>0.28612061355292179</v>
          </cell>
          <cell r="I465">
            <v>4.0194298091152755E-2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H466">
            <v>0.8146255430924757</v>
          </cell>
          <cell r="I466">
            <v>0.1144388078339908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H467">
            <v>3.9108130419826799E-5</v>
          </cell>
          <cell r="I467">
            <v>4.6735460246137697E-6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H468">
            <v>2.8457982648160313E-2</v>
          </cell>
          <cell r="I468">
            <v>3.9766402223778228E-3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H469">
            <v>12.598218554725037</v>
          </cell>
          <cell r="I469">
            <v>0.43732347397670007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H470">
            <v>0.10269570799460302</v>
          </cell>
          <cell r="I470">
            <v>2.9608262339762318E-3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H471">
            <v>0.17070756849220919</v>
          </cell>
          <cell r="I471">
            <v>5.9257923303075877E-3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H472">
            <v>2.68387395894332E-4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H473">
            <v>1.0763210275914223E-2</v>
          </cell>
          <cell r="I473">
            <v>2.9985507357917262E-4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H474">
            <v>0.21511502782077199</v>
          </cell>
          <cell r="I474">
            <v>8.6647468251020932E-2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H475">
            <v>2.1835443408897903E-3</v>
          </cell>
          <cell r="I475">
            <v>7.770868337425203E-4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H476">
            <v>2.9347207069682396E-3</v>
          </cell>
          <cell r="I476">
            <v>1.1820937005596307E-3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H477">
            <v>8.1848012821474195E-5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H478">
            <v>3.1629344804317736E-4</v>
          </cell>
          <cell r="I478">
            <v>1.1454375897120651E-4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H479">
            <v>119.43735578648479</v>
          </cell>
          <cell r="I479">
            <v>15.921655538816923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H480">
            <v>0.79692013398166339</v>
          </cell>
          <cell r="I480">
            <v>0.10393516043276303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H481">
            <v>1.6183923548304182</v>
          </cell>
          <cell r="I481">
            <v>0.21574058995686821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H482">
            <v>5.7926672067495203E-5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H483">
            <v>7.638992941586506E-2</v>
          </cell>
          <cell r="I483">
            <v>7.2131799080754604E-3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H484">
            <v>1.7050443103970914</v>
          </cell>
          <cell r="I484">
            <v>9.1790407538275484E-2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H485">
            <v>1.8691991176131555E-2</v>
          </cell>
          <cell r="I485">
            <v>6.5787732723909527E-4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H486">
            <v>2.3261177495185453E-2</v>
          </cell>
          <cell r="I486">
            <v>1.2522565830596938E-3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H487">
            <v>4.3878641294897003E-5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H488">
            <v>1.9042789579932586E-3</v>
          </cell>
          <cell r="I488">
            <v>6.2007203683575314E-5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H489">
            <v>1218.5139195936304</v>
          </cell>
          <cell r="I489">
            <v>594.49838802842169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H490">
            <v>7.2823545000658427</v>
          </cell>
          <cell r="I490">
            <v>3.5854803429840758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H491">
            <v>16.511028720780892</v>
          </cell>
          <cell r="I491">
            <v>8.0555337131222444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H492">
            <v>0.116785700012436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H493">
            <v>0.81906132432403611</v>
          </cell>
          <cell r="I493">
            <v>0.40325772609700594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H494">
            <v>10.199482662526224</v>
          </cell>
          <cell r="I494">
            <v>8.9153645180499549E-2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H495">
            <v>8.2070498643518147E-2</v>
          </cell>
          <cell r="I495">
            <v>5.8264182038863469E-4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H496">
            <v>0.13914710317225365</v>
          </cell>
          <cell r="I496">
            <v>1.2162843817257777E-3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H497">
            <v>2.53697019521559E-5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H498">
            <v>5.7324626249809418E-3</v>
          </cell>
          <cell r="I498">
            <v>4.5632214131208817E-5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H499">
            <v>5.763609250337459</v>
          </cell>
          <cell r="I499">
            <v>5.0340598690891636E-2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H500">
            <v>3.0761612188544236E-2</v>
          </cell>
          <cell r="I500">
            <v>3.0536052780462852E-4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H501">
            <v>7.8630412692188956E-2</v>
          </cell>
          <cell r="I501">
            <v>6.8677487982116831E-4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H502">
            <v>2.0051914507074101E-5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H503">
            <v>3.4245500003089627E-3</v>
          </cell>
          <cell r="I503">
            <v>2.8615033559369967E-5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H508">
            <v>1910.12182014927</v>
          </cell>
          <cell r="I508">
            <v>656.56125910633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H509">
            <v>27.552856114496347</v>
          </cell>
          <cell r="I509">
            <v>13.557158840354921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H510">
            <v>25.882409487117418</v>
          </cell>
          <cell r="I510">
            <v>8.8964940258310197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H511">
            <v>2.0814057852668766</v>
          </cell>
          <cell r="I511">
            <v>4.8628739789877127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H512">
            <v>1.9274144086342284E-2</v>
          </cell>
          <cell r="I512">
            <v>0.85969585992809361</v>
          </cell>
          <cell r="J512">
            <v>1.9037993458870599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H513">
            <v>1.6756800714291392E-3</v>
          </cell>
          <cell r="I513">
            <v>7.3820545369095394E-2</v>
          </cell>
          <cell r="J513">
            <v>0.16043327032293231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H514">
            <v>6.1203714903420503E-3</v>
          </cell>
          <cell r="I514">
            <v>0.28975209328992102</v>
          </cell>
          <cell r="J514">
            <v>0.65058351439024398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H515">
            <v>6.689063172046864E-3</v>
          </cell>
          <cell r="I515">
            <v>0.29594658133731833</v>
          </cell>
          <cell r="J515">
            <v>0.79696960211860168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H516">
            <v>2.0471812797746161E-3</v>
          </cell>
          <cell r="I516">
            <v>1.9853743153556108E-3</v>
          </cell>
          <cell r="J516">
            <v>1.3476364604386669E-3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H517">
            <v>3.166360778553312E-4</v>
          </cell>
          <cell r="I517">
            <v>3.03597967994379E-4</v>
          </cell>
          <cell r="J517">
            <v>2.0299953503887688E-4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H518">
            <v>4.1816814185484901E-4</v>
          </cell>
          <cell r="I518">
            <v>2.48356081653447E-4</v>
          </cell>
          <cell r="J518">
            <v>2.20712443808664E-4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H519">
            <v>7.6762218283077984E-4</v>
          </cell>
          <cell r="I519">
            <v>7.4860337361182033E-4</v>
          </cell>
          <cell r="J519">
            <v>5.2596410715798005E-4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H520">
            <v>1.3853037827868037E-3</v>
          </cell>
          <cell r="I520">
            <v>1.1776880152228946E-3</v>
          </cell>
          <cell r="J520">
            <v>6.9996910668243214E-4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H521">
            <v>3.3337857081554306E-4</v>
          </cell>
          <cell r="I521">
            <v>2.7973230390986487E-4</v>
          </cell>
          <cell r="J521">
            <v>1.6139976931743707E-4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H522">
            <v>9.8676131105826094E-5</v>
          </cell>
          <cell r="I522">
            <v>8.8302588030705206E-5</v>
          </cell>
          <cell r="J522">
            <v>8.5120415197288305E-5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H523">
            <v>5.288266919072364E-4</v>
          </cell>
          <cell r="I523">
            <v>4.538560266268182E-4</v>
          </cell>
          <cell r="J523">
            <v>2.7266294561086274E-4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H524">
            <v>1.2370130835796945E-3</v>
          </cell>
          <cell r="I524">
            <v>1.4561114352642849E-3</v>
          </cell>
          <cell r="J524">
            <v>9.3141714305695759E-4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H525">
            <v>3.2274066083236937E-4</v>
          </cell>
          <cell r="I525">
            <v>3.7724833891921301E-4</v>
          </cell>
          <cell r="J525">
            <v>2.3475489387279013E-4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H526">
            <v>9.0751131749226599E-5</v>
          </cell>
          <cell r="I526">
            <v>8.8842638432507599E-5</v>
          </cell>
          <cell r="J526">
            <v>7.7494222253645596E-5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H527">
            <v>4.7137934267820636E-4</v>
          </cell>
          <cell r="I527">
            <v>5.595059359626434E-4</v>
          </cell>
          <cell r="J527">
            <v>3.6297477331930639E-4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H531">
            <v>0.10452989945021127</v>
          </cell>
          <cell r="I531">
            <v>0.28640918579917829</v>
          </cell>
          <cell r="J531">
            <v>17.368024040924031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H532">
            <v>2.7303339451437413E-4</v>
          </cell>
          <cell r="I532">
            <v>7.8672939922407709E-4</v>
          </cell>
          <cell r="J532">
            <v>5.3269362174426814E-2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H533">
            <v>1.4260559270151626E-3</v>
          </cell>
          <cell r="I533">
            <v>3.9073558772057078E-3</v>
          </cell>
          <cell r="J533">
            <v>0.23694439346417531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H534">
            <v>4.9278926725440302E-6</v>
          </cell>
          <cell r="I534">
            <v>1.1085403409450399E-5</v>
          </cell>
          <cell r="J534">
            <v>1.4277645274834701E-3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H535">
            <v>6.1316094425456375E-6</v>
          </cell>
          <cell r="I535">
            <v>1.61648161119309E-5</v>
          </cell>
          <cell r="J535">
            <v>1.43418870509989E-3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H536">
            <v>9.3416285055616999E-2</v>
          </cell>
          <cell r="I536">
            <v>0.13555500928597611</v>
          </cell>
          <cell r="J536">
            <v>6.4000097290267996E-2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H537">
            <v>1.7306042644831397E-4</v>
          </cell>
          <cell r="I537">
            <v>2.6420908248297038E-4</v>
          </cell>
          <cell r="J537">
            <v>1.3139533045714507E-4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H538">
            <v>1.2744377224504346E-3</v>
          </cell>
          <cell r="I538">
            <v>1.849317998444422E-3</v>
          </cell>
          <cell r="J538">
            <v>8.7312547462848515E-4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H539">
            <v>2.43851626722226E-6</v>
          </cell>
          <cell r="I539">
            <v>2.6763427096689001E-6</v>
          </cell>
          <cell r="J539">
            <v>1.02211495922634E-6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H540">
            <v>3.5383762837138365E-6</v>
          </cell>
          <cell r="I540">
            <v>5.2353157461144602E-6</v>
          </cell>
          <cell r="J540">
            <v>2.79224688030299E-6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H541">
            <v>40.727902180729131</v>
          </cell>
          <cell r="I541">
            <v>46.640680879254468</v>
          </cell>
          <cell r="J541">
            <v>2.0570517068160266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H542">
            <v>5.210096527943462E-2</v>
          </cell>
          <cell r="I542">
            <v>6.0070052970583689E-2</v>
          </cell>
          <cell r="J542">
            <v>2.7737595943006939E-3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H543">
            <v>0.5556330447575597</v>
          </cell>
          <cell r="I543">
            <v>0.63629851131315707</v>
          </cell>
          <cell r="J543">
            <v>2.8063461211678485E-2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H544">
            <v>9.8178308930360701E-4</v>
          </cell>
          <cell r="I544">
            <v>1.5112410922165601E-4</v>
          </cell>
          <cell r="J544">
            <v>6.2880854830108602E-7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H545">
            <v>9.8266541019625497E-4</v>
          </cell>
          <cell r="I545">
            <v>1.1329071985252601E-3</v>
          </cell>
          <cell r="J545">
            <v>5.2392026852030903E-5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H546">
            <v>67.315699023194099</v>
          </cell>
          <cell r="I546">
            <v>106.32443981325588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H547">
            <v>0.80692957082434169</v>
          </cell>
          <cell r="I547">
            <v>1.3561982803156094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H548">
            <v>0.91213684313271082</v>
          </cell>
          <cell r="I548">
            <v>1.4407105665752833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H549">
            <v>7.9644669973214597E-3</v>
          </cell>
          <cell r="I549">
            <v>0.14870600284756899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H550">
            <v>0.12260809506522853</v>
          </cell>
          <cell r="I550">
            <v>0.20610253147226062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H551">
            <v>5.2527618359280168E-3</v>
          </cell>
          <cell r="I551">
            <v>7.1469346162565499E-3</v>
          </cell>
          <cell r="J551">
            <v>8.5584094516929696E-4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H552">
            <v>4.5273922102754894E-6</v>
          </cell>
          <cell r="I552">
            <v>6.3378159099720208E-6</v>
          </cell>
          <cell r="J552">
            <v>8.343899521211187E-7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H553">
            <v>7.1661143737080713E-5</v>
          </cell>
          <cell r="I553">
            <v>9.7502518639243574E-5</v>
          </cell>
          <cell r="J553">
            <v>1.1675865554833525E-5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H554">
            <v>9.8965795557635894E-8</v>
          </cell>
          <cell r="I554">
            <v>7.5270630072454703E-8</v>
          </cell>
          <cell r="J554">
            <v>1.1223925126104101E-8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H555">
            <v>1.07082850319787E-7</v>
          </cell>
          <cell r="I555">
            <v>1.4286291356251199E-7</v>
          </cell>
          <cell r="J555">
            <v>2.4433065352726101E-8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H556">
            <v>3.9697579849371299E-2</v>
          </cell>
          <cell r="I556">
            <v>4.0387449809432097E-2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H557">
            <v>2.1950508084047672E-6</v>
          </cell>
          <cell r="I557">
            <v>2.2331967009068139E-6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H558">
            <v>5.4157680558487452E-4</v>
          </cell>
          <cell r="I558">
            <v>5.5098840122008253E-4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H560">
            <v>3.4673008336800148E-7</v>
          </cell>
          <cell r="I560">
            <v>3.4593199147898448E-7</v>
          </cell>
          <cell r="J560">
            <v>8.8293129332808165E-8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H561">
            <v>256.80118217408278</v>
          </cell>
          <cell r="I561">
            <v>109.31765801519416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H562">
            <v>3.2643479217926434</v>
          </cell>
          <cell r="I562">
            <v>1.1416357343461692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H563">
            <v>3.4796908153669786</v>
          </cell>
          <cell r="I563">
            <v>1.4812690787966674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H564">
            <v>1.9555040655403001E-4</v>
          </cell>
          <cell r="I564">
            <v>9.4969099645180499E-5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H565">
            <v>0.31088198301060677</v>
          </cell>
          <cell r="I565">
            <v>0.12037559170938046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H566">
            <v>1.08657214869192E-5</v>
          </cell>
          <cell r="I566">
            <v>5.5244958705324398E-5</v>
          </cell>
          <cell r="J566">
            <v>7.2061155060845098E-6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H567">
            <v>1.52328854411216E-5</v>
          </cell>
          <cell r="I567">
            <v>6.5860134039325588E-5</v>
          </cell>
          <cell r="J567">
            <v>6.3540135099233021E-5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H568">
            <v>50.593927298115169</v>
          </cell>
          <cell r="I568">
            <v>41.90298171127511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H569">
            <v>0.67382359240763545</v>
          </cell>
          <cell r="I569">
            <v>0.5288818342196332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H570">
            <v>0.690230931761462</v>
          </cell>
          <cell r="I570">
            <v>0.57166414340075156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H571">
            <v>9.1801246943805606E-2</v>
          </cell>
          <cell r="I571">
            <v>1.99482941586331E-3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H572">
            <v>0.10238419450530716</v>
          </cell>
          <cell r="I572">
            <v>8.0370872763049356E-2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H573">
            <v>14.374010595237495</v>
          </cell>
          <cell r="I573">
            <v>8.2624860513017859E-2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H574">
            <v>0.49445541750243077</v>
          </cell>
          <cell r="I574">
            <v>8.4235135940065277E-4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H575">
            <v>0.19476979126338076</v>
          </cell>
          <cell r="I575">
            <v>1.1195780557319507E-3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H576">
            <v>2.3910694100149101E-5</v>
          </cell>
          <cell r="I576">
            <v>1.33352456221602E-5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H577">
            <v>3.4032716218629681E-2</v>
          </cell>
          <cell r="I577">
            <v>6.4550448131342713E-5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H578">
            <v>271.9168438348961</v>
          </cell>
          <cell r="I578">
            <v>116.07417012529677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H579">
            <v>3.5494711638795158</v>
          </cell>
          <cell r="I579">
            <v>1.2141010298338737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H580">
            <v>3.7096431628225979</v>
          </cell>
          <cell r="I580">
            <v>1.5835493877939573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H581">
            <v>2.0454776349197E-4</v>
          </cell>
          <cell r="I581">
            <v>8.7421590260625901E-5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H582">
            <v>0.33615545266322278</v>
          </cell>
          <cell r="I582">
            <v>0.12801970152149031</v>
          </cell>
          <cell r="J582">
            <v>-9.4867690092481638E-20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H583">
            <v>0.13927155405630953</v>
          </cell>
          <cell r="I583">
            <v>0.10498507009398513</v>
          </cell>
          <cell r="J583">
            <v>8.4046315432701496E-2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H584">
            <v>0.13927155405630953</v>
          </cell>
          <cell r="I584">
            <v>0.10498507009398513</v>
          </cell>
          <cell r="J584">
            <v>8.4046315432701496E-2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H585">
            <v>6.1500770957283898E-5</v>
          </cell>
          <cell r="I585">
            <v>9.96581751035624E-3</v>
          </cell>
          <cell r="J585">
            <v>5.6440870453348399E-3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H586">
            <v>1.8286000566952201E-2</v>
          </cell>
          <cell r="I586">
            <v>1.3251022812045E-2</v>
          </cell>
          <cell r="J586">
            <v>1.0652789932148099E-2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H587">
            <v>1.2682490810057157</v>
          </cell>
          <cell r="I587">
            <v>8.8295140763614999E-2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H588">
            <v>2.6454754112888196E-2</v>
          </cell>
          <cell r="I588">
            <v>8.457626988956149E-4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H589">
            <v>1.718494689709639E-2</v>
          </cell>
          <cell r="I589">
            <v>1.1964111214581962E-3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H590">
            <v>3.3809221644384203E-5</v>
          </cell>
          <cell r="I590">
            <v>2.0973326163825001E-5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H591">
            <v>2.1653513125702863E-3</v>
          </cell>
          <cell r="I591">
            <v>7.8222677435341219E-5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H592">
            <v>0.58191913864038569</v>
          </cell>
          <cell r="I592">
            <v>8.2638407635654457E-2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H593">
            <v>1.0658422877265084E-2</v>
          </cell>
          <cell r="I593">
            <v>8.0571572796286493E-4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H594">
            <v>7.9388695585318574E-3</v>
          </cell>
          <cell r="I594">
            <v>1.1273998313186151E-3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H595">
            <v>2.4124469877119799E-5</v>
          </cell>
          <cell r="I595">
            <v>1.31324608720844E-5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H596">
            <v>7.5943248748391488E-4</v>
          </cell>
          <cell r="I596">
            <v>6.1820619430174526E-5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H597">
            <v>0.13767054099788392</v>
          </cell>
          <cell r="I597">
            <v>0.15439448926131721</v>
          </cell>
          <cell r="J597">
            <v>0.14756817284282575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H598">
            <v>0.13767054099788392</v>
          </cell>
          <cell r="I598">
            <v>0.15439448926131721</v>
          </cell>
          <cell r="J598">
            <v>0.14756817284282575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H599">
            <v>4.0494556363163798E-4</v>
          </cell>
          <cell r="I599">
            <v>1.6121811143634202E-2</v>
          </cell>
          <cell r="J599">
            <v>1.06520663577517E-2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H600">
            <v>1.7432122543249402E-2</v>
          </cell>
          <cell r="I600">
            <v>1.9538398169710199E-2</v>
          </cell>
          <cell r="J600">
            <v>1.88083032750349E-2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H601">
            <v>1.0115460188783425</v>
          </cell>
          <cell r="I601">
            <v>8.7567833134871639E-2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H602">
            <v>2.0926460364450106E-2</v>
          </cell>
          <cell r="I602">
            <v>8.4391144900918316E-4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H603">
            <v>1.3800082112937853E-2</v>
          </cell>
          <cell r="I603">
            <v>1.1946498381292159E-3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H604">
            <v>3.4136797067168303E-5</v>
          </cell>
          <cell r="I604">
            <v>2.0599515198176601E-5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H605">
            <v>1.7286905003510396E-3</v>
          </cell>
          <cell r="I605">
            <v>7.8163655272256598E-5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H606">
            <v>2.1650266604065398E-3</v>
          </cell>
          <cell r="I606">
            <v>2.85135996093271E-2</v>
          </cell>
          <cell r="J606">
            <v>4.4378730502719406E-2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H607">
            <v>2.1650266604065398E-3</v>
          </cell>
          <cell r="I607">
            <v>2.85135996093271E-2</v>
          </cell>
          <cell r="J607">
            <v>4.4378730502719406E-2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H608">
            <v>1.9190363167152601E-4</v>
          </cell>
          <cell r="I608">
            <v>3.3407557798484202E-3</v>
          </cell>
          <cell r="J608">
            <v>4.51104043807685E-3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H609">
            <v>2.5973216172018801E-4</v>
          </cell>
          <cell r="I609">
            <v>3.5326594115199501E-3</v>
          </cell>
          <cell r="J609">
            <v>5.6553202728588997E-3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H610">
            <v>3.9005478065808443E-4</v>
          </cell>
          <cell r="I610">
            <v>5.3260654547714211E-4</v>
          </cell>
          <cell r="J610">
            <v>3.6399482036415245E-4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H611">
            <v>3.9005478065808443E-4</v>
          </cell>
          <cell r="I611">
            <v>5.3260654547714211E-4</v>
          </cell>
          <cell r="J611">
            <v>3.6399482036415245E-4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H612">
            <v>4.6569597373440801E-5</v>
          </cell>
          <cell r="I612">
            <v>5.0662442842215301E-5</v>
          </cell>
          <cell r="J612">
            <v>6.3424698675234293E-5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H613">
            <v>5.44437596254777E-5</v>
          </cell>
          <cell r="I613">
            <v>8.2468840294456694E-5</v>
          </cell>
          <cell r="J613">
            <v>7.2315381682429397E-5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I614">
            <v>7.9535544053478408E-4</v>
          </cell>
          <cell r="J614">
            <v>8.1773142273504026E-4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I615">
            <v>7.9535544053478408E-4</v>
          </cell>
          <cell r="J615">
            <v>8.1794567928208386E-4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H616">
            <v>9.8018398684507494E-8</v>
          </cell>
          <cell r="I616">
            <v>1.05922445895919E-5</v>
          </cell>
          <cell r="J616">
            <v>1.2545847885142899E-6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H617">
            <v>6.8509464383073799E-4</v>
          </cell>
          <cell r="I617">
            <v>6.9568688842032997E-4</v>
          </cell>
          <cell r="J617">
            <v>6.9694147320884404E-4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H618">
            <v>1080.817480181016</v>
          </cell>
          <cell r="I618">
            <v>1125.9248548597059</v>
          </cell>
          <cell r="J618">
            <v>116.4733428451037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H619">
            <v>2.4103387609323463</v>
          </cell>
          <cell r="I619">
            <v>2.5109330384913418</v>
          </cell>
          <cell r="J619">
            <v>0.2597480314880703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H620">
            <v>14.745122512701448</v>
          </cell>
          <cell r="I620">
            <v>15.36050279481182</v>
          </cell>
          <cell r="J620">
            <v>1.588995127491182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H621">
            <v>4.0441895993048801E-2</v>
          </cell>
          <cell r="I621">
            <v>2.15546536184048E-2</v>
          </cell>
          <cell r="J621">
            <v>3.1972443163939702E-3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H622">
            <v>4.7230470183092801E-2</v>
          </cell>
          <cell r="I622">
            <v>4.91759149181797E-2</v>
          </cell>
          <cell r="J622">
            <v>6.9798410863121697E-3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H623">
            <v>100.336509302295</v>
          </cell>
          <cell r="I623">
            <v>24.715234072419499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H624">
            <v>1.35799386611766</v>
          </cell>
          <cell r="I624">
            <v>0.33450571983612098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H625">
            <v>1.3782487541524089</v>
          </cell>
          <cell r="I625">
            <v>0.33949497352224595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H626">
            <v>0.11435655057701299</v>
          </cell>
          <cell r="I626">
            <v>0.11871424782480655</v>
          </cell>
          <cell r="J626">
            <v>7.4585308512994788E-2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H627">
            <v>0.24284290802430561</v>
          </cell>
          <cell r="I627">
            <v>0.25132357051473025</v>
          </cell>
          <cell r="J627">
            <v>0.14263402020369897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H628">
            <v>2.5989196412613798E-3</v>
          </cell>
          <cell r="I628">
            <v>1.30026314820384E-4</v>
          </cell>
          <cell r="J628">
            <v>1.2312987732008901E-3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H629">
            <v>2.6154641510689998E-3</v>
          </cell>
          <cell r="I629">
            <v>2.673365729252356E-3</v>
          </cell>
          <cell r="J629">
            <v>1.7425422596833331E-3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  <cell r="I630">
            <v>6.6987725724820002E-5</v>
          </cell>
          <cell r="J630">
            <v>1.11598601257164E-4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  <cell r="I631">
            <v>3.735073191929347E-5</v>
          </cell>
          <cell r="J631">
            <v>6.222467464035788E-5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  <cell r="H632">
            <v>2.4696739412013301E-6</v>
          </cell>
          <cell r="I632">
            <v>6.5597836717792805E-5</v>
          </cell>
          <cell r="J632">
            <v>1.5340329286922499E-5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  <cell r="H633">
            <v>2.4696739412013301E-6</v>
          </cell>
          <cell r="I633">
            <v>6.7403603902986163E-5</v>
          </cell>
          <cell r="J633">
            <v>7.9762997711441187E-5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H634">
            <v>4.1206961123476701E-2</v>
          </cell>
          <cell r="I634">
            <v>4.2874984504550955E-2</v>
          </cell>
          <cell r="J634">
            <v>4.6015232160393507E-2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H635">
            <v>0.12139581700312783</v>
          </cell>
          <cell r="I635">
            <v>0.12479868492437217</v>
          </cell>
          <cell r="J635">
            <v>0.12043784243860167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H636">
            <v>6.9570021009527901E-4</v>
          </cell>
          <cell r="I636">
            <v>1.11116775234394E-4</v>
          </cell>
          <cell r="J636">
            <v>6.9045074283472895E-4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H637">
            <v>7.78114849075402E-4</v>
          </cell>
          <cell r="I637">
            <v>8.0924478038240895E-4</v>
          </cell>
          <cell r="J637">
            <v>8.682592297745449E-4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H638">
            <v>0.15101167829370271</v>
          </cell>
          <cell r="I638">
            <v>0.1904000942256239</v>
          </cell>
          <cell r="J638">
            <v>3.8898527745296799E-2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H639">
            <v>2.4455139172649426E-4</v>
          </cell>
          <cell r="I639">
            <v>3.0833779581717079E-4</v>
          </cell>
          <cell r="J639">
            <v>6.2993069169940349E-5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H640">
            <v>2.0601866070082209E-3</v>
          </cell>
          <cell r="I640">
            <v>2.5975456238147851E-3</v>
          </cell>
          <cell r="J640">
            <v>5.3067568547471734E-4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H641">
            <v>4.76374035585557E-6</v>
          </cell>
          <cell r="I641">
            <v>3.9799184782991298E-6</v>
          </cell>
          <cell r="J641">
            <v>8.1022471920199796E-7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H642">
            <v>5.7011340345881999E-6</v>
          </cell>
          <cell r="I642">
            <v>7.2334879241031899E-6</v>
          </cell>
          <cell r="J642">
            <v>1.5086551856372199E-6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H643">
            <v>0.2431682077051</v>
          </cell>
          <cell r="I643">
            <v>0.25155561812283955</v>
          </cell>
          <cell r="J643">
            <v>0.14279671728013152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H644">
            <v>0.2431682077051</v>
          </cell>
          <cell r="I644">
            <v>0.25155561812283955</v>
          </cell>
          <cell r="J644">
            <v>0.14279671728013152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H645">
            <v>4.4359540108715098E-4</v>
          </cell>
          <cell r="I645">
            <v>2.1722637674463599E-2</v>
          </cell>
          <cell r="J645">
            <v>4.1223864076334804E-3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H646">
            <v>2.5735324778116402E-2</v>
          </cell>
          <cell r="I646">
            <v>2.6591501445054899E-2</v>
          </cell>
          <cell r="J646">
            <v>1.5094250065638099E-2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H647">
            <v>0.14774900654877271</v>
          </cell>
          <cell r="I647">
            <v>8.0035848092101791E-2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H648">
            <v>1.5200143322297184E-3</v>
          </cell>
          <cell r="I648">
            <v>8.4665003922490035E-4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H649">
            <v>2.0156753962997653E-3</v>
          </cell>
          <cell r="I649">
            <v>1.0918942440941587E-3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H650">
            <v>0.12874173131064709</v>
          </cell>
          <cell r="I650">
            <v>0.1284647522400586</v>
          </cell>
          <cell r="J650">
            <v>0.19890852630548966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H651">
            <v>0.58869971636810603</v>
          </cell>
          <cell r="I651">
            <v>0.5439182974100164</v>
          </cell>
          <cell r="J651">
            <v>0.7710561565309223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H652">
            <v>5.8590442630081902E-4</v>
          </cell>
          <cell r="I652">
            <v>1.8367916508026799E-3</v>
          </cell>
          <cell r="J652">
            <v>3.1218843589813899E-3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H653">
            <v>2.4280806230385101E-3</v>
          </cell>
          <cell r="I653">
            <v>2.4226960771035E-3</v>
          </cell>
          <cell r="J653">
            <v>3.7510245252239198E-3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H654">
            <v>0.12165939747638273</v>
          </cell>
          <cell r="I654">
            <v>0.12500323642128833</v>
          </cell>
          <cell r="J654">
            <v>0.12057832285850784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H655">
            <v>0.12165939747638273</v>
          </cell>
          <cell r="I655">
            <v>0.12500323642128833</v>
          </cell>
          <cell r="J655">
            <v>0.12057832285850784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H656">
            <v>4.9100349695332295E-4</v>
          </cell>
          <cell r="I656">
            <v>1.05744773609707E-2</v>
          </cell>
          <cell r="J656">
            <v>7.3566010639197202E-3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H657">
            <v>1.28683346286158E-2</v>
          </cell>
          <cell r="I657">
            <v>1.32158690113278E-2</v>
          </cell>
          <cell r="J657">
            <v>1.27459229332947E-2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H658">
            <v>251.15584088593789</v>
          </cell>
          <cell r="I658">
            <v>223.17066067120211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H659">
            <v>2.1604966051943042</v>
          </cell>
          <cell r="I659">
            <v>2.0263792999581258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H660">
            <v>3.4264098347331289</v>
          </cell>
          <cell r="I660">
            <v>3.044620200152822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H661">
            <v>2.600389390080095E-5</v>
          </cell>
          <cell r="I661">
            <v>2.838780121836021E-5</v>
          </cell>
          <cell r="J661">
            <v>1.7011016158744061E-5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H662">
            <v>1.7301003381464238E-4</v>
          </cell>
          <cell r="I662">
            <v>1.8102627096154371E-4</v>
          </cell>
          <cell r="J662">
            <v>1.0017916026401451E-4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H663">
            <v>5.9234335807094597E-7</v>
          </cell>
          <cell r="I663">
            <v>5.9467910360324205E-7</v>
          </cell>
          <cell r="J663">
            <v>2.48422501007234E-7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H664">
            <v>6.8755977757695499E-7</v>
          </cell>
          <cell r="I664">
            <v>8.2234615413875593E-7</v>
          </cell>
          <cell r="J664">
            <v>3.5278192594861899E-7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H665">
            <v>1.7830959900122605</v>
          </cell>
          <cell r="I665">
            <v>1.1884604521198465</v>
          </cell>
          <cell r="J665">
            <v>4.5383070458667572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H666">
            <v>1.1924986829190101</v>
          </cell>
          <cell r="I666">
            <v>1.78612936284855</v>
          </cell>
          <cell r="J666">
            <v>1.69078036553754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H667">
            <v>3.0199765931884928</v>
          </cell>
          <cell r="I667">
            <v>3.0189556975074958</v>
          </cell>
          <cell r="J667">
            <v>6.3219908735481507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H668">
            <v>0.58886139177361596</v>
          </cell>
          <cell r="I668">
            <v>0.54406185136766616</v>
          </cell>
          <cell r="J668">
            <v>0.7711982823253053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H669">
            <v>0.58886139177361596</v>
          </cell>
          <cell r="I669">
            <v>0.54406185136766616</v>
          </cell>
          <cell r="J669">
            <v>0.7711982823253053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H670">
            <v>1.4585389321985101E-2</v>
          </cell>
          <cell r="I670">
            <v>4.2922192119410903E-2</v>
          </cell>
          <cell r="J670">
            <v>6.6813382387086603E-2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H671">
            <v>6.2242714072670798E-2</v>
          </cell>
          <cell r="I671">
            <v>5.7507581441395998E-2</v>
          </cell>
          <cell r="J671">
            <v>8.1515145144827397E-2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H672">
            <v>182.46835921109948</v>
          </cell>
          <cell r="I672">
            <v>55.156652795832571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H673">
            <v>1.4594384284766841</v>
          </cell>
          <cell r="I673">
            <v>0.46566160534296813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H674">
            <v>2.4893364148853925</v>
          </cell>
          <cell r="I674">
            <v>0.75247821003864335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H675">
            <v>4.1738781048249066E-4</v>
          </cell>
          <cell r="I675">
            <v>4.4671472992256268E-4</v>
          </cell>
          <cell r="J675">
            <v>2.6832128673782909E-4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H676">
            <v>4.1738781048249066E-4</v>
          </cell>
          <cell r="I676">
            <v>4.4671472992256268E-4</v>
          </cell>
          <cell r="J676">
            <v>2.6832128673782909E-4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H677">
            <v>8.2647941677247406E-5</v>
          </cell>
          <cell r="I677">
            <v>9.8107851745296595E-5</v>
          </cell>
          <cell r="J677">
            <v>3.6902726800710998E-5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H678">
            <v>1.0219025688584199E-4</v>
          </cell>
          <cell r="I678">
            <v>1.5455526443208499E-4</v>
          </cell>
          <cell r="J678">
            <v>5.4119539916116401E-5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I679">
            <v>1.0071982186243694E-5</v>
          </cell>
          <cell r="J679">
            <v>8.0796230688992228E-6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I680">
            <v>8.5848331292894843E-6</v>
          </cell>
          <cell r="J680">
            <v>6.1361450863200877E-6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H681">
            <v>1.0112169425121199E-6</v>
          </cell>
          <cell r="I681">
            <v>5.6706918357140902E-7</v>
          </cell>
          <cell r="J681">
            <v>7.6561534365250197E-7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H682">
            <v>4.1521810007906777E-6</v>
          </cell>
          <cell r="I682">
            <v>1.466225068767066E-6</v>
          </cell>
          <cell r="J682">
            <v>1.190104532639012E-6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H686">
            <v>1.2322529510293E-8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H687">
            <v>1.9932621246994886E-8</v>
          </cell>
          <cell r="I687">
            <v>1.2322529510293E-8</v>
          </cell>
          <cell r="J687">
            <v>2.1624638998167898E-9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H688">
            <v>0.73354372056212491</v>
          </cell>
          <cell r="I688">
            <v>0.25640042081691927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H689">
            <v>5.5134979652630024E-3</v>
          </cell>
          <cell r="I689">
            <v>1.9843555061665932E-3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H690">
            <v>1.0007417743003065E-2</v>
          </cell>
          <cell r="I690">
            <v>3.4979593563017582E-3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I691">
            <v>1.3706540410735247E-5</v>
          </cell>
          <cell r="J691">
            <v>1.4106323264241659E-5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I692">
            <v>1.4181722907284986E-5</v>
          </cell>
          <cell r="J692">
            <v>1.300133151291043E-5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H693">
            <v>7.0372331424331996E-7</v>
          </cell>
          <cell r="I693">
            <v>5.43305627590292E-7</v>
          </cell>
          <cell r="J693">
            <v>8.4795134631349799E-7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H694">
            <v>3.0877623355075986E-7</v>
          </cell>
          <cell r="I694">
            <v>1.2070470417405811E-6</v>
          </cell>
          <cell r="J694">
            <v>1.1741234639356599E-6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H699">
            <v>1.2872549521220206E-9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  <cell r="I700">
            <v>8.8963361916979988E-4</v>
          </cell>
          <cell r="J700">
            <v>8.286059047874205E-4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  <cell r="I701">
            <v>1.869379638579095E-4</v>
          </cell>
          <cell r="J701">
            <v>1.7008869134872937E-4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H702">
            <v>1.26815816493408E-4</v>
          </cell>
          <cell r="I702">
            <v>2.1607005945716701E-4</v>
          </cell>
          <cell r="J702">
            <v>2.0062251808095901E-4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H703">
            <v>1.4868854720758286E-4</v>
          </cell>
          <cell r="I703">
            <v>3.4668642769952642E-4</v>
          </cell>
          <cell r="J703">
            <v>3.31146912735232E-4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H704">
            <v>4.9735524833197479E-3</v>
          </cell>
          <cell r="I704">
            <v>7.4803549352324056E-2</v>
          </cell>
          <cell r="J704">
            <v>0.16085315799985353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H705">
            <v>4.9735524833197479E-3</v>
          </cell>
          <cell r="I705">
            <v>7.4803549352324056E-2</v>
          </cell>
          <cell r="J705">
            <v>0.16085315799985353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H706">
            <v>4.2408847374818303E-4</v>
          </cell>
          <cell r="I706">
            <v>7.46624732759801E-3</v>
          </cell>
          <cell r="J706">
            <v>1.31840231330089E-2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H707">
            <v>5.2850302458247098E-4</v>
          </cell>
          <cell r="I707">
            <v>7.9081664395887E-3</v>
          </cell>
          <cell r="J707">
            <v>1.7002808372011499E-2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I708">
            <v>1.3963106500819936E-5</v>
          </cell>
          <cell r="J708">
            <v>1.6692540774566395E-5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I709">
            <v>1.5450865658454494E-5</v>
          </cell>
          <cell r="J709">
            <v>1.6408562039951922E-5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H710">
            <v>5.0183258973378195E-7</v>
          </cell>
          <cell r="I710">
            <v>4.8960605402353405E-7</v>
          </cell>
          <cell r="J710">
            <v>9.2757274293239495E-7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H711">
            <v>-6.3412475095617207E-7</v>
          </cell>
          <cell r="I711">
            <v>1.0474731505618742E-6</v>
          </cell>
          <cell r="J711">
            <v>1.1645226154343801E-6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I715">
            <v>1.0940402945167301E-8</v>
          </cell>
          <cell r="J715">
            <v>1.0852276221701899E-8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I716">
            <v>1.0940402945167301E-8</v>
          </cell>
          <cell r="J716">
            <v>1.4599596678366101E-8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  <cell r="I717">
            <v>3.3845882788358724E-4</v>
          </cell>
          <cell r="J717">
            <v>3.2131212533645002E-4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  <cell r="I718">
            <v>1.2258051638414902E-4</v>
          </cell>
          <cell r="J718">
            <v>1.141765132801936E-4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H719">
            <v>5.2565527301192499E-5</v>
          </cell>
          <cell r="I719">
            <v>7.2745777439335303E-5</v>
          </cell>
          <cell r="J719">
            <v>6.1192780118359796E-5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H720">
            <v>6.5794813302981427E-5</v>
          </cell>
          <cell r="I720">
            <v>1.3215934044022123E-4</v>
          </cell>
          <cell r="J720">
            <v>1.2661578865098719E-4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H721">
            <v>4.8890652224432762E-3</v>
          </cell>
          <cell r="I721">
            <v>4.0146589334731815E-3</v>
          </cell>
          <cell r="J721">
            <v>1.8273387730965299E-3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H722">
            <v>4.8890652224432762E-3</v>
          </cell>
          <cell r="I722">
            <v>4.0146589334731815E-3</v>
          </cell>
          <cell r="J722">
            <v>1.8273387730965299E-3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H723">
            <v>3.3533550095840001E-4</v>
          </cell>
          <cell r="I723">
            <v>4.8201587387944399E-6</v>
          </cell>
          <cell r="J723">
            <v>7.9631216718649195E-5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H724">
            <v>5.1850852478824605E-4</v>
          </cell>
          <cell r="I724">
            <v>4.3039237877910599E-4</v>
          </cell>
          <cell r="J724">
            <v>1.97637488022836E-4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I725">
            <v>1.2986346548948232E-5</v>
          </cell>
          <cell r="J725">
            <v>1.4378176784005195E-5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I726">
            <v>1.43554320527819E-5</v>
          </cell>
          <cell r="J726">
            <v>1.420524458229336E-5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H727">
            <v>6.5505424704726204E-7</v>
          </cell>
          <cell r="I727">
            <v>5.38570069567034E-7</v>
          </cell>
          <cell r="J727">
            <v>9.4475858342424804E-7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H728">
            <v>-8.60800941129797E-10</v>
          </cell>
          <cell r="I728">
            <v>1.1663607479134439E-6</v>
          </cell>
          <cell r="J728">
            <v>1.2422009611278401E-6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H734">
            <v>2.723925028971199E-3</v>
          </cell>
          <cell r="I734">
            <v>3.777401219099133E-3</v>
          </cell>
          <cell r="J734">
            <v>7.1993245030165953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H735">
            <v>2.723925028971199E-3</v>
          </cell>
          <cell r="I735">
            <v>3.777401219099133E-3</v>
          </cell>
          <cell r="J735">
            <v>7.1993245030165953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H736">
            <v>3.0702821683131803E-4</v>
          </cell>
          <cell r="I736">
            <v>3.1814907855441199E-4</v>
          </cell>
          <cell r="J736">
            <v>0.91114433188617105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H737">
            <v>3.8267784267998601E-4</v>
          </cell>
          <cell r="I737">
            <v>5.2784514732822599E-4</v>
          </cell>
          <cell r="J737">
            <v>0.91120016343411403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  <cell r="I738">
            <v>1.6376101738558939E-4</v>
          </cell>
          <cell r="J738">
            <v>2.0545608668751146E-4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  <cell r="I739">
            <v>9.1149440709332706E-5</v>
          </cell>
          <cell r="J739">
            <v>1.1224079478295574E-4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H740">
            <v>2.1139729195946601E-5</v>
          </cell>
          <cell r="I740">
            <v>2.96410901966481E-5</v>
          </cell>
          <cell r="J740">
            <v>3.0540011957076499E-5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H741">
            <v>3.315972487544956E-5</v>
          </cell>
          <cell r="I741">
            <v>6.2866599986274616E-5</v>
          </cell>
          <cell r="J741">
            <v>8.0117732425334106E-5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H742">
            <v>6.4380226655644975E-3</v>
          </cell>
          <cell r="I742">
            <v>5.5954372774469014E-3</v>
          </cell>
          <cell r="J742">
            <v>2.6914173724140122E-3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H743">
            <v>6.4380226655644975E-3</v>
          </cell>
          <cell r="I743">
            <v>5.5954372774469014E-3</v>
          </cell>
          <cell r="J743">
            <v>2.6914173724140122E-3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H744">
            <v>3.1081846328274998E-4</v>
          </cell>
          <cell r="I744">
            <v>8.0152688945414397E-6</v>
          </cell>
          <cell r="J744">
            <v>3.8966612207624303E-6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H745">
            <v>6.83202623402143E-4</v>
          </cell>
          <cell r="I745">
            <v>5.9261200932368295E-4</v>
          </cell>
          <cell r="J745">
            <v>3.0952502666772998E-4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  <cell r="I746">
            <v>8.7497273179044279E-5</v>
          </cell>
          <cell r="J746">
            <v>1.2628817292869074E-4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  <cell r="I747">
            <v>5.4678875307280779E-5</v>
          </cell>
          <cell r="J747">
            <v>7.7554200541380387E-5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H748">
            <v>1.04386677663757E-5</v>
          </cell>
          <cell r="I748">
            <v>1.68526124998438E-5</v>
          </cell>
          <cell r="J748">
            <v>1.70379785862104E-5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H749">
            <v>1.580713887478648E-5</v>
          </cell>
          <cell r="I749">
            <v>3.2754290041638688E-5</v>
          </cell>
          <cell r="J749">
            <v>4.7876863868477681E-5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H750">
            <v>6.1718309210222356E-3</v>
          </cell>
          <cell r="I750">
            <v>6.2243804362804847E-3</v>
          </cell>
          <cell r="J750">
            <v>4.0345286040333415E-3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H751">
            <v>6.1718309210222356E-3</v>
          </cell>
          <cell r="I751">
            <v>6.2243804362804847E-3</v>
          </cell>
          <cell r="J751">
            <v>4.0345286040333415E-3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H752">
            <v>2.9439809384101902E-4</v>
          </cell>
          <cell r="I752">
            <v>6.3410486371943001E-6</v>
          </cell>
          <cell r="J752">
            <v>6.7437470114334503E-6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H753">
            <v>6.5437156984111803E-4</v>
          </cell>
          <cell r="I753">
            <v>6.6071261847831201E-4</v>
          </cell>
          <cell r="J753">
            <v>4.2941707222075702E-4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H754">
            <v>3.4454389739896557E-4</v>
          </cell>
          <cell r="I754">
            <v>2.8004224290249368E-4</v>
          </cell>
          <cell r="J754">
            <v>2.50275349313518E-4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H755">
            <v>8.6097906778792442E-7</v>
          </cell>
          <cell r="I755">
            <v>7.513773084200309E-7</v>
          </cell>
          <cell r="J755">
            <v>7.416430601588687E-7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H756">
            <v>6.1089343510454923E-6</v>
          </cell>
          <cell r="I756">
            <v>4.9652879947250737E-6</v>
          </cell>
          <cell r="J756">
            <v>4.4375061935020858E-6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H757">
            <v>2.4725475744405599E-8</v>
          </cell>
          <cell r="I757">
            <v>2.4473491481309801E-8</v>
          </cell>
          <cell r="J757">
            <v>2.6123525693181599E-8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H758">
            <v>5.3273228965029993E-8</v>
          </cell>
          <cell r="I758">
            <v>4.2982956146388801E-8</v>
          </cell>
          <cell r="J758">
            <v>4.2736151156089999E-8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J759">
            <v>4.1754371801863E-5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J760">
            <v>8.662756030885118E-8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J761">
            <v>7.4032574116778274E-7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H762">
            <v>1.04013297582052E-8</v>
          </cell>
          <cell r="I762">
            <v>1.21536458105838E-8</v>
          </cell>
          <cell r="J762">
            <v>1.20349182315145E-8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H763">
            <v>2.8231871020629586E-8</v>
          </cell>
          <cell r="I763">
            <v>2.4547041046687799E-8</v>
          </cell>
          <cell r="J763">
            <v>1.99553510732422E-8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72.432256140436124</v>
          </cell>
          <cell r="G9">
            <v>87.526438960968648</v>
          </cell>
          <cell r="H9">
            <v>85.961310578023614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62.872020216888373</v>
          </cell>
          <cell r="G14">
            <v>62.872024972330323</v>
          </cell>
          <cell r="H14">
            <v>59.52649731111547</v>
          </cell>
        </row>
        <row r="15">
          <cell r="F15">
            <v>71.585301526515579</v>
          </cell>
          <cell r="G15">
            <v>72.140890195913599</v>
          </cell>
          <cell r="H15">
            <v>73.570717645895101</v>
          </cell>
        </row>
        <row r="16">
          <cell r="F16">
            <v>63.394988406481318</v>
          </cell>
          <cell r="G16">
            <v>62.839407083197791</v>
          </cell>
          <cell r="H16">
            <v>61.746492445007888</v>
          </cell>
        </row>
        <row r="17">
          <cell r="F17">
            <v>12.731988424571389</v>
          </cell>
          <cell r="G17">
            <v>12.804094043631945</v>
          </cell>
          <cell r="H17">
            <v>12.869276572779988</v>
          </cell>
        </row>
        <row r="18">
          <cell r="F18">
            <v>1.0904125927407784E-3</v>
          </cell>
          <cell r="G18">
            <v>1.4652617974433713E-4</v>
          </cell>
          <cell r="H18">
            <v>1.0107633152938421E-4</v>
          </cell>
        </row>
        <row r="19">
          <cell r="F19">
            <v>7.4918616524422061</v>
          </cell>
          <cell r="G19">
            <v>7.6680256944155643</v>
          </cell>
          <cell r="H19">
            <v>3.1906164354361978E-3</v>
          </cell>
        </row>
        <row r="20">
          <cell r="F20">
            <v>0</v>
          </cell>
          <cell r="G20">
            <v>0</v>
          </cell>
          <cell r="H20">
            <v>8.5545446256531097</v>
          </cell>
        </row>
        <row r="21">
          <cell r="F21">
            <v>0</v>
          </cell>
          <cell r="G21">
            <v>6.4179239799843919E-4</v>
          </cell>
          <cell r="H21">
            <v>5.7435528011085821E-3</v>
          </cell>
        </row>
        <row r="22">
          <cell r="F22">
            <v>2.5256005999035858E-3</v>
          </cell>
          <cell r="G22">
            <v>3.4731417483591808E-4</v>
          </cell>
          <cell r="H22">
            <v>2.9215680647217889E-3</v>
          </cell>
        </row>
        <row r="23">
          <cell r="F23">
            <v>0</v>
          </cell>
          <cell r="G23">
            <v>0</v>
          </cell>
          <cell r="H23">
            <v>5.8280981602119716E-3</v>
          </cell>
        </row>
        <row r="24">
          <cell r="F24">
            <v>3.8220824836040926E-3</v>
          </cell>
          <cell r="G24">
            <v>2.9976867518041408E-4</v>
          </cell>
          <cell r="H24">
            <v>1.54746522790946E-3</v>
          </cell>
        </row>
        <row r="25">
          <cell r="F25">
            <v>1.949135073636521E-3</v>
          </cell>
          <cell r="G25">
            <v>1.8498850977563641E-3</v>
          </cell>
          <cell r="H25">
            <v>1.9161225115183881E-3</v>
          </cell>
        </row>
        <row r="26">
          <cell r="F26">
            <v>1.4236248805085028</v>
          </cell>
          <cell r="G26">
            <v>1.450823042078869</v>
          </cell>
          <cell r="H26">
            <v>0.19714692658550936</v>
          </cell>
        </row>
        <row r="27">
          <cell r="F27">
            <v>0</v>
          </cell>
          <cell r="G27">
            <v>0</v>
          </cell>
          <cell r="H27">
            <v>1.3700606028773221</v>
          </cell>
        </row>
        <row r="28">
          <cell r="F28">
            <v>5.8941409980241245E-4</v>
          </cell>
          <cell r="G28">
            <v>4.5188366003642651E-5</v>
          </cell>
          <cell r="H28">
            <v>2.5367804461570536E-5</v>
          </cell>
        </row>
        <row r="29">
          <cell r="F29">
            <v>0</v>
          </cell>
          <cell r="G29">
            <v>1.771038216711638E-4</v>
          </cell>
          <cell r="H29">
            <v>0.4550487599849749</v>
          </cell>
        </row>
        <row r="30">
          <cell r="F30">
            <v>0</v>
          </cell>
          <cell r="G30">
            <v>0.16042959799499823</v>
          </cell>
          <cell r="H30">
            <v>0.16043205578441266</v>
          </cell>
        </row>
        <row r="31">
          <cell r="F31">
            <v>0</v>
          </cell>
          <cell r="G31">
            <v>0</v>
          </cell>
          <cell r="H31">
            <v>0.16225915045731698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0.84517086966388721</v>
          </cell>
          <cell r="G33">
            <v>0.84518051410916917</v>
          </cell>
          <cell r="H33">
            <v>0.84518324726599769</v>
          </cell>
        </row>
        <row r="34">
          <cell r="F34">
            <v>0.23420825994271685</v>
          </cell>
          <cell r="G34">
            <v>0.24197927724919191</v>
          </cell>
          <cell r="H34">
            <v>7.0259389440302925E-2</v>
          </cell>
        </row>
        <row r="35">
          <cell r="F35">
            <v>30.122822567704372</v>
          </cell>
          <cell r="G35">
            <v>35.520494691318135</v>
          </cell>
          <cell r="H35">
            <v>39.236744765943783</v>
          </cell>
        </row>
        <row r="36">
          <cell r="F36">
            <v>4.6132625133659948</v>
          </cell>
          <cell r="G36">
            <v>4.8967672093347536</v>
          </cell>
          <cell r="H36">
            <v>5.5171051005204372</v>
          </cell>
        </row>
        <row r="37">
          <cell r="F37">
            <v>4.0155994170938207</v>
          </cell>
          <cell r="G37">
            <v>4.2204462731698555</v>
          </cell>
          <cell r="H37">
            <v>4.6620080100762813</v>
          </cell>
        </row>
        <row r="38">
          <cell r="F38">
            <v>11.285472370288829</v>
          </cell>
          <cell r="G38">
            <v>11.861155909427383</v>
          </cell>
          <cell r="H38">
            <v>13.102103391740629</v>
          </cell>
        </row>
        <row r="39">
          <cell r="F39">
            <v>1.683813722213388E-2</v>
          </cell>
          <cell r="G39">
            <v>7.2706765848688593E-3</v>
          </cell>
          <cell r="H39">
            <v>1.8426615032107495E-3</v>
          </cell>
        </row>
        <row r="40">
          <cell r="F40">
            <v>0</v>
          </cell>
          <cell r="G40">
            <v>0</v>
          </cell>
          <cell r="H40">
            <v>1.0875626883091246E-3</v>
          </cell>
        </row>
        <row r="41">
          <cell r="F41">
            <v>0.16986213430851585</v>
          </cell>
          <cell r="G41">
            <v>1.7844756280402431E-3</v>
          </cell>
          <cell r="H41">
            <v>3.3067223428295545E-2</v>
          </cell>
        </row>
        <row r="42">
          <cell r="F42">
            <v>3.860191065896271</v>
          </cell>
          <cell r="G42">
            <v>4.3432182612814527</v>
          </cell>
          <cell r="H42">
            <v>4.2373192489029279</v>
          </cell>
        </row>
        <row r="43">
          <cell r="F43">
            <v>0</v>
          </cell>
          <cell r="G43">
            <v>0</v>
          </cell>
          <cell r="H43">
            <v>1.3445323927561013</v>
          </cell>
        </row>
        <row r="44">
          <cell r="F44">
            <v>1.2422992813175258E-3</v>
          </cell>
          <cell r="G44">
            <v>9.7090773321628176E-4</v>
          </cell>
          <cell r="H44">
            <v>2.4175799890776504E-4</v>
          </cell>
        </row>
        <row r="45">
          <cell r="F45">
            <v>0</v>
          </cell>
          <cell r="G45">
            <v>0</v>
          </cell>
          <cell r="H45">
            <v>0.25285019051259955</v>
          </cell>
        </row>
        <row r="46">
          <cell r="F46">
            <v>5.9491007515813385E-3</v>
          </cell>
          <cell r="G46">
            <v>3.4096135819186133E-3</v>
          </cell>
          <cell r="H46">
            <v>8.7009242844154691E-2</v>
          </cell>
        </row>
        <row r="47">
          <cell r="F47">
            <v>1.1462148998844953E-3</v>
          </cell>
          <cell r="G47">
            <v>7.1957726729847697E-4</v>
          </cell>
          <cell r="H47">
            <v>1.2219630602937517E-3</v>
          </cell>
        </row>
        <row r="48">
          <cell r="F48">
            <v>7.6735855894584978E-3</v>
          </cell>
          <cell r="G48">
            <v>5.3043341898931628E-3</v>
          </cell>
          <cell r="H48">
            <v>1.6523203167518098E-3</v>
          </cell>
        </row>
        <row r="49">
          <cell r="F49">
            <v>1.0962956474111574E-3</v>
          </cell>
          <cell r="G49">
            <v>1.2105769466722004E-3</v>
          </cell>
          <cell r="H49">
            <v>8.229990943450431E-4</v>
          </cell>
        </row>
        <row r="50">
          <cell r="F50">
            <v>2.1287414860046822E-3</v>
          </cell>
          <cell r="G50">
            <v>2.7609378535850158E-3</v>
          </cell>
          <cell r="H50">
            <v>1.8547234762776154E-3</v>
          </cell>
        </row>
        <row r="51">
          <cell r="F51">
            <v>2.1910156098265645</v>
          </cell>
          <cell r="G51">
            <v>2.2919226055151234</v>
          </cell>
          <cell r="H51">
            <v>2.2008790421227551E-3</v>
          </cell>
        </row>
        <row r="52">
          <cell r="F52">
            <v>6.8240862496545566E-3</v>
          </cell>
          <cell r="G52">
            <v>6.9607081965867637E-3</v>
          </cell>
          <cell r="H52">
            <v>4.4807880898821845E-3</v>
          </cell>
        </row>
        <row r="53">
          <cell r="F53">
            <v>4.3818351102741741E-3</v>
          </cell>
          <cell r="G53">
            <v>0.19329659050511733</v>
          </cell>
          <cell r="H53">
            <v>0.13835775589499447</v>
          </cell>
        </row>
        <row r="54">
          <cell r="F54">
            <v>1.1059480447994814</v>
          </cell>
          <cell r="G54">
            <v>1.1059485487519083</v>
          </cell>
          <cell r="H54">
            <v>1.1059316817643257</v>
          </cell>
        </row>
        <row r="55">
          <cell r="F55">
            <v>1.8516529883828459E-2</v>
          </cell>
          <cell r="G55">
            <v>5.7325689650439262E-3</v>
          </cell>
          <cell r="H55">
            <v>3.651007518137362E-4</v>
          </cell>
        </row>
        <row r="56">
          <cell r="F56">
            <v>1.3804112875286892E-3</v>
          </cell>
          <cell r="G56">
            <v>1.1844492981977308E-3</v>
          </cell>
          <cell r="H56">
            <v>6.6090391554346484E-4</v>
          </cell>
        </row>
        <row r="57">
          <cell r="F57">
            <v>3.0451726788709873E-3</v>
          </cell>
          <cell r="G57">
            <v>2.1672796569124179E-3</v>
          </cell>
          <cell r="H57">
            <v>1.0094924774272906E-2</v>
          </cell>
        </row>
        <row r="58">
          <cell r="F58">
            <v>2.735483138113959E-3</v>
          </cell>
          <cell r="G58">
            <v>3.3275078400724321E-3</v>
          </cell>
          <cell r="H58">
            <v>1.2425733530997839E-3</v>
          </cell>
        </row>
        <row r="70">
          <cell r="F70">
            <v>6.3943603464761984E-3</v>
          </cell>
          <cell r="G70">
            <v>1.8829535615160846E-3</v>
          </cell>
          <cell r="H70">
            <v>9.4441754182631996E-2</v>
          </cell>
        </row>
        <row r="71">
          <cell r="F71">
            <v>4.2601254620259592E-2</v>
          </cell>
          <cell r="G71">
            <v>4.2655571089505309E-2</v>
          </cell>
          <cell r="H71">
            <v>4.9940945483040358E-2</v>
          </cell>
        </row>
        <row r="72">
          <cell r="F72">
            <v>3.6847952565898616E-2</v>
          </cell>
          <cell r="G72">
            <v>2.4170021758594468E-2</v>
          </cell>
          <cell r="H72">
            <v>3.5089824494852047E-2</v>
          </cell>
        </row>
        <row r="73">
          <cell r="F73">
            <v>0.37965196741184604</v>
          </cell>
          <cell r="G73">
            <v>0.49618437639944363</v>
          </cell>
          <cell r="H73">
            <v>0.73516544917979354</v>
          </cell>
        </row>
        <row r="74">
          <cell r="F74">
            <v>0.23093352427020097</v>
          </cell>
          <cell r="G74">
            <v>0.12836365494719704</v>
          </cell>
          <cell r="H74">
            <v>0.26184474749913755</v>
          </cell>
        </row>
        <row r="75">
          <cell r="F75">
            <v>0.10484324668069503</v>
          </cell>
          <cell r="G75">
            <v>7.8850242832977271E-2</v>
          </cell>
          <cell r="H75">
            <v>0.11396595632302761</v>
          </cell>
        </row>
        <row r="76">
          <cell r="F76">
            <v>0.21635352854174741</v>
          </cell>
          <cell r="G76">
            <v>0.13549652965782327</v>
          </cell>
          <cell r="H76">
            <v>0.27152470058565742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8.1304609029243351E-3</v>
          </cell>
          <cell r="G91">
            <v>6.342309824670134E-4</v>
          </cell>
          <cell r="H91">
            <v>3.2391957886558544E-3</v>
          </cell>
        </row>
        <row r="92">
          <cell r="F92">
            <v>5.0973482919597557E-3</v>
          </cell>
          <cell r="G92">
            <v>4.83779127004138E-3</v>
          </cell>
          <cell r="H92">
            <v>5.0110143434293833E-3</v>
          </cell>
        </row>
        <row r="93">
          <cell r="F93">
            <v>12.342953939899273</v>
          </cell>
          <cell r="G93">
            <v>12.034792142553924</v>
          </cell>
          <cell r="H93">
            <v>12.140979845049824</v>
          </cell>
        </row>
        <row r="94">
          <cell r="F94">
            <v>3.0312725132695456E-3</v>
          </cell>
          <cell r="G94">
            <v>2.3239731087587657E-4</v>
          </cell>
          <cell r="H94">
            <v>1.3046299437379131E-4</v>
          </cell>
        </row>
        <row r="95">
          <cell r="F95">
            <v>0</v>
          </cell>
          <cell r="G95">
            <v>2.2580737263073401E-4</v>
          </cell>
          <cell r="H95">
            <v>0.60293960698009263</v>
          </cell>
        </row>
        <row r="96">
          <cell r="F96">
            <v>0</v>
          </cell>
          <cell r="G96">
            <v>0.19480736899392573</v>
          </cell>
          <cell r="H96">
            <v>0.20244997515652055</v>
          </cell>
        </row>
        <row r="97">
          <cell r="F97">
            <v>5.188714679153664</v>
          </cell>
          <cell r="G97">
            <v>2.4212064482536118</v>
          </cell>
          <cell r="H97">
            <v>2.8457446153438444E-4</v>
          </cell>
        </row>
        <row r="98">
          <cell r="F98">
            <v>5.2572424171820327</v>
          </cell>
          <cell r="G98">
            <v>6.6795946301512901</v>
          </cell>
          <cell r="H98">
            <v>6.6795881640086323</v>
          </cell>
        </row>
        <row r="99">
          <cell r="F99">
            <v>1.7121631171323621</v>
          </cell>
          <cell r="G99">
            <v>1.712384265511905</v>
          </cell>
          <cell r="H99">
            <v>3.6597332918191934</v>
          </cell>
        </row>
        <row r="100">
          <cell r="F100">
            <v>2.5962030900017756E-4</v>
          </cell>
          <cell r="G100">
            <v>2.7933801634680462E-5</v>
          </cell>
          <cell r="H100">
            <v>1.0538955197491514E-5</v>
          </cell>
        </row>
        <row r="101">
          <cell r="F101">
            <v>4.0541157851848153</v>
          </cell>
          <cell r="G101">
            <v>4.5053973451730212</v>
          </cell>
          <cell r="H101">
            <v>5.4072734097947377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2.7403923399720378E-2</v>
          </cell>
          <cell r="G103">
            <v>8.234827170268931E-3</v>
          </cell>
          <cell r="H103">
            <v>3.238668843258817E-3</v>
          </cell>
        </row>
        <row r="104">
          <cell r="F104">
            <v>0.84217553069472328</v>
          </cell>
          <cell r="G104">
            <v>3.9556827485490911E-3</v>
          </cell>
          <cell r="H104">
            <v>7.3300774301624183E-2</v>
          </cell>
        </row>
        <row r="105">
          <cell r="F105">
            <v>8.1657887932421289</v>
          </cell>
          <cell r="G105">
            <v>9.1875770911723169</v>
          </cell>
          <cell r="H105">
            <v>11.807763088124881</v>
          </cell>
        </row>
        <row r="106">
          <cell r="F106">
            <v>7.3313481513476424E-3</v>
          </cell>
          <cell r="G106">
            <v>4.9176854689109151E-3</v>
          </cell>
          <cell r="H106">
            <v>0.85855047750364522</v>
          </cell>
        </row>
        <row r="107">
          <cell r="F107">
            <v>5.4418918411947362E-4</v>
          </cell>
          <cell r="G107">
            <v>3.2347968896904013E-4</v>
          </cell>
          <cell r="H107">
            <v>4.9307281380274188E-4</v>
          </cell>
        </row>
        <row r="108">
          <cell r="F108">
            <v>4.0081315164694495E-3</v>
          </cell>
          <cell r="G108">
            <v>2.0457681491511705E-3</v>
          </cell>
          <cell r="H108">
            <v>4.3504621422077387E-2</v>
          </cell>
        </row>
        <row r="109">
          <cell r="F109">
            <v>1.977569236316206E-2</v>
          </cell>
          <cell r="G109">
            <v>1.4477910430564804E-2</v>
          </cell>
          <cell r="H109">
            <v>5.2355216354267823E-3</v>
          </cell>
        </row>
        <row r="110">
          <cell r="F110">
            <v>5.6279489178459197E-3</v>
          </cell>
          <cell r="G110">
            <v>7.1453497741985044E-3</v>
          </cell>
          <cell r="H110">
            <v>4.6095746873951546E-3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4.4879007256811079</v>
          </cell>
          <cell r="G112">
            <v>4.6361744141367636</v>
          </cell>
          <cell r="H112">
            <v>1.3292338165876888E-2</v>
          </cell>
        </row>
        <row r="113">
          <cell r="F113">
            <v>1.1656113101221957E-2</v>
          </cell>
          <cell r="G113">
            <v>0.51418797474267686</v>
          </cell>
          <cell r="H113">
            <v>0.36804526198668519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1.1649198398237643</v>
          </cell>
          <cell r="G115">
            <v>1.0059163828102675</v>
          </cell>
          <cell r="H115">
            <v>1.005901031975351</v>
          </cell>
        </row>
        <row r="116">
          <cell r="F116">
            <v>2.6224835540047342E-2</v>
          </cell>
          <cell r="G116">
            <v>8.5988534475658854E-3</v>
          </cell>
          <cell r="H116">
            <v>5.4765112772060397E-4</v>
          </cell>
        </row>
        <row r="117">
          <cell r="F117">
            <v>2.1585838221357271E-3</v>
          </cell>
          <cell r="G117">
            <v>1.8122762113957226E-3</v>
          </cell>
          <cell r="H117">
            <v>9.7133028187950483E-4</v>
          </cell>
        </row>
        <row r="118">
          <cell r="F118">
            <v>8.1391834355358061E-4</v>
          </cell>
          <cell r="G118">
            <v>9.8188755936563701E-4</v>
          </cell>
          <cell r="H118">
            <v>3.6074710251284047E-4</v>
          </cell>
        </row>
        <row r="119">
          <cell r="F119">
            <v>2.1046120337109338E-3</v>
          </cell>
          <cell r="G119">
            <v>1.3645834876855976E-3</v>
          </cell>
          <cell r="H119">
            <v>5.7051895560567539E-3</v>
          </cell>
        </row>
        <row r="123">
          <cell r="F123">
            <v>6.1453597538499185</v>
          </cell>
          <cell r="G123">
            <v>9.0124378344162981</v>
          </cell>
          <cell r="H123">
            <v>9.9553373581912883</v>
          </cell>
        </row>
      </sheetData>
      <sheetData sheetId="59">
        <row r="13">
          <cell r="F13">
            <v>15.914983159581366</v>
          </cell>
          <cell r="G13">
            <v>16.005115178401862</v>
          </cell>
          <cell r="H13">
            <v>16.086593557206626</v>
          </cell>
        </row>
        <row r="14">
          <cell r="F14">
            <v>190.46989082188665</v>
          </cell>
          <cell r="G14">
            <v>190.47001573786869</v>
          </cell>
          <cell r="H14">
            <v>185.97376738252106</v>
          </cell>
        </row>
        <row r="15">
          <cell r="F15">
            <v>71.585301526515579</v>
          </cell>
          <cell r="G15">
            <v>72.140890195913599</v>
          </cell>
          <cell r="H15">
            <v>73.570717645895101</v>
          </cell>
        </row>
        <row r="16">
          <cell r="F16">
            <v>63.394988406481318</v>
          </cell>
          <cell r="G16">
            <v>62.839407083197791</v>
          </cell>
          <cell r="H16">
            <v>61.746492445007888</v>
          </cell>
        </row>
        <row r="18">
          <cell r="F18">
            <v>3.6487339966125489E-3</v>
          </cell>
          <cell r="G18">
            <v>5.3088554518095391E-4</v>
          </cell>
          <cell r="H18">
            <v>3.1885959200163137E-4</v>
          </cell>
        </row>
        <row r="19">
          <cell r="F19">
            <v>20.958779997517791</v>
          </cell>
          <cell r="G19">
            <v>21.451605889195775</v>
          </cell>
          <cell r="H19">
            <v>8.9258759743611731E-3</v>
          </cell>
        </row>
        <row r="20">
          <cell r="F20">
            <v>0</v>
          </cell>
          <cell r="G20">
            <v>0</v>
          </cell>
          <cell r="H20">
            <v>25.057060493066981</v>
          </cell>
        </row>
        <row r="21">
          <cell r="F21">
            <v>0</v>
          </cell>
          <cell r="G21">
            <v>1.2151386331860871E-3</v>
          </cell>
          <cell r="H21">
            <v>9.7630677779200412E-3</v>
          </cell>
        </row>
        <row r="22">
          <cell r="F22">
            <v>6.6964257280126196E-3</v>
          </cell>
          <cell r="G22">
            <v>9.8583310957692607E-4</v>
          </cell>
          <cell r="H22">
            <v>7.3473708114099026E-3</v>
          </cell>
          <cell r="P22">
            <v>3.3499739284985806</v>
          </cell>
          <cell r="Q22">
            <v>2.5613290697266073</v>
          </cell>
          <cell r="R22">
            <v>9.1797046673815132E-3</v>
          </cell>
        </row>
        <row r="23">
          <cell r="F23">
            <v>0</v>
          </cell>
          <cell r="G23">
            <v>8.0581400845982227E-5</v>
          </cell>
          <cell r="H23">
            <v>1.1122818448568416E-2</v>
          </cell>
          <cell r="P23">
            <v>0.40213066196557062</v>
          </cell>
          <cell r="Q23">
            <v>0.31778813162952163</v>
          </cell>
          <cell r="R23">
            <v>0.32299637779398027</v>
          </cell>
        </row>
        <row r="24">
          <cell r="F24">
            <v>1.581515168177319E-2</v>
          </cell>
          <cell r="G24">
            <v>1.3648572686173661E-3</v>
          </cell>
          <cell r="H24">
            <v>6.6279225317026269E-3</v>
          </cell>
        </row>
        <row r="25">
          <cell r="F25">
            <v>0.436270500093285</v>
          </cell>
          <cell r="G25">
            <v>0.46249523155458294</v>
          </cell>
          <cell r="H25">
            <v>0.48628921552962656</v>
          </cell>
        </row>
        <row r="26">
          <cell r="F26">
            <v>39.686728411493384</v>
          </cell>
          <cell r="G26">
            <v>41.843795093250691</v>
          </cell>
          <cell r="H26">
            <v>16.932644418165811</v>
          </cell>
        </row>
        <row r="27">
          <cell r="F27">
            <v>0</v>
          </cell>
          <cell r="G27">
            <v>0</v>
          </cell>
          <cell r="H27">
            <v>25.371492645876327</v>
          </cell>
        </row>
        <row r="28">
          <cell r="F28">
            <v>5.6650725548802894E-3</v>
          </cell>
          <cell r="G28">
            <v>5.0697051097498154E-4</v>
          </cell>
          <cell r="H28">
            <v>2.4303660952588215E-4</v>
          </cell>
        </row>
        <row r="29">
          <cell r="F29">
            <v>0</v>
          </cell>
          <cell r="G29">
            <v>4.4275955417790976E-4</v>
          </cell>
          <cell r="H29">
            <v>1.1376218999624377</v>
          </cell>
        </row>
        <row r="30">
          <cell r="F30">
            <v>0</v>
          </cell>
          <cell r="G30">
            <v>0.38197523332142425</v>
          </cell>
          <cell r="H30">
            <v>0.38198108520098267</v>
          </cell>
        </row>
        <row r="31">
          <cell r="F31">
            <v>0</v>
          </cell>
          <cell r="G31">
            <v>0.4567178530264</v>
          </cell>
          <cell r="H31">
            <v>1.103799986945815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0.84517086966388721</v>
          </cell>
          <cell r="G33">
            <v>0.84518051410916917</v>
          </cell>
          <cell r="H33">
            <v>0.84518324726599769</v>
          </cell>
        </row>
        <row r="34">
          <cell r="F34">
            <v>0.23420825994271685</v>
          </cell>
          <cell r="G34">
            <v>0.24197927724919191</v>
          </cell>
          <cell r="H34">
            <v>7.0259389440302925E-2</v>
          </cell>
        </row>
        <row r="35">
          <cell r="F35">
            <v>30.122822567704372</v>
          </cell>
          <cell r="G35">
            <v>35.520494691318135</v>
          </cell>
          <cell r="H35">
            <v>39.236744765943783</v>
          </cell>
        </row>
        <row r="36">
          <cell r="F36">
            <v>4.6132625133659948</v>
          </cell>
          <cell r="G36">
            <v>4.8967672093347536</v>
          </cell>
          <cell r="H36">
            <v>5.5171051005204372</v>
          </cell>
        </row>
        <row r="37">
          <cell r="F37">
            <v>4.0155994170938207</v>
          </cell>
          <cell r="G37">
            <v>4.2204462731698555</v>
          </cell>
          <cell r="H37">
            <v>4.6620080100762813</v>
          </cell>
        </row>
        <row r="38">
          <cell r="F38">
            <v>11.285472370288829</v>
          </cell>
          <cell r="G38">
            <v>11.861155909427383</v>
          </cell>
          <cell r="H38">
            <v>13.102103391740629</v>
          </cell>
        </row>
        <row r="39">
          <cell r="F39">
            <v>4.7240488011643489E-2</v>
          </cell>
          <cell r="G39">
            <v>2.0447070100509807E-2</v>
          </cell>
          <cell r="H39">
            <v>9.2713955684878176E-3</v>
          </cell>
        </row>
        <row r="40">
          <cell r="F40">
            <v>0</v>
          </cell>
          <cell r="G40">
            <v>7.7827996701765093E-5</v>
          </cell>
          <cell r="H40">
            <v>3.734237522143637E-3</v>
          </cell>
        </row>
        <row r="41">
          <cell r="F41">
            <v>0.64570723415622866</v>
          </cell>
          <cell r="G41">
            <v>6.878835303190751E-3</v>
          </cell>
          <cell r="H41">
            <v>0.12621209030143526</v>
          </cell>
        </row>
        <row r="42">
          <cell r="F42">
            <v>11.383023854779555</v>
          </cell>
          <cell r="G42">
            <v>12.669905009773766</v>
          </cell>
          <cell r="H42">
            <v>11.891279806320332</v>
          </cell>
        </row>
        <row r="43">
          <cell r="F43">
            <v>0</v>
          </cell>
          <cell r="G43">
            <v>0.24242985610724216</v>
          </cell>
          <cell r="H43">
            <v>4.2714865185343944</v>
          </cell>
        </row>
        <row r="44">
          <cell r="F44">
            <v>2.0045927839851343E-2</v>
          </cell>
          <cell r="G44">
            <v>1.5666713047250515E-2</v>
          </cell>
          <cell r="H44">
            <v>3.9010433908262328E-3</v>
          </cell>
        </row>
        <row r="45">
          <cell r="F45">
            <v>0</v>
          </cell>
          <cell r="G45">
            <v>0</v>
          </cell>
          <cell r="H45">
            <v>4.5333651788826579</v>
          </cell>
        </row>
        <row r="46">
          <cell r="F46">
            <v>1.1385838759007342E-2</v>
          </cell>
          <cell r="G46">
            <v>6.1992974216702034E-3</v>
          </cell>
          <cell r="H46">
            <v>0.14501540474025804</v>
          </cell>
        </row>
        <row r="47">
          <cell r="B47">
            <v>0</v>
          </cell>
        </row>
        <row r="48">
          <cell r="F48">
            <v>3.1019331537633893E-2</v>
          </cell>
          <cell r="G48">
            <v>1.9966579498850282E-2</v>
          </cell>
          <cell r="H48">
            <v>6.2891429849106003E-3</v>
          </cell>
        </row>
        <row r="49">
          <cell r="F49">
            <v>2.5495247614212985E-3</v>
          </cell>
          <cell r="G49">
            <v>2.7513112424368182E-3</v>
          </cell>
          <cell r="H49">
            <v>1.8288868763223168E-3</v>
          </cell>
        </row>
        <row r="50">
          <cell r="F50">
            <v>0.59384453616179689</v>
          </cell>
          <cell r="G50">
            <v>0.92720229769444584</v>
          </cell>
          <cell r="H50">
            <v>0.93177367684659118</v>
          </cell>
        </row>
        <row r="51">
          <cell r="F51">
            <v>7.2582741283904912</v>
          </cell>
          <cell r="G51">
            <v>7.5314345282488233</v>
          </cell>
          <cell r="H51">
            <v>8.062771695588335E-3</v>
          </cell>
        </row>
        <row r="52">
          <cell r="F52">
            <v>1.5869968022452462E-2</v>
          </cell>
          <cell r="G52">
            <v>1.5819791355879007E-2</v>
          </cell>
          <cell r="H52">
            <v>9.9573068664048515E-3</v>
          </cell>
        </row>
        <row r="53">
          <cell r="F53">
            <v>0.60202411198054706</v>
          </cell>
          <cell r="G53">
            <v>1.6122152234179881</v>
          </cell>
          <cell r="H53">
            <v>1.4067927256467003</v>
          </cell>
        </row>
        <row r="54">
          <cell r="F54">
            <v>2.9933296162764638</v>
          </cell>
          <cell r="G54">
            <v>2.9542199532515196</v>
          </cell>
          <cell r="H54">
            <v>2.8714824572894533</v>
          </cell>
        </row>
        <row r="55">
          <cell r="F55">
            <v>5.2967574381007236E-2</v>
          </cell>
          <cell r="G55">
            <v>1.6594686684440065E-2</v>
          </cell>
          <cell r="H55">
            <v>1.3271397454947429E-3</v>
          </cell>
        </row>
        <row r="56">
          <cell r="F56">
            <v>0.44462871740420246</v>
          </cell>
          <cell r="G56">
            <v>0.69743663397732125</v>
          </cell>
          <cell r="H56">
            <v>0.53677863538122617</v>
          </cell>
        </row>
        <row r="57">
          <cell r="F57">
            <v>6.0003402539329778E-3</v>
          </cell>
          <cell r="G57">
            <v>4.0134808461341097E-3</v>
          </cell>
          <cell r="H57">
            <v>1.7556390911778953E-2</v>
          </cell>
        </row>
        <row r="58">
          <cell r="F58">
            <v>4.5214597324197674E-3</v>
          </cell>
          <cell r="G58">
            <v>5.4549308853646455E-3</v>
          </cell>
          <cell r="H58">
            <v>2.004150569515784E-3</v>
          </cell>
        </row>
        <row r="63">
          <cell r="F63">
            <v>9.1398771525363406E-3</v>
          </cell>
          <cell r="G63">
            <v>2.6955448473371911E-3</v>
          </cell>
          <cell r="H63">
            <v>0.13491985644662405</v>
          </cell>
        </row>
        <row r="64">
          <cell r="F64">
            <v>4.9138192762135158E-2</v>
          </cell>
          <cell r="G64">
            <v>4.9199525749384333E-2</v>
          </cell>
          <cell r="H64">
            <v>5.7600758185810397E-2</v>
          </cell>
        </row>
        <row r="65">
          <cell r="F65">
            <v>4.1207536682744149E-2</v>
          </cell>
          <cell r="G65">
            <v>2.7030416748099882E-2</v>
          </cell>
          <cell r="H65">
            <v>3.923909383293217E-2</v>
          </cell>
        </row>
        <row r="66">
          <cell r="F66">
            <v>0.41984607817799025</v>
          </cell>
          <cell r="G66">
            <v>0.54871367686561634</v>
          </cell>
          <cell r="H66">
            <v>0.81299440914485499</v>
          </cell>
        </row>
        <row r="67">
          <cell r="F67">
            <v>0.25538591988570764</v>
          </cell>
          <cell r="G67">
            <v>0.14195453213995868</v>
          </cell>
          <cell r="H67">
            <v>0.28956651765643981</v>
          </cell>
        </row>
        <row r="68">
          <cell r="F68">
            <v>0.11594712073598862</v>
          </cell>
          <cell r="G68">
            <v>8.7199392735081219E-2</v>
          </cell>
          <cell r="H68">
            <v>0.12603256973549978</v>
          </cell>
        </row>
        <row r="69">
          <cell r="F69">
            <v>0.23926008333074308</v>
          </cell>
          <cell r="G69">
            <v>0.14984168467852946</v>
          </cell>
          <cell r="H69">
            <v>0.30027041861147064</v>
          </cell>
        </row>
        <row r="90">
          <cell r="F90">
            <v>6.0725428626196436</v>
          </cell>
          <cell r="G90">
            <v>2.8336266003104509</v>
          </cell>
          <cell r="H90">
            <v>3.3304791689881902E-4</v>
          </cell>
        </row>
        <row r="91">
          <cell r="F91">
            <v>6.9022949387515702</v>
          </cell>
          <cell r="G91">
            <v>8.7697177626665752</v>
          </cell>
          <cell r="H91">
            <v>8.7697092731923973</v>
          </cell>
        </row>
        <row r="92">
          <cell r="F92">
            <v>0.85608155856618107</v>
          </cell>
          <cell r="G92">
            <v>0.85619213275595252</v>
          </cell>
          <cell r="H92">
            <v>0.27993754906033019</v>
          </cell>
        </row>
        <row r="93">
          <cell r="F93">
            <v>3.0384315806458777E-4</v>
          </cell>
          <cell r="G93">
            <v>3.2691951327371896E-5</v>
          </cell>
          <cell r="H93">
            <v>1.2334125331870078E-5</v>
          </cell>
        </row>
        <row r="94">
          <cell r="F94">
            <v>5.7915939788354516</v>
          </cell>
          <cell r="G94">
            <v>6.4362819216757376</v>
          </cell>
          <cell r="H94">
            <v>7.7246762997067728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2.1190895702930757</v>
          </cell>
          <cell r="G97">
            <v>3.1077371842814823</v>
          </cell>
          <cell r="H97">
            <v>3.4328749511004473</v>
          </cell>
        </row>
      </sheetData>
      <sheetData sheetId="60">
        <row r="14">
          <cell r="F14">
            <v>2.3631016445916564</v>
          </cell>
          <cell r="G14">
            <v>2.3631016501108553</v>
          </cell>
          <cell r="H14">
            <v>2.4264554893616737</v>
          </cell>
        </row>
        <row r="15">
          <cell r="F15">
            <v>7.4160571345396873</v>
          </cell>
          <cell r="G15">
            <v>7.4161631169438786</v>
          </cell>
          <cell r="H15">
            <v>7.5606010247003477</v>
          </cell>
        </row>
        <row r="16">
          <cell r="F16">
            <v>4.8683928201230273</v>
          </cell>
          <cell r="G16">
            <v>4.8994226350389178</v>
          </cell>
          <cell r="H16">
            <v>4.9628016876242205</v>
          </cell>
        </row>
        <row r="17">
          <cell r="F17">
            <v>4.3596977372987071</v>
          </cell>
          <cell r="G17">
            <v>4.3596977695052033</v>
          </cell>
          <cell r="H17">
            <v>4.3596979275508323</v>
          </cell>
        </row>
        <row r="18">
          <cell r="F18">
            <v>4.8775484791975028E-2</v>
          </cell>
          <cell r="G18">
            <v>4.8940712395622234E-2</v>
          </cell>
          <cell r="H18">
            <v>3.5985704646520608E-2</v>
          </cell>
        </row>
        <row r="19">
          <cell r="F19">
            <v>0.27948907295156794</v>
          </cell>
          <cell r="G19">
            <v>0.28606062353713396</v>
          </cell>
          <cell r="H19">
            <v>1.9671680605870545E-4</v>
          </cell>
        </row>
        <row r="20">
          <cell r="F20">
            <v>0</v>
          </cell>
          <cell r="G20">
            <v>0</v>
          </cell>
          <cell r="H20">
            <v>0.31913261273120103</v>
          </cell>
        </row>
        <row r="21">
          <cell r="F21">
            <v>0</v>
          </cell>
          <cell r="G21">
            <v>1.53515415662883E-4</v>
          </cell>
          <cell r="H21">
            <v>5.5074488525090224E-4</v>
          </cell>
        </row>
        <row r="22">
          <cell r="F22">
            <v>2.0546448865432E-3</v>
          </cell>
          <cell r="G22">
            <v>4.0966631613252886E-3</v>
          </cell>
          <cell r="H22">
            <v>3.9025265768556313E-3</v>
          </cell>
        </row>
        <row r="23">
          <cell r="F23">
            <v>0</v>
          </cell>
          <cell r="G23">
            <v>4.5001158649802501E-7</v>
          </cell>
          <cell r="H23">
            <v>3.9534193223652415E-4</v>
          </cell>
        </row>
        <row r="24">
          <cell r="F24">
            <v>5.5345653299101322E-4</v>
          </cell>
          <cell r="G24">
            <v>1.0162480834500012E-4</v>
          </cell>
          <cell r="H24">
            <v>2.6885741678681172E-4</v>
          </cell>
        </row>
        <row r="25">
          <cell r="F25">
            <v>2.9262035706962512E-4</v>
          </cell>
          <cell r="G25">
            <v>2.6501669829922798E-4</v>
          </cell>
          <cell r="H25">
            <v>1.9067374360628086E-4</v>
          </cell>
        </row>
        <row r="26">
          <cell r="F26">
            <v>6.9925997410696758E-2</v>
          </cell>
          <cell r="G26">
            <v>7.0079051972475742E-2</v>
          </cell>
          <cell r="H26">
            <v>7.930742804219959E-5</v>
          </cell>
        </row>
        <row r="27">
          <cell r="F27">
            <v>0</v>
          </cell>
          <cell r="G27">
            <v>0</v>
          </cell>
          <cell r="H27">
            <v>7.4854228122663499E-2</v>
          </cell>
        </row>
        <row r="28">
          <cell r="F28">
            <v>5.9976826420962259E-4</v>
          </cell>
          <cell r="G28">
            <v>1.8638500792338771E-4</v>
          </cell>
          <cell r="H28">
            <v>8.4331611457497742E-5</v>
          </cell>
        </row>
        <row r="29">
          <cell r="F29">
            <v>0</v>
          </cell>
          <cell r="G29">
            <v>6.0195936137849702E-5</v>
          </cell>
          <cell r="H29">
            <v>4.4271436666358646E-2</v>
          </cell>
        </row>
        <row r="30">
          <cell r="F30">
            <v>0</v>
          </cell>
          <cell r="G30">
            <v>1.7527276952326601E-2</v>
          </cell>
          <cell r="H30">
            <v>1.752865877260051E-2</v>
          </cell>
        </row>
        <row r="31">
          <cell r="F31">
            <v>0</v>
          </cell>
          <cell r="G31">
            <v>3.5736047338516699E-7</v>
          </cell>
          <cell r="H31">
            <v>6.2593906580513513E-3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0.1405183722610138</v>
          </cell>
          <cell r="G33">
            <v>0.14052026292394867</v>
          </cell>
          <cell r="H33">
            <v>0.14052111370081299</v>
          </cell>
        </row>
        <row r="34">
          <cell r="F34">
            <v>6.7515494341036861E-2</v>
          </cell>
          <cell r="G34">
            <v>6.9755718925587004E-2</v>
          </cell>
          <cell r="H34">
            <v>2.025407718938203E-2</v>
          </cell>
        </row>
        <row r="35">
          <cell r="F35">
            <v>8.6835320068666704</v>
          </cell>
          <cell r="G35">
            <v>10.239523486681616</v>
          </cell>
          <cell r="H35">
            <v>11.3108098735103</v>
          </cell>
        </row>
        <row r="36">
          <cell r="F36">
            <v>1.3298698407166638</v>
          </cell>
          <cell r="G36">
            <v>1.4115961607497416</v>
          </cell>
          <cell r="H36">
            <v>1.5904211187587596</v>
          </cell>
        </row>
        <row r="37">
          <cell r="F37">
            <v>1.1575816320471599</v>
          </cell>
          <cell r="G37">
            <v>1.2166333035755978</v>
          </cell>
          <cell r="H37">
            <v>1.343921630270642</v>
          </cell>
        </row>
        <row r="38">
          <cell r="F38">
            <v>3.2532733676134393</v>
          </cell>
          <cell r="G38">
            <v>3.4192262227656789</v>
          </cell>
          <cell r="H38">
            <v>3.77695497807695</v>
          </cell>
        </row>
        <row r="39">
          <cell r="F39">
            <v>3.6750698057613157E-3</v>
          </cell>
          <cell r="G39">
            <v>1.7290831132421498E-3</v>
          </cell>
          <cell r="H39">
            <v>4.3725321984574E-4</v>
          </cell>
        </row>
        <row r="40">
          <cell r="F40">
            <v>0</v>
          </cell>
          <cell r="G40">
            <v>0</v>
          </cell>
          <cell r="H40">
            <v>2.2703257144448199E-4</v>
          </cell>
        </row>
        <row r="41">
          <cell r="F41">
            <v>2.6771252703518419E-2</v>
          </cell>
          <cell r="G41">
            <v>4.5610948289749008E-3</v>
          </cell>
          <cell r="H41">
            <v>4.95478265695533E-3</v>
          </cell>
        </row>
        <row r="42">
          <cell r="F42">
            <v>0.1523157407088177</v>
          </cell>
          <cell r="G42">
            <v>0.21015941330260826</v>
          </cell>
          <cell r="H42">
            <v>0.16975024022168486</v>
          </cell>
        </row>
        <row r="43">
          <cell r="F43">
            <v>0</v>
          </cell>
          <cell r="G43">
            <v>0</v>
          </cell>
          <cell r="H43">
            <v>7.2006937713891397E-2</v>
          </cell>
        </row>
        <row r="44">
          <cell r="F44">
            <v>4.7409519109197027E-3</v>
          </cell>
          <cell r="G44">
            <v>4.7407346318664341E-3</v>
          </cell>
          <cell r="H44">
            <v>7.8255726629799464E-5</v>
          </cell>
        </row>
        <row r="45">
          <cell r="F45">
            <v>0</v>
          </cell>
          <cell r="G45">
            <v>0</v>
          </cell>
          <cell r="H45">
            <v>2.5152041544561299E-2</v>
          </cell>
        </row>
        <row r="46">
          <cell r="F46">
            <v>4.6765904198054398E-4</v>
          </cell>
          <cell r="G46">
            <v>4.7007537551128318E-4</v>
          </cell>
          <cell r="H46">
            <v>1.0999432777082676E-2</v>
          </cell>
        </row>
        <row r="47">
          <cell r="F47">
            <v>1.69221032693798E-4</v>
          </cell>
          <cell r="G47">
            <v>1.6989241240476487E-4</v>
          </cell>
          <cell r="H47">
            <v>1.3992263611130594E-4</v>
          </cell>
        </row>
        <row r="48">
          <cell r="F48">
            <v>6.822017146000856E-4</v>
          </cell>
          <cell r="G48">
            <v>4.7149814743663971E-4</v>
          </cell>
          <cell r="H48">
            <v>1.4684955259356E-4</v>
          </cell>
        </row>
        <row r="49">
          <cell r="F49">
            <v>9.724703494972428E-5</v>
          </cell>
          <cell r="G49">
            <v>1.0727299390836099E-4</v>
          </cell>
          <cell r="H49">
            <v>7.2295568876864152E-5</v>
          </cell>
        </row>
        <row r="50">
          <cell r="F50">
            <v>1.8953513642093218E-4</v>
          </cell>
          <cell r="G50">
            <v>2.4488677418301992E-4</v>
          </cell>
          <cell r="H50">
            <v>1.6448745638307323E-4</v>
          </cell>
        </row>
        <row r="51">
          <cell r="F51">
            <v>0.16258238651032228</v>
          </cell>
          <cell r="G51">
            <v>0.17007498549826139</v>
          </cell>
          <cell r="H51">
            <v>6.3015953362340407E-4</v>
          </cell>
        </row>
        <row r="52">
          <cell r="F52">
            <v>6.0701909686784695E-4</v>
          </cell>
          <cell r="G52">
            <v>6.186395413195708E-4</v>
          </cell>
          <cell r="H52">
            <v>4.0837812599741138E-4</v>
          </cell>
        </row>
        <row r="53">
          <cell r="F53">
            <v>3.7836583882061342E-4</v>
          </cell>
          <cell r="G53">
            <v>1.4343288084853158E-2</v>
          </cell>
          <cell r="H53">
            <v>1.0266439934721622E-2</v>
          </cell>
        </row>
        <row r="54">
          <cell r="F54">
            <v>8.4745300643819799E-2</v>
          </cell>
          <cell r="G54">
            <v>8.4744400973574344E-2</v>
          </cell>
          <cell r="H54">
            <v>8.4743437060790155E-2</v>
          </cell>
        </row>
        <row r="55">
          <cell r="F55">
            <v>1.1938495880945386E-3</v>
          </cell>
          <cell r="G55">
            <v>6.1926127728779978E-4</v>
          </cell>
          <cell r="H55">
            <v>5.9336823961926692E-5</v>
          </cell>
        </row>
        <row r="56">
          <cell r="F56">
            <v>1.5768862172804558E-4</v>
          </cell>
          <cell r="G56">
            <v>1.3051347500155289E-4</v>
          </cell>
          <cell r="H56">
            <v>7.1209777260633963E-5</v>
          </cell>
        </row>
        <row r="57">
          <cell r="F57">
            <v>1.8360450710808781E-4</v>
          </cell>
          <cell r="G57">
            <v>1.363753053792293E-4</v>
          </cell>
          <cell r="H57">
            <v>5.9404276615538027E-4</v>
          </cell>
        </row>
        <row r="58">
          <cell r="F58">
            <v>1.6101176125506121E-4</v>
          </cell>
          <cell r="G58">
            <v>1.9526047834370091E-4</v>
          </cell>
          <cell r="H58">
            <v>8.8253390754186424E-5</v>
          </cell>
        </row>
        <row r="63">
          <cell r="F63">
            <v>9.9944248942198374E-2</v>
          </cell>
          <cell r="G63">
            <v>9.9944276371786767E-2</v>
          </cell>
          <cell r="H63">
            <v>9.9944381372172167E-2</v>
          </cell>
        </row>
        <row r="64">
          <cell r="F64">
            <v>1.1340232063267236E-2</v>
          </cell>
          <cell r="G64">
            <v>1.1844440171180973E-2</v>
          </cell>
          <cell r="H64">
            <v>1.3061882346822526E-2</v>
          </cell>
        </row>
        <row r="65">
          <cell r="F65">
            <v>6.9384838081616232E-3</v>
          </cell>
          <cell r="G65">
            <v>7.1565750440824609E-3</v>
          </cell>
          <cell r="H65">
            <v>7.1580691761615762E-3</v>
          </cell>
        </row>
        <row r="66">
          <cell r="F66">
            <v>0.24618630474343087</v>
          </cell>
          <cell r="G66">
            <v>0.33917655770355748</v>
          </cell>
          <cell r="H66">
            <v>0.41941724557561733</v>
          </cell>
        </row>
        <row r="67">
          <cell r="F67">
            <v>0.15210676562998399</v>
          </cell>
          <cell r="G67">
            <v>0.15461434466056961</v>
          </cell>
          <cell r="H67">
            <v>0.19127638100632149</v>
          </cell>
        </row>
        <row r="68">
          <cell r="F68">
            <v>5.8000038940818656E-2</v>
          </cell>
          <cell r="G68">
            <v>5.8453202527396997E-2</v>
          </cell>
          <cell r="H68">
            <v>6.1773586512550993E-2</v>
          </cell>
        </row>
        <row r="69">
          <cell r="F69">
            <v>0.14418970394658276</v>
          </cell>
          <cell r="G69">
            <v>0.14694687393497119</v>
          </cell>
          <cell r="H69">
            <v>0.17855538963779485</v>
          </cell>
        </row>
      </sheetData>
      <sheetData sheetId="61">
        <row r="14">
          <cell r="F14">
            <v>0</v>
          </cell>
          <cell r="G14">
            <v>0.73058475932338074</v>
          </cell>
          <cell r="H14">
            <v>2.9345638623673445</v>
          </cell>
        </row>
        <row r="15">
          <cell r="F15">
            <v>1.6054844623931477E-5</v>
          </cell>
          <cell r="G15">
            <v>1.748197267764083E-6</v>
          </cell>
          <cell r="H15">
            <v>0.71097231210878242</v>
          </cell>
        </row>
        <row r="16">
          <cell r="F16">
            <v>3.4755080368588256E-7</v>
          </cell>
          <cell r="G16">
            <v>3.1029830616537767E-2</v>
          </cell>
          <cell r="H16">
            <v>6.3379036534765218E-2</v>
          </cell>
        </row>
        <row r="17">
          <cell r="F17">
            <v>4.6759571790483197E-8</v>
          </cell>
          <cell r="G17">
            <v>7.9861242925823999E-8</v>
          </cell>
          <cell r="H17">
            <v>2.8935251697925299E-7</v>
          </cell>
        </row>
        <row r="18">
          <cell r="F18">
            <v>4.1533366362826403E-2</v>
          </cell>
          <cell r="G18">
            <v>1.67957175055355E-4</v>
          </cell>
          <cell r="H18">
            <v>4.0318335085598601E-6</v>
          </cell>
        </row>
        <row r="19">
          <cell r="F19">
            <v>8.9443728767116704E-2</v>
          </cell>
          <cell r="G19">
            <v>3.9374137904063099E-2</v>
          </cell>
          <cell r="H19">
            <v>3.9260506473945802E-8</v>
          </cell>
        </row>
        <row r="20">
          <cell r="F20">
            <v>0</v>
          </cell>
          <cell r="G20">
            <v>0</v>
          </cell>
          <cell r="H20">
            <v>0.31913261273120103</v>
          </cell>
        </row>
        <row r="21">
          <cell r="F21">
            <v>0</v>
          </cell>
          <cell r="G21">
            <v>3.1883472811412503E-4</v>
          </cell>
          <cell r="H21">
            <v>3.1385099718211099E-4</v>
          </cell>
        </row>
        <row r="22">
          <cell r="F22">
            <v>2.6894547924519899E-3</v>
          </cell>
          <cell r="G22">
            <v>3.5263294346943399E-6</v>
          </cell>
          <cell r="H22">
            <v>4.1056849034253701E-6</v>
          </cell>
        </row>
        <row r="23">
          <cell r="F23">
            <v>0</v>
          </cell>
          <cell r="G23">
            <v>9.3462484669540996E-7</v>
          </cell>
          <cell r="H23">
            <v>5.3315099958113697E-4</v>
          </cell>
        </row>
        <row r="24">
          <cell r="F24">
            <v>3.6475206507423799E-6</v>
          </cell>
          <cell r="G24">
            <v>1.2407534122715499E-6</v>
          </cell>
          <cell r="H24">
            <v>2.6570349550283798E-4</v>
          </cell>
        </row>
        <row r="25">
          <cell r="F25">
            <v>8.5269759723802206E-5</v>
          </cell>
          <cell r="G25">
            <v>4.6984320040157098E-5</v>
          </cell>
          <cell r="H25">
            <v>7.6422481687380596E-5</v>
          </cell>
        </row>
        <row r="26">
          <cell r="F26">
            <v>5.6599371828167898E-3</v>
          </cell>
          <cell r="G26">
            <v>1.96070743486602E-2</v>
          </cell>
          <cell r="H26">
            <v>4.0999522120329702E-8</v>
          </cell>
        </row>
        <row r="27">
          <cell r="F27">
            <v>0</v>
          </cell>
          <cell r="G27">
            <v>0</v>
          </cell>
          <cell r="H27">
            <v>7.4854228122663499E-2</v>
          </cell>
        </row>
        <row r="28">
          <cell r="F28">
            <v>9.4264207372310496E-6</v>
          </cell>
          <cell r="G28">
            <v>2.8198003706589899E-5</v>
          </cell>
          <cell r="H28">
            <v>4.9430781650143401E-5</v>
          </cell>
        </row>
        <row r="29">
          <cell r="F29">
            <v>0</v>
          </cell>
          <cell r="G29">
            <v>6.0195936137849702E-5</v>
          </cell>
          <cell r="H29">
            <v>4.4211337633729697E-2</v>
          </cell>
        </row>
        <row r="30">
          <cell r="F30">
            <v>0</v>
          </cell>
          <cell r="G30">
            <v>1.7527276952326601E-2</v>
          </cell>
          <cell r="H30">
            <v>1.51453735928349E-6</v>
          </cell>
        </row>
        <row r="31">
          <cell r="F31">
            <v>0</v>
          </cell>
          <cell r="G31">
            <v>7.4219861815508096E-7</v>
          </cell>
          <cell r="H31">
            <v>8.4580717178468004E-3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2.2847964925080001E-2</v>
          </cell>
          <cell r="G33">
            <v>2.6450955820462799E-6</v>
          </cell>
          <cell r="H33">
            <v>0.120424146959447</v>
          </cell>
        </row>
        <row r="34">
          <cell r="F34">
            <v>2.2588554051460749E-2</v>
          </cell>
          <cell r="G34">
            <v>2.2402245845501573E-3</v>
          </cell>
          <cell r="H34">
            <v>1.345917697028867E-5</v>
          </cell>
        </row>
        <row r="35">
          <cell r="F35">
            <v>5.7036446839162398</v>
          </cell>
          <cell r="G35">
            <v>2.26842172608829</v>
          </cell>
          <cell r="H35">
            <v>4.4973800941997499</v>
          </cell>
        </row>
        <row r="36">
          <cell r="F36">
            <v>0.29987850486391421</v>
          </cell>
          <cell r="G36">
            <v>0.66483871431185559</v>
          </cell>
          <cell r="H36">
            <v>0.68662101644429119</v>
          </cell>
        </row>
        <row r="37">
          <cell r="F37">
            <v>0.1446332037328224</v>
          </cell>
          <cell r="G37">
            <v>0.28404585130388049</v>
          </cell>
          <cell r="H37">
            <v>0.94462317471357093</v>
          </cell>
        </row>
        <row r="38">
          <cell r="F38">
            <v>0.62472804158873996</v>
          </cell>
          <cell r="G38">
            <v>0.57340316519172996</v>
          </cell>
          <cell r="H38">
            <v>2.7057307652498102</v>
          </cell>
        </row>
        <row r="39">
          <cell r="F39">
            <v>9.0555322218942996E-4</v>
          </cell>
          <cell r="G39">
            <v>6.0472270113438102E-7</v>
          </cell>
          <cell r="H39">
            <v>3.6824691258633991E-5</v>
          </cell>
        </row>
        <row r="40">
          <cell r="F40">
            <v>0</v>
          </cell>
          <cell r="G40">
            <v>0</v>
          </cell>
          <cell r="H40">
            <v>2.2703257144448199E-4</v>
          </cell>
        </row>
        <row r="41">
          <cell r="F41">
            <v>9.6305470084895595E-3</v>
          </cell>
          <cell r="G41">
            <v>1.21469542017145E-6</v>
          </cell>
          <cell r="H41">
            <v>3.0309544881327202E-3</v>
          </cell>
        </row>
        <row r="42">
          <cell r="F42">
            <v>3.9961489799756902E-2</v>
          </cell>
          <cell r="G42">
            <v>0.118567734938839</v>
          </cell>
          <cell r="H42">
            <v>6.6798407964096501E-2</v>
          </cell>
        </row>
        <row r="43">
          <cell r="F43">
            <v>0</v>
          </cell>
          <cell r="G43">
            <v>0</v>
          </cell>
          <cell r="H43">
            <v>7.2006937713891397E-2</v>
          </cell>
        </row>
        <row r="44">
          <cell r="F44">
            <v>4.9899628437417498E-7</v>
          </cell>
          <cell r="G44">
            <v>1.95318235961114E-7</v>
          </cell>
          <cell r="H44">
            <v>4.6975458077993499E-8</v>
          </cell>
        </row>
        <row r="45">
          <cell r="F45">
            <v>0</v>
          </cell>
          <cell r="G45">
            <v>0</v>
          </cell>
          <cell r="H45">
            <v>2.5152041544561299E-2</v>
          </cell>
        </row>
        <row r="46">
          <cell r="F46">
            <v>4.6765904198054398E-4</v>
          </cell>
          <cell r="G46">
            <v>2.4971618755746999E-6</v>
          </cell>
          <cell r="H46">
            <v>1.0799996068839701E-2</v>
          </cell>
        </row>
        <row r="47">
          <cell r="F47">
            <v>1.69221032693798E-4</v>
          </cell>
          <cell r="G47">
            <v>7.3508861740695302E-7</v>
          </cell>
          <cell r="H47">
            <v>6.7942915699337693E-5</v>
          </cell>
        </row>
        <row r="48">
          <cell r="F48">
            <v>1.19336327860453E-4</v>
          </cell>
          <cell r="G48">
            <v>4.9908390244030799E-5</v>
          </cell>
          <cell r="H48">
            <v>1.406641774343631E-6</v>
          </cell>
        </row>
        <row r="49">
          <cell r="F49">
            <v>6.50622266497495E-5</v>
          </cell>
          <cell r="G49">
            <v>1.00833041231899E-5</v>
          </cell>
          <cell r="H49">
            <v>2.1512579419076897E-6</v>
          </cell>
        </row>
        <row r="50">
          <cell r="F50">
            <v>9.4510513806578896E-5</v>
          </cell>
          <cell r="G50">
            <v>8.5586275798507001E-5</v>
          </cell>
          <cell r="H50">
            <v>6.2503547515980004E-5</v>
          </cell>
        </row>
        <row r="51">
          <cell r="F51">
            <v>2.9205825939780203E-2</v>
          </cell>
          <cell r="G51">
            <v>7.6234495581173293E-3</v>
          </cell>
          <cell r="H51">
            <v>1.039824720270193E-6</v>
          </cell>
        </row>
        <row r="52">
          <cell r="F52">
            <v>4.5213059634515796E-4</v>
          </cell>
          <cell r="G52">
            <v>1.1789750104771521E-5</v>
          </cell>
          <cell r="H52">
            <v>3.31826308611789E-7</v>
          </cell>
        </row>
        <row r="53">
          <cell r="F53">
            <v>2.3026413423652599E-4</v>
          </cell>
          <cell r="G53">
            <v>1.401205795768206E-2</v>
          </cell>
          <cell r="H53">
            <v>7.0339146268910605E-7</v>
          </cell>
        </row>
        <row r="54">
          <cell r="F54">
            <v>4.4079402969201001E-2</v>
          </cell>
          <cell r="G54">
            <v>3.1153500353762999E-2</v>
          </cell>
          <cell r="H54">
            <v>4.3489147180659403E-2</v>
          </cell>
        </row>
        <row r="55">
          <cell r="F55">
            <v>7.8397608414660001E-7</v>
          </cell>
          <cell r="G55">
            <v>7.6887442169819997E-7</v>
          </cell>
          <cell r="H55">
            <v>5.81489182679681E-5</v>
          </cell>
        </row>
        <row r="56">
          <cell r="F56">
            <v>6.7077470114484106E-5</v>
          </cell>
          <cell r="G56">
            <v>1.7273711784298301E-6</v>
          </cell>
          <cell r="H56">
            <v>4.1733729283581599E-5</v>
          </cell>
        </row>
        <row r="57">
          <cell r="F57">
            <v>2.18343927684213E-5</v>
          </cell>
          <cell r="G57">
            <v>4.1283696971450203E-6</v>
          </cell>
          <cell r="H57">
            <v>5.8191405820891598E-4</v>
          </cell>
        </row>
        <row r="58">
          <cell r="F58">
            <v>1.16750840431165E-4</v>
          </cell>
          <cell r="G58">
            <v>4.8350424981558397E-5</v>
          </cell>
          <cell r="H58">
            <v>3.8759320710668999E-6</v>
          </cell>
        </row>
        <row r="63">
          <cell r="F63">
            <v>5.0749822392120002E-7</v>
          </cell>
          <cell r="G63">
            <v>5.8460736154752602E-7</v>
          </cell>
          <cell r="H63">
            <v>4.3230711573536198E-7</v>
          </cell>
        </row>
        <row r="64">
          <cell r="F64">
            <v>3.6591691429222499E-3</v>
          </cell>
          <cell r="G64">
            <v>7.3254856991696402E-3</v>
          </cell>
          <cell r="H64">
            <v>8.7467916576444999E-3</v>
          </cell>
        </row>
        <row r="65">
          <cell r="F65">
            <v>3.1647922165388598E-3</v>
          </cell>
          <cell r="G65">
            <v>3.62501087169779E-3</v>
          </cell>
          <cell r="H65">
            <v>4.7853692516929497E-3</v>
          </cell>
        </row>
        <row r="66">
          <cell r="F66">
            <v>0.209832009783507</v>
          </cell>
          <cell r="G66">
            <v>0.12914412124917399</v>
          </cell>
          <cell r="H66">
            <v>0.31782801996100102</v>
          </cell>
        </row>
        <row r="67">
          <cell r="F67">
            <v>8.6314231120862006E-2</v>
          </cell>
          <cell r="G67">
            <v>6.8144248428533102E-2</v>
          </cell>
          <cell r="H67">
            <v>0.141955246776337</v>
          </cell>
        </row>
        <row r="68">
          <cell r="F68">
            <v>3.78581568399761E-2</v>
          </cell>
          <cell r="G68">
            <v>2.0372843816089701E-2</v>
          </cell>
          <cell r="H68">
            <v>4.49135548910128E-2</v>
          </cell>
        </row>
        <row r="69">
          <cell r="F69">
            <v>8.0064129835629994E-2</v>
          </cell>
          <cell r="G69">
            <v>6.6719315203934496E-2</v>
          </cell>
          <cell r="H69">
            <v>0.131045322763466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4.3847701379288919</v>
          </cell>
          <cell r="G19">
            <v>6.0359497311674231</v>
          </cell>
          <cell r="H19">
            <v>6.035959294780751</v>
          </cell>
        </row>
        <row r="20">
          <cell r="F20">
            <v>7.1883553407774583</v>
          </cell>
          <cell r="G20">
            <v>8.4106124556519841</v>
          </cell>
          <cell r="H20">
            <v>9.8472359356999188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2.6412454967663934</v>
          </cell>
          <cell r="G28">
            <v>9.1585884918882385</v>
          </cell>
          <cell r="H28">
            <v>9.2908426157340109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4.8202065148595619</v>
          </cell>
          <cell r="G38">
            <v>3.0878785710018413</v>
          </cell>
          <cell r="H38">
            <v>3.4768049333158442</v>
          </cell>
        </row>
        <row r="39">
          <cell r="F39">
            <v>4.39916412072672</v>
          </cell>
          <cell r="G39">
            <v>2.8181540722032716</v>
          </cell>
          <cell r="H39">
            <v>3.1731079301805303</v>
          </cell>
        </row>
      </sheetData>
      <sheetData sheetId="68">
        <row r="3">
          <cell r="F3">
            <v>54.425194984422852</v>
          </cell>
          <cell r="G3">
            <v>54.940855159095022</v>
          </cell>
          <cell r="H3">
            <v>56.206869182973414</v>
          </cell>
        </row>
        <row r="6">
          <cell r="F6">
            <v>12.055904004138531</v>
          </cell>
          <cell r="G6">
            <v>13.476329531228028</v>
          </cell>
          <cell r="H6">
            <v>13.477273504076727</v>
          </cell>
        </row>
        <row r="11">
          <cell r="F11">
            <v>70.636091100749141</v>
          </cell>
          <cell r="G11">
            <v>71.249348746810611</v>
          </cell>
          <cell r="H11">
            <v>74.216613738237982</v>
          </cell>
        </row>
        <row r="18">
          <cell r="F18">
            <v>8.7842580914469033E-4</v>
          </cell>
          <cell r="G18">
            <v>2.9599321179604636E-5</v>
          </cell>
          <cell r="H18">
            <v>4.2700965874860027E-4</v>
          </cell>
        </row>
        <row r="19">
          <cell r="F19">
            <v>15.702206379177289</v>
          </cell>
          <cell r="G19">
            <v>15.844520691039708</v>
          </cell>
          <cell r="H19">
            <v>22.064856680391781</v>
          </cell>
        </row>
        <row r="21">
          <cell r="F21">
            <v>10.774797166528693</v>
          </cell>
          <cell r="G21">
            <v>10.724698564192485</v>
          </cell>
          <cell r="H21">
            <v>6.0943107150948252</v>
          </cell>
        </row>
        <row r="22">
          <cell r="F22">
            <v>0.11013086947373786</v>
          </cell>
          <cell r="G22">
            <v>0.10997417988391822</v>
          </cell>
          <cell r="H22">
            <v>5.483337246129126E-2</v>
          </cell>
        </row>
        <row r="23">
          <cell r="F23">
            <v>2.9134591619053207</v>
          </cell>
          <cell r="G23">
            <v>8.8537821004139712</v>
          </cell>
          <cell r="H23">
            <v>8.7537099670453387</v>
          </cell>
        </row>
        <row r="24">
          <cell r="F24">
            <v>5.3761043643618747</v>
          </cell>
          <cell r="G24">
            <v>6.9047890257043427</v>
          </cell>
          <cell r="H24">
            <v>7.0106470334074107</v>
          </cell>
        </row>
        <row r="33">
          <cell r="F33">
            <v>19.356736402599722</v>
          </cell>
          <cell r="G33">
            <v>19.929335128765313</v>
          </cell>
          <cell r="H33">
            <v>19.779077656434275</v>
          </cell>
        </row>
        <row r="34">
          <cell r="F34">
            <v>3.4965910038211012</v>
          </cell>
          <cell r="G34">
            <v>1.8658581353517374</v>
          </cell>
          <cell r="H34">
            <v>1.4048678598326432E-5</v>
          </cell>
        </row>
        <row r="35">
          <cell r="F35">
            <v>1.1138730045121617E-3</v>
          </cell>
          <cell r="G35">
            <v>3.2772908247105844E-5</v>
          </cell>
          <cell r="H35">
            <v>0</v>
          </cell>
        </row>
        <row r="36">
          <cell r="F36">
            <v>1.0928531266267512</v>
          </cell>
          <cell r="G36">
            <v>1.2438712957038283</v>
          </cell>
          <cell r="H36">
            <v>1.1204121826835944</v>
          </cell>
        </row>
        <row r="37">
          <cell r="F37">
            <v>10.67133760294784</v>
          </cell>
          <cell r="G37">
            <v>2.2514186863253869</v>
          </cell>
          <cell r="H37">
            <v>0.28804793154919722</v>
          </cell>
        </row>
        <row r="38">
          <cell r="F38">
            <v>1.5936664171174704</v>
          </cell>
          <cell r="G38">
            <v>1.5802286372801453</v>
          </cell>
          <cell r="H38">
            <v>1.5805501821420025</v>
          </cell>
        </row>
        <row r="39">
          <cell r="F39">
            <v>2.7851181722792271</v>
          </cell>
          <cell r="G39">
            <v>2.785116617159924</v>
          </cell>
          <cell r="H39">
            <v>2.7851163467807964</v>
          </cell>
        </row>
        <row r="55">
          <cell r="F55">
            <v>14.36826094799091</v>
          </cell>
          <cell r="G55">
            <v>14.368262403034066</v>
          </cell>
          <cell r="H55">
            <v>14.368261555595629</v>
          </cell>
        </row>
        <row r="56">
          <cell r="F56">
            <v>7.7460135459807562</v>
          </cell>
          <cell r="G56">
            <v>9.8709577138411948</v>
          </cell>
          <cell r="H56">
            <v>9.8709613119068695</v>
          </cell>
        </row>
        <row r="57">
          <cell r="F57">
            <v>3.6114119368606796</v>
          </cell>
          <cell r="G57">
            <v>2.4568096019960413</v>
          </cell>
          <cell r="H57">
            <v>0.89222726548132669</v>
          </cell>
        </row>
        <row r="58">
          <cell r="F58">
            <v>7.7755297421227068E-4</v>
          </cell>
          <cell r="G58">
            <v>2.311719015480229E-5</v>
          </cell>
          <cell r="H58">
            <v>0</v>
          </cell>
        </row>
        <row r="59">
          <cell r="F59">
            <v>10.173512272972209</v>
          </cell>
          <cell r="G59">
            <v>3.2067728127636812</v>
          </cell>
          <cell r="H59">
            <v>1.5688925696613303</v>
          </cell>
        </row>
        <row r="60">
          <cell r="F60">
            <v>4.9303488098784206E-3</v>
          </cell>
          <cell r="G60">
            <v>2.3133925089848894E-3</v>
          </cell>
          <cell r="H60">
            <v>2.6734994973819049E-3</v>
          </cell>
        </row>
        <row r="61">
          <cell r="F61">
            <v>5.9074135664980386E-4</v>
          </cell>
          <cell r="G61">
            <v>1.9979541796233115E-5</v>
          </cell>
          <cell r="H61">
            <v>2.9036656794904822E-4</v>
          </cell>
        </row>
        <row r="62">
          <cell r="F62">
            <v>8.4770190748014773</v>
          </cell>
          <cell r="G62">
            <v>8.6547317894177578</v>
          </cell>
          <cell r="H62">
            <v>12.137842000898249</v>
          </cell>
        </row>
        <row r="63">
          <cell r="F63">
            <v>6.2724877384676239</v>
          </cell>
          <cell r="G63">
            <v>6.306889111477787</v>
          </cell>
          <cell r="H63">
            <v>8.1396159108581241</v>
          </cell>
        </row>
        <row r="64">
          <cell r="F64">
            <v>6.8987283210830013</v>
          </cell>
          <cell r="G64">
            <v>7.3997169342044913</v>
          </cell>
          <cell r="H64">
            <v>8.5945452368349304</v>
          </cell>
        </row>
        <row r="65">
          <cell r="F65">
            <v>0.54479339805696059</v>
          </cell>
          <cell r="G65">
            <v>0.54479368821180874</v>
          </cell>
          <cell r="H65">
            <v>0.54479931825255201</v>
          </cell>
        </row>
        <row r="66">
          <cell r="F66">
            <v>5.6890929039271567</v>
          </cell>
          <cell r="G66">
            <v>5.6626408418936283</v>
          </cell>
          <cell r="H66">
            <v>3.3153050290115833</v>
          </cell>
        </row>
        <row r="67">
          <cell r="F67">
            <v>0.11013086947373786</v>
          </cell>
          <cell r="G67">
            <v>0.10997417988391822</v>
          </cell>
          <cell r="H67">
            <v>5.483337246129126E-2</v>
          </cell>
        </row>
        <row r="68">
          <cell r="F68">
            <v>1.9802190204905308</v>
          </cell>
          <cell r="G68">
            <v>1.9802179148007062</v>
          </cell>
          <cell r="H68">
            <v>2.005283769682173</v>
          </cell>
        </row>
        <row r="69">
          <cell r="F69">
            <v>2.1141428388542987</v>
          </cell>
          <cell r="G69">
            <v>7.0627080306476087</v>
          </cell>
          <cell r="H69">
            <v>7.0626764471911869</v>
          </cell>
        </row>
        <row r="70">
          <cell r="F70">
            <v>8.9101186786028617</v>
          </cell>
          <cell r="G70">
            <v>9.8555749196345168</v>
          </cell>
          <cell r="H70">
            <v>9.8560743493659615</v>
          </cell>
        </row>
        <row r="71">
          <cell r="F71">
            <v>76.902230190702937</v>
          </cell>
          <cell r="G71">
            <v>77.482406431048148</v>
          </cell>
          <cell r="H71">
            <v>78.41428200326655</v>
          </cell>
        </row>
      </sheetData>
      <sheetData sheetId="69">
        <row r="3">
          <cell r="F3">
            <v>51.346091495661923</v>
          </cell>
          <cell r="G3">
            <v>47.541406577213522</v>
          </cell>
          <cell r="H3">
            <v>40.919087749201964</v>
          </cell>
        </row>
        <row r="6">
          <cell r="F6">
            <v>7.8317882287303071</v>
          </cell>
          <cell r="G6">
            <v>10.030487693338495</v>
          </cell>
          <cell r="H6">
            <v>15.118164999748522</v>
          </cell>
        </row>
        <row r="11">
          <cell r="F11">
            <v>57.134762853680172</v>
          </cell>
          <cell r="G11">
            <v>54.456923123914606</v>
          </cell>
          <cell r="H11">
            <v>47.063004897062029</v>
          </cell>
        </row>
        <row r="12">
          <cell r="F12">
            <v>8.5635963808283009</v>
          </cell>
          <cell r="G12">
            <v>2.7452523291634803</v>
          </cell>
          <cell r="H12">
            <v>1.3724177563817922E-5</v>
          </cell>
        </row>
        <row r="13">
          <cell r="F13">
            <v>8.894458626030131E-4</v>
          </cell>
          <cell r="G13">
            <v>5.7375335322490449E-4</v>
          </cell>
          <cell r="H13">
            <v>0.17469620331671942</v>
          </cell>
        </row>
        <row r="14">
          <cell r="F14">
            <v>8.9853830995604529</v>
          </cell>
          <cell r="G14">
            <v>4.8821885789966677</v>
          </cell>
          <cell r="H14">
            <v>2.8673700828630571</v>
          </cell>
        </row>
        <row r="15">
          <cell r="F15">
            <v>0.56639433151635332</v>
          </cell>
          <cell r="G15">
            <v>3.7217430250360909E-4</v>
          </cell>
          <cell r="H15">
            <v>0.14989628887191211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11.070638480065057</v>
          </cell>
          <cell r="G17">
            <v>12.094993817619978</v>
          </cell>
          <cell r="H17">
            <v>10.29400129540913</v>
          </cell>
        </row>
        <row r="19">
          <cell r="F19">
            <v>0.9569860550876742</v>
          </cell>
          <cell r="G19">
            <v>1.1346646668583988</v>
          </cell>
          <cell r="H19">
            <v>1.2448582720241472</v>
          </cell>
        </row>
        <row r="20">
          <cell r="F20">
            <v>2.0219522963868084E-3</v>
          </cell>
          <cell r="G20">
            <v>1.1785174792669237E-3</v>
          </cell>
          <cell r="H20">
            <v>4.3570022660984918E-3</v>
          </cell>
        </row>
        <row r="21">
          <cell r="F21">
            <v>15.365998593752725</v>
          </cell>
          <cell r="G21">
            <v>20.0874810517378</v>
          </cell>
          <cell r="H21">
            <v>19.719920371670675</v>
          </cell>
        </row>
        <row r="28">
          <cell r="F28">
            <v>5.7886713580182434</v>
          </cell>
          <cell r="G28">
            <v>6.9155165467010864</v>
          </cell>
          <cell r="H28">
            <v>6.1439171478600674</v>
          </cell>
        </row>
        <row r="47">
          <cell r="F47">
            <v>18.08363647904773</v>
          </cell>
          <cell r="G47">
            <v>23.450251564466374</v>
          </cell>
          <cell r="H47">
            <v>22.624968185486885</v>
          </cell>
        </row>
        <row r="48">
          <cell r="F48">
            <v>7.0078567050396305</v>
          </cell>
          <cell r="G48">
            <v>2.2467613482725715</v>
          </cell>
          <cell r="H48">
            <v>0.14295570821218273</v>
          </cell>
        </row>
        <row r="49">
          <cell r="F49">
            <v>6.2551495025587833</v>
          </cell>
          <cell r="G49">
            <v>1.9251333038048275</v>
          </cell>
          <cell r="H49">
            <v>0.76530772212800968</v>
          </cell>
        </row>
        <row r="50">
          <cell r="F50">
            <v>4.9017809237085634</v>
          </cell>
          <cell r="G50">
            <v>5.8224402298564826</v>
          </cell>
          <cell r="H50">
            <v>5.1203448970598959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9.1781663342718218</v>
          </cell>
          <cell r="G52">
            <v>10.027413077393996</v>
          </cell>
          <cell r="H52">
            <v>8.5342915229871537</v>
          </cell>
        </row>
        <row r="53">
          <cell r="F53">
            <v>4.1296957379965535</v>
          </cell>
          <cell r="G53">
            <v>2.6557030964940962</v>
          </cell>
          <cell r="H53">
            <v>1.0354332232485175</v>
          </cell>
        </row>
        <row r="54">
          <cell r="F54">
            <v>0.12983637038065066</v>
          </cell>
          <cell r="G54">
            <v>8.3002430953382653E-2</v>
          </cell>
          <cell r="H54">
            <v>2.7828880085626988E-2</v>
          </cell>
        </row>
        <row r="55">
          <cell r="F55">
            <v>0.9569860550876742</v>
          </cell>
          <cell r="G55">
            <v>1.1346646668583988</v>
          </cell>
          <cell r="H55">
            <v>1.2448582720241472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7.8317882287303071</v>
          </cell>
          <cell r="G58">
            <v>10.030487693338495</v>
          </cell>
          <cell r="H58">
            <v>15.118164999748522</v>
          </cell>
        </row>
        <row r="59">
          <cell r="F59">
            <v>58.730578752944865</v>
          </cell>
          <cell r="G59">
            <v>57.580069780727108</v>
          </cell>
          <cell r="H59">
            <v>54.751026130262638</v>
          </cell>
        </row>
      </sheetData>
      <sheetData sheetId="70">
        <row r="3">
          <cell r="F3">
            <v>43.800470932871121</v>
          </cell>
          <cell r="G3">
            <v>40.740287163881604</v>
          </cell>
          <cell r="H3">
            <v>34.487682408326037</v>
          </cell>
        </row>
        <row r="10">
          <cell r="F10">
            <v>17.394583109794365</v>
          </cell>
          <cell r="G10">
            <v>21.976511474102516</v>
          </cell>
          <cell r="H10">
            <v>32.509522286606476</v>
          </cell>
        </row>
        <row r="15">
          <cell r="F15">
            <v>68.174945806302219</v>
          </cell>
          <cell r="G15">
            <v>66.56797508954989</v>
          </cell>
          <cell r="H15">
            <v>56.668800973380243</v>
          </cell>
        </row>
        <row r="16">
          <cell r="F16">
            <v>13.307057525369352</v>
          </cell>
          <cell r="G16">
            <v>3.6684969667466554</v>
          </cell>
          <cell r="H16">
            <v>1.5810356186333574E-5</v>
          </cell>
        </row>
        <row r="17">
          <cell r="F17">
            <v>8.9110100977039862E-4</v>
          </cell>
          <cell r="G17">
            <v>5.8008825618063235E-4</v>
          </cell>
          <cell r="H17">
            <v>0.37367355801267926</v>
          </cell>
        </row>
        <row r="18">
          <cell r="F18">
            <v>19.417304127877753</v>
          </cell>
          <cell r="G18">
            <v>10.559685255161828</v>
          </cell>
          <cell r="H18">
            <v>6.2900702630311702</v>
          </cell>
        </row>
        <row r="19">
          <cell r="F19">
            <v>0.73830146239435746</v>
          </cell>
          <cell r="G19">
            <v>2.2430744449359379E-4</v>
          </cell>
          <cell r="H19">
            <v>0.20327222797574229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17.112342054618168</v>
          </cell>
          <cell r="G21">
            <v>18.460939082714646</v>
          </cell>
          <cell r="H21">
            <v>16.246697562888063</v>
          </cell>
        </row>
        <row r="22">
          <cell r="F22">
            <v>9.5848608601404806</v>
          </cell>
          <cell r="G22">
            <v>6.8109888167956143</v>
          </cell>
          <cell r="H22">
            <v>2.6609873084985938</v>
          </cell>
        </row>
        <row r="23">
          <cell r="F23">
            <v>1.7792164437187072</v>
          </cell>
          <cell r="G23">
            <v>2.070187473976961</v>
          </cell>
          <cell r="H23">
            <v>2.323378043810099</v>
          </cell>
        </row>
        <row r="24">
          <cell r="F24">
            <v>2.5190425654634235E-3</v>
          </cell>
          <cell r="G24">
            <v>1.4224137324984542E-3</v>
          </cell>
          <cell r="H24">
            <v>1.2812685368325917E-2</v>
          </cell>
        </row>
        <row r="25">
          <cell r="F25">
            <v>51.690153182321531</v>
          </cell>
          <cell r="G25">
            <v>60.534168883526505</v>
          </cell>
          <cell r="H25">
            <v>59.230743172945537</v>
          </cell>
        </row>
        <row r="26">
          <cell r="F26">
            <v>181.80759160631777</v>
          </cell>
          <cell r="G26">
            <v>168.67466837790528</v>
          </cell>
          <cell r="H26">
            <v>144.01045160626666</v>
          </cell>
        </row>
        <row r="102">
          <cell r="F102">
            <v>2.4328649346966949E-2</v>
          </cell>
          <cell r="G102">
            <v>1.9144407529934716E-2</v>
          </cell>
          <cell r="H102">
            <v>1.0800933280435455E-2</v>
          </cell>
        </row>
        <row r="104">
          <cell r="F104">
            <v>55.812144181056084</v>
          </cell>
          <cell r="G104">
            <v>62.634819570764904</v>
          </cell>
          <cell r="H104">
            <v>56.787403323934683</v>
          </cell>
        </row>
        <row r="105">
          <cell r="F105">
            <v>9.5948866246118012</v>
          </cell>
          <cell r="G105">
            <v>2.4931717290736723</v>
          </cell>
          <cell r="H105">
            <v>0.28237108276517797</v>
          </cell>
        </row>
        <row r="106">
          <cell r="F106">
            <v>11.295634055761246</v>
          </cell>
          <cell r="G106">
            <v>3.5200844112436291</v>
          </cell>
          <cell r="H106">
            <v>1.3895810490510523</v>
          </cell>
        </row>
        <row r="107">
          <cell r="F107">
            <v>7.3933091147926762</v>
          </cell>
          <cell r="G107">
            <v>8.26816267298517</v>
          </cell>
          <cell r="H107">
            <v>7.0288619983907852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11.491699281288385</v>
          </cell>
          <cell r="G110">
            <v>12.146481640689453</v>
          </cell>
          <cell r="H110">
            <v>10.239007472418557</v>
          </cell>
        </row>
        <row r="111">
          <cell r="F111">
            <v>5.6552029988676882</v>
          </cell>
          <cell r="G111">
            <v>3.9767066117148095</v>
          </cell>
          <cell r="H111">
            <v>1.5835484879022936</v>
          </cell>
        </row>
        <row r="112">
          <cell r="F112">
            <v>0.11175018456346379</v>
          </cell>
          <cell r="G112">
            <v>8.0229300740817147E-2</v>
          </cell>
          <cell r="H112">
            <v>2.7677396648325667E-2</v>
          </cell>
        </row>
        <row r="113">
          <cell r="F113">
            <v>4.7665739572683115E-2</v>
          </cell>
          <cell r="G113">
            <v>4.8392412051777564E-2</v>
          </cell>
          <cell r="H113">
            <v>4.6782333597783214E-2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118.82120393965536</v>
          </cell>
          <cell r="G116">
            <v>115.16370423089668</v>
          </cell>
          <cell r="H116">
            <v>109.90555636459558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23.85693044586727</v>
          </cell>
          <cell r="G224">
            <v>25.917393809427601</v>
          </cell>
          <cell r="H224">
            <v>26.457623773251807</v>
          </cell>
        </row>
        <row r="231">
          <cell r="F231">
            <v>1.771293794974407</v>
          </cell>
          <cell r="G231">
            <v>1.6015590337370351</v>
          </cell>
          <cell r="H231">
            <v>1.3906379679743694</v>
          </cell>
        </row>
        <row r="233">
          <cell r="F233">
            <v>67.215811267299685</v>
          </cell>
          <cell r="G233">
            <v>76.859591378689842</v>
          </cell>
          <cell r="H233">
            <v>72.529288542407087</v>
          </cell>
        </row>
        <row r="234">
          <cell r="F234">
            <v>10.854618054744165</v>
          </cell>
          <cell r="G234">
            <v>2.9455345383885718</v>
          </cell>
          <cell r="H234">
            <v>0.31106797620165405</v>
          </cell>
        </row>
        <row r="235">
          <cell r="F235">
            <v>13.069547059909324</v>
          </cell>
          <cell r="G235">
            <v>4.2888355004410021</v>
          </cell>
          <cell r="H235">
            <v>1.7213020918388529</v>
          </cell>
        </row>
        <row r="236">
          <cell r="F236">
            <v>10.155333942995965</v>
          </cell>
          <cell r="G236">
            <v>11.741418382044323</v>
          </cell>
          <cell r="H236">
            <v>10.646624745276561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13.935228562034066</v>
          </cell>
          <cell r="G239">
            <v>14.970550990353644</v>
          </cell>
          <cell r="H239">
            <v>13.060802590274569</v>
          </cell>
        </row>
        <row r="240">
          <cell r="F240">
            <v>6.3630687137328596</v>
          </cell>
          <cell r="G240">
            <v>4.5248975226973362</v>
          </cell>
          <cell r="H240">
            <v>1.8346108595206059</v>
          </cell>
        </row>
        <row r="241">
          <cell r="F241">
            <v>0.1394334363190822</v>
          </cell>
          <cell r="G241">
            <v>0.1020117458930599</v>
          </cell>
          <cell r="H241">
            <v>3.594503393709958E-2</v>
          </cell>
        </row>
        <row r="242">
          <cell r="F242">
            <v>1.7792164437187072</v>
          </cell>
          <cell r="G242">
            <v>2.070187473976961</v>
          </cell>
          <cell r="H242">
            <v>2.323378043810099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17.394583109794365</v>
          </cell>
          <cell r="G244">
            <v>21.976511474102516</v>
          </cell>
          <cell r="H244">
            <v>32.509522286606476</v>
          </cell>
        </row>
        <row r="245">
          <cell r="F245">
            <v>142.67813438552264</v>
          </cell>
          <cell r="G245">
            <v>141.08109804032426</v>
          </cell>
          <cell r="H245">
            <v>136.36318013784737</v>
          </cell>
        </row>
      </sheetData>
      <sheetData sheetId="71">
        <row r="21">
          <cell r="F21">
            <v>25.502038886634978</v>
          </cell>
          <cell r="G21">
            <v>8.7657501847628438</v>
          </cell>
          <cell r="H21">
            <v>0</v>
          </cell>
        </row>
        <row r="22">
          <cell r="F22">
            <v>41.002854380354464</v>
          </cell>
          <cell r="G22">
            <v>30.955309841480695</v>
          </cell>
          <cell r="H22">
            <v>0</v>
          </cell>
        </row>
        <row r="23">
          <cell r="F23">
            <v>1.3579929179703198</v>
          </cell>
          <cell r="G23">
            <v>0.33450403145266994</v>
          </cell>
          <cell r="H23">
            <v>-5.1778244398725803E-6</v>
          </cell>
        </row>
        <row r="24">
          <cell r="F24">
            <v>2.6849582144527627E-3</v>
          </cell>
          <cell r="G24">
            <v>2.6454166938320702E-3</v>
          </cell>
          <cell r="H24">
            <v>1.0300197383346647E-3</v>
          </cell>
        </row>
        <row r="25">
          <cell r="F25">
            <v>2.0508172278613674</v>
          </cell>
          <cell r="G25">
            <v>4.7914086555920781</v>
          </cell>
          <cell r="H25">
            <v>0</v>
          </cell>
        </row>
        <row r="26">
          <cell r="F26">
            <v>1.7830959900122605</v>
          </cell>
          <cell r="G26">
            <v>1.1884604521198465</v>
          </cell>
          <cell r="H26">
            <v>4.5383070458667572</v>
          </cell>
        </row>
        <row r="27">
          <cell r="F27">
            <v>7.6387395156734899E-4</v>
          </cell>
          <cell r="G27">
            <v>1.7686302059474301E-4</v>
          </cell>
          <cell r="H27">
            <v>7.993930647996431E-4</v>
          </cell>
        </row>
        <row r="28">
          <cell r="F28">
            <v>1.1924986829190101</v>
          </cell>
          <cell r="G28">
            <v>1.78612936284855</v>
          </cell>
          <cell r="H28">
            <v>1.69078036553754</v>
          </cell>
        </row>
        <row r="32">
          <cell r="F32">
            <v>4.3887108830850577E-2</v>
          </cell>
          <cell r="G32">
            <v>4.5569261719718687E-2</v>
          </cell>
          <cell r="H32">
            <v>1.772564966385742E-2</v>
          </cell>
        </row>
      </sheetData>
      <sheetData sheetId="72">
        <row r="11">
          <cell r="F11">
            <v>67.259124496354247</v>
          </cell>
          <cell r="G11">
            <v>54.785917866013662</v>
          </cell>
          <cell r="H11">
            <v>23.854336503234947</v>
          </cell>
        </row>
        <row r="12">
          <cell r="F12">
            <v>16.81478230064554</v>
          </cell>
          <cell r="G12">
            <v>28.223046591390268</v>
          </cell>
          <cell r="H12">
            <v>55.660115053832442</v>
          </cell>
        </row>
        <row r="13">
          <cell r="F13">
            <v>1.8840925971879601E-4</v>
          </cell>
          <cell r="G13">
            <v>0.22972530095864885</v>
          </cell>
          <cell r="H13">
            <v>0.56883901421341743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2.5198152777853471</v>
          </cell>
          <cell r="G53">
            <v>2.360535396917038</v>
          </cell>
          <cell r="H53">
            <v>2.340724778444756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4.007103467956207</v>
          </cell>
          <cell r="G55">
            <v>3.3463420320025583</v>
          </cell>
          <cell r="H55">
            <v>3.0672756396608563</v>
          </cell>
        </row>
        <row r="56">
          <cell r="F56">
            <v>1.1534206027081459</v>
          </cell>
          <cell r="G56">
            <v>0.48331351430439806</v>
          </cell>
          <cell r="H56">
            <v>0.16269313780737207</v>
          </cell>
        </row>
        <row r="57">
          <cell r="F57">
            <v>2.4944816457274408</v>
          </cell>
          <cell r="G57">
            <v>1.3008103100950361</v>
          </cell>
          <cell r="H57">
            <v>0.35805261795927656</v>
          </cell>
        </row>
        <row r="58">
          <cell r="F58">
            <v>5.0609512800013183</v>
          </cell>
          <cell r="G58">
            <v>2.984297814826038</v>
          </cell>
          <cell r="H58">
            <v>5.8808706182817203E-5</v>
          </cell>
        </row>
        <row r="59">
          <cell r="F59">
            <v>0</v>
          </cell>
          <cell r="G59">
            <v>0</v>
          </cell>
          <cell r="H59">
            <v>-4.3654079964209904</v>
          </cell>
        </row>
        <row r="60">
          <cell r="F60">
            <v>0</v>
          </cell>
          <cell r="G60">
            <v>0</v>
          </cell>
          <cell r="H60">
            <v>-1.5633686006223337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-1.401110836329421E-5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13.183530675025279</v>
          </cell>
          <cell r="K99">
            <v>7.6383489196604577</v>
          </cell>
          <cell r="L99">
            <v>2.0425712081624749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408.98107618294171</v>
      </c>
      <c r="K2" s="3">
        <f t="shared" si="0"/>
        <v>438.42478695419607</v>
      </c>
      <c r="L2" s="3">
        <f t="shared" ref="L2" si="1">L3+L8+L11+L12+L16+L17+L18+L19</f>
        <v>447.39934914853302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47.710010081085656</v>
      </c>
      <c r="K3" s="1">
        <f t="shared" si="4"/>
        <v>47.710009053096847</v>
      </c>
      <c r="L3" s="1">
        <f t="shared" ref="L3" si="5">SUM(L4:L7)</f>
        <v>47.710008875861988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15.849138168952953</v>
      </c>
      <c r="K4" s="1" cm="1">
        <f t="array" ref="K4">SUMPRODUCT(("RNWWOD1"=[2]OUT_PrimaryEnergyCons!$A$1:$A$1000)*1,[2]OUT_PrimaryEnergyCons!I$1:I$1000)</f>
        <v>16.266396080416477</v>
      </c>
      <c r="L4" s="1" cm="1">
        <f t="array" ref="L4">SUMPRODUCT(("RNWWOD1"=[2]OUT_PrimaryEnergyCons!$A$1:$A$1000)*1,[2]OUT_PrimaryEnergyCons!J$1:J$1000)</f>
        <v>16.956994978735583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7.6690261787352858</v>
      </c>
      <c r="K5" s="1" cm="1">
        <f t="array" ref="K5">SUMPRODUCT(("RNWWOD2"=[2]OUT_PrimaryEnergyCons!$A$1:$A$1000)*1,[2]OUT_PrimaryEnergyCons!I$1:I$1000)</f>
        <v>7.6690270360157413</v>
      </c>
      <c r="L5" s="1" cm="1">
        <f t="array" ref="L5">SUMPRODUCT(("RNWWOD2"=[2]OUT_PrimaryEnergyCons!$A$1:$A$1000)*1,[2]OUT_PrimaryEnergyCons!J$1:J$1000)</f>
        <v>7.6690281289111359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4.8053845400706514</v>
      </c>
      <c r="K6" s="1" cm="1">
        <f t="array" ref="K6">SUMPRODUCT(("RNWWOD3"=[2]OUT_PrimaryEnergyCons!$A$1:$A$1000)*1,[2]OUT_PrimaryEnergyCons!I$1:I$1000)</f>
        <v>4.8053856919876194</v>
      </c>
      <c r="L6" s="1" cm="1">
        <f t="array" ref="L6">SUMPRODUCT(("RNWWOD3"=[2]OUT_PrimaryEnergyCons!$A$1:$A$1000)*1,[2]OUT_PrimaryEnergyCons!J$1:J$1000)</f>
        <v>4.8053871301527042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19.38646119332677</v>
      </c>
      <c r="K7" s="1" cm="1">
        <f t="array" ref="K7">SUMPRODUCT(("RNWWOD4"=[2]OUT_PrimaryEnergyCons!$A$1:$A$1000)*1+("RNWWOD5"=[2]OUT_PrimaryEnergyCons!$A$1:$A$1000)*1,[2]OUT_PrimaryEnergyCons!I$1:I$1000)</f>
        <v>18.969200244677008</v>
      </c>
      <c r="L7" s="1" cm="1">
        <f t="array" ref="L7">SUMPRODUCT(("RNWWOD4"=[2]OUT_PrimaryEnergyCons!$A$1:$A$1000)*1+("RNWWOD5"=[2]OUT_PrimaryEnergyCons!$A$1:$A$1000)*1,[2]OUT_PrimaryEnergyCons!J$1:J$1000)</f>
        <v>18.278598638062565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71.440269150897052</v>
      </c>
      <c r="K8" s="1">
        <f t="shared" si="9"/>
        <v>74.039295502393145</v>
      </c>
      <c r="L8" s="1">
        <f t="shared" ref="L8" si="10">SUM(L9:L10)</f>
        <v>78.004967849946553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34.937590587467703</v>
      </c>
      <c r="K9" s="1" cm="1">
        <f t="array" ref="K9">SUMPRODUCT(("RNNWWST1"=[2]OUT_PrimaryEnergyCons!$A$1:$A$1000)*1,[2]OUT_PrimaryEnergyCons!I$1:I$1000)</f>
        <v>35.159448671380112</v>
      </c>
      <c r="L9" s="1" cm="1">
        <f t="array" ref="L9">SUMPRODUCT(("RNNWWST1"=[2]OUT_PrimaryEnergyCons!$A$1:$A$1000)*1,[2]OUT_PrimaryEnergyCons!J$1:J$1000)</f>
        <v>35.852704886402272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36.502678563429349</v>
      </c>
      <c r="K10" s="1" cm="1">
        <f t="array" ref="K10">SUMPRODUCT(("RNWWST1"=[2]OUT_PrimaryEnergyCons!$A$1:$A$1000)*1,[2]OUT_PrimaryEnergyCons!I$1:I$1000)</f>
        <v>38.879846831013033</v>
      </c>
      <c r="L10" s="1" cm="1">
        <f t="array" ref="L10">SUMPRODUCT(("RNWWST1"=[2]OUT_PrimaryEnergyCons!$A$1:$A$1000)*1,[2]OUT_PrimaryEnergyCons!J$1:J$1000)</f>
        <v>42.152262963544274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12.540442594476605</v>
      </c>
      <c r="K11" s="1" cm="1">
        <f t="array" ref="K11">SUMPRODUCT(("mnr"=[2]OUT_PrimaryEnergyCons!$C$1:$C$1000)*1,[2]OUT_PrimaryEnergyCons!I$1:I$1000)</f>
        <v>17.2628162311388</v>
      </c>
      <c r="L11" s="1" cm="1">
        <f t="array" ref="L11">SUMPRODUCT(("mnr"=[2]OUT_PrimaryEnergyCons!$C$1:$C$1000)*1,[2]OUT_PrimaryEnergyCons!J$1:J$1000)</f>
        <v>17.26284358307295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150.89527309257826</v>
      </c>
      <c r="K12" s="1">
        <f t="shared" si="11"/>
        <v>150.98541245751326</v>
      </c>
      <c r="L12" s="1">
        <f t="shared" ref="L12" si="12">SUM(L13:L15)</f>
        <v>151.4038036481096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71.585301526515579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72.140890195913599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73.570717645895101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63.394988406481318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62.839407083197791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61.746492445007888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15.914983159581366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16.005115178401862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16.086593557206626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53.117636354567324</v>
      </c>
      <c r="K16" s="1" cm="1">
        <f t="array" ref="K16">SUMPRODUCT(ISNUMBER(SEARCH("SOL",[2]OUT_PrimaryEnergyCons!$C$1:$C$1000))*1,[2]OUT_PrimaryEnergyCons!I$1:I$1000)</f>
        <v>60.05562112671705</v>
      </c>
      <c r="L16" s="1" cm="1">
        <f t="array" ref="L16">SUMPRODUCT(ISNUMBER(SEARCH("SOL",[2]OUT_PrimaryEnergyCons!$C$1:$C$1000))*1,[2]OUT_PrimaryEnergyCons!J$1:J$1000)</f>
        <v>66.211217587233804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0.8451887689006542</v>
      </c>
      <c r="K17" s="1" cm="1">
        <f t="array" ref="K17">SUMPRODUCT(ISNUMBER(SEARCH("wnd",[2]OUT_PrimaryEnergyCons!$C$1:$C$1000))*1,[2]OUT_PrimaryEnergyCons!I$1:I$1000)</f>
        <v>0.84519362236827889</v>
      </c>
      <c r="L17" s="1" cm="1">
        <f t="array" ref="L17">SUMPRODUCT(ISNUMBER(SEARCH("wnd",[2]OUT_PrimaryEnergyCons!$C$1:$C$1000))*1,[2]OUT_PrimaryEnergyCons!J$1:J$1000)</f>
        <v>0.84519702628452187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72.432256140436124</v>
      </c>
      <c r="K18" s="1">
        <f>[2]Overview!G$9-K19</f>
        <v>87.526438960968648</v>
      </c>
      <c r="L18" s="1">
        <f>[2]Overview!H$9-L19</f>
        <v>85.961310578023614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409.03457584865896</v>
      </c>
      <c r="K20" s="3">
        <f t="shared" si="13"/>
        <v>342.86538238641219</v>
      </c>
      <c r="L20" s="3">
        <f t="shared" ref="L20" si="14">SUM(L21:L22,L41,L50:L51,L56)</f>
        <v>286.66599179319377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8.7842580914469033E-4</v>
      </c>
      <c r="K21" s="1" cm="1">
        <f t="array" ref="K21">SUMPRODUCT(("COA"=[2]OUT_PrimaryEnergyCons!$C$4:$C$10000)*1,[2]OUT_PrimaryEnergyCons!I$4:I$10000)</f>
        <v>2.9599321179604636E-5</v>
      </c>
      <c r="L21" s="1" cm="1">
        <f t="array" ref="L21">SUMPRODUCT(("COA"=[2]OUT_PrimaryEnergyCons!$C$4:$C$10000)*1,[2]OUT_PrimaryEnergyCons!J$4:J$10000)</f>
        <v>4.2700965874860027E-4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118.37093231673171</v>
      </c>
      <c r="K22" s="1">
        <f t="shared" si="15"/>
        <v>86.453833708481454</v>
      </c>
      <c r="L22" s="1">
        <f t="shared" ref="L22" si="16">L23+L29</f>
        <v>63.807548345927138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95.185192131089764</v>
      </c>
      <c r="K23" s="1">
        <f t="shared" si="20"/>
        <v>49.080018245989727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26.308976779461315</v>
      </c>
      <c r="K24" s="1" cm="1">
        <f t="array" ref="K24">SUMPRODUCT(("LFO"=[2]OUT_PrimaryEnergyCons!$C$4:$C$10000)*1,[2]OUT_PrimaryEnergyCons!I$4:I$10000)</f>
        <v>8.4269782943229021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1.13279195023157E-3</v>
      </c>
      <c r="K25" s="1" cm="1">
        <f t="array" ref="K25">SUMPRODUCT(("HFO"=[2]OUT_PrimaryEnergyCons!$C$4:$C$10000)*1,[2]OUT_PrimaryEnergyCons!I$4:I$10000)</f>
        <v>3.3329550583963369E-5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41.614424318408403</v>
      </c>
      <c r="K26" s="1" cm="1">
        <f t="array" ref="K26">SUMPRODUCT(("DSL"=[2]OUT_PrimaryEnergyCons!$C$4:$C$10000)*1,[2]OUT_PrimaryEnergyCons!I$4:I$10000)</f>
        <v>31.417017622762984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25.882409487117418</v>
      </c>
      <c r="K27" s="1" cm="1">
        <f t="array" ref="K27">SUMPRODUCT(("GSL"=[2]OUT_PrimaryEnergyCons!$C$4:$C$10000)*1,[2]OUT_PrimaryEnergyCons!I$4:I$10000)</f>
        <v>8.8964940258310197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1.3782487541524089</v>
      </c>
      <c r="K28" s="1" cm="1">
        <f t="array" ref="K28">SUMPRODUCT(("KER"=[2]OUT_PrimaryEnergyCons!$C$4:$C$10000)*1,[2]OUT_PrimaryEnergyCons!I$4:I$10000)</f>
        <v>0.33949497352224595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23.185740185641951</v>
      </c>
      <c r="K29" s="1">
        <f t="shared" si="25"/>
        <v>37.373815462491734</v>
      </c>
      <c r="L29" s="1">
        <f t="shared" ref="L29" si="26">SUM(L30:L32)</f>
        <v>63.807548345927138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3.0970534168105246</v>
      </c>
      <c r="K30" s="1" cm="1">
        <f t="array" ref="K30">SUMPRODUCT(ISNUMBER(SEARCH("IMPBDS",[2]OUT_SyntheticFuels!$C$4:$C$1000))*1,("Var_Fout"=[2]OUT_SyntheticFuels!$B$4:$B$1000)*1,[2]OUT_SyntheticFuels!J$4:J$1000)-K32</f>
        <v>2.501765529265203</v>
      </c>
      <c r="L30" s="1" cm="1">
        <f t="array" ref="L30">SUMPRODUCT(ISNUMBER(SEARCH("IMPBDS",[2]OUT_SyntheticFuels!$C$4:$C$1000))*1,("Var_Fout"=[2]OUT_SyntheticFuels!$B$4:$B$1000)*1,[2]OUT_SyntheticFuels!K$4:K$1000)-L32</f>
        <v>6.4566529265571546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2.0814057852668766</v>
      </c>
      <c r="K31" s="1" cm="1">
        <f t="array" ref="K31">SUMPRODUCT(ISNUMBER(SEARCH("IMPeth",[2]OUT_SyntheticFuels!$C$4:$C$1000))*1,("Var_Fout"=[2]OUT_SyntheticFuels!$B$4:$B$1000)*1,[2]OUT_SyntheticFuels!J$4:J$1000)</f>
        <v>4.8628739789877127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18.007280983564549</v>
      </c>
      <c r="K32" s="1">
        <f>SUM([2]Transport_Aviation_Intl!G$12,[2]Transport!G$28)</f>
        <v>30.009175954238817</v>
      </c>
      <c r="L32" s="1">
        <f>SUM([2]Transport_Aviation_Intl!H$12,[2]Transport!H$28)</f>
        <v>57.350895419369984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10.425166784647324</v>
      </c>
      <c r="K33" s="1">
        <f>SUM(K34:K36)</f>
        <v>25.371920491817463</v>
      </c>
      <c r="L33" s="1">
        <f>SUM(L34:L36)</f>
        <v>33.859332609678006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3.0970534168105246</v>
      </c>
      <c r="K34" s="1">
        <f>IF(K30-MAX(F30:J30)&lt;0,K30,MAX(F30:J30))</f>
        <v>2.501765529265203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2.0814057852668766</v>
      </c>
      <c r="K35" s="1">
        <f>IF(K31-MAX(F31:J31)&lt;0,K31,MAX(F31:J31))</f>
        <v>4.8628739789877127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18.007280983564549</v>
      </c>
      <c r="L36" s="1">
        <f>IF(L32-MAX(H32:K32)&lt;0,L32,MAX(H32:K32))</f>
        <v>30.009175954238817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12.760573400994625</v>
      </c>
      <c r="K37" s="1">
        <f t="shared" si="29"/>
        <v>12.001894970674268</v>
      </c>
      <c r="L37" s="1">
        <f t="shared" ref="L37" si="30">SUM(L38:L40)</f>
        <v>29.948215736249132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2.6064962711179636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12.760573400994625</v>
      </c>
      <c r="K40" s="1">
        <f t="shared" si="31"/>
        <v>12.001894970674268</v>
      </c>
      <c r="L40" s="1">
        <f t="shared" ref="L40" si="34">L32-L36</f>
        <v>27.341719465131167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57.495992514506398</v>
      </c>
      <c r="K41" s="1">
        <f t="shared" si="36"/>
        <v>30.285805023965835</v>
      </c>
      <c r="L41" s="1">
        <f t="shared" ref="L41" si="37">L42+L45</f>
        <v>11.572634042522864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51.567859226997726</v>
      </c>
      <c r="K42" s="1">
        <f t="shared" si="38"/>
        <v>27.135300756915598</v>
      </c>
      <c r="L42" s="1">
        <f t="shared" ref="L42" si="39">L43+L44</f>
        <v>9.5525532646784157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51.565183258249746</v>
      </c>
      <c r="K43" s="1" cm="1">
        <f t="array" ref="K43">SUMPRODUCT(("NGA"=[2]OUT_PrimaryEnergyCons!$C$4:$C$10000)*1,[2]OUT_PrimaryEnergyCons!I$4:I$10000)</f>
        <v>27.134743630224722</v>
      </c>
      <c r="L43" s="1" cm="1">
        <f t="array" ref="L43">SUMPRODUCT(("NGA"=[2]OUT_PrimaryEnergyCons!$C$4:$C$10000)*1,[2]OUT_PrimaryEnergyCons!J$4:J$10000)</f>
        <v>9.5508087192632107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2.6759687479779117E-3</v>
      </c>
      <c r="K44" s="1" cm="1">
        <f t="array" ref="K44">SUMPRODUCT(("LNGA"=[2]OUT_PrimaryEnergyCons!$C$4:$C$10000)*1,[2]OUT_PrimaryEnergyCons!I$4:I$10000)</f>
        <v>5.5712669087620164E-4</v>
      </c>
      <c r="L44" s="1" cm="1">
        <f t="array" ref="L44">SUMPRODUCT(("LNGA"=[2]OUT_PrimaryEnergyCons!$C$4:$C$10000)*1,[2]OUT_PrimaryEnergyCons!J$4:J$10000)</f>
        <v>1.7445454152049547E-3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5.9281332875086754</v>
      </c>
      <c r="K45" s="1" cm="1">
        <f t="array" ref="K45">SUMPRODUCT(("BIO"=[2]OUT_PrimaryEnergyCons!$C$4:$C$10000)*1+("LBIO"=[2]OUT_PrimaryEnergyCons!$C$4:$C$10000)*1,[2]OUT_PrimaryEnergyCons!I$4:I$10000)</f>
        <v>3.1505042670502381</v>
      </c>
      <c r="L45" s="1" cm="1">
        <f t="array" ref="L45">SUMPRODUCT(("BIO"=[2]OUT_PrimaryEnergyCons!$C$4:$C$10000)*1+("LBIO"=[2]OUT_PrimaryEnergyCons!$C$4:$C$10000)*1,[2]OUT_PrimaryEnergyCons!J$4:J$10000)</f>
        <v>2.0200807778444489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3.2222119982141058</v>
      </c>
      <c r="K46" s="1">
        <f t="shared" si="41"/>
        <v>3.1505042670502381</v>
      </c>
      <c r="L46" s="1">
        <f t="shared" si="41"/>
        <v>2.0200807778444489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3.2222119982141058</v>
      </c>
      <c r="K47" s="1">
        <f>IF(K45-MAX(G45:J45)&lt;0,K45,MAX(G45:J45))</f>
        <v>3.1505042670502381</v>
      </c>
      <c r="L47" s="1">
        <f>IF(L45-MAX(H45:K45)&lt;0,L45,MAX(H45:K45))</f>
        <v>2.0200807778444489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2.7059212892945697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2.7059212892945697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190.46989082188645</v>
      </c>
      <c r="K50" s="1" cm="1">
        <f t="array" ref="K50">SUMPRODUCT(("urn"=[2]OUT_PrimaryEnergyCons!$C$4:$C$10000)*1,[2]OUT_PrimaryEnergyCons!I$4:I$10000)</f>
        <v>190.47001573786869</v>
      </c>
      <c r="L50" s="1" cm="1">
        <f t="array" ref="L50">SUMPRODUCT(("urn"=[2]OUT_PrimaryEnergyCons!$C$4:$C$10000)*1,[2]OUT_PrimaryEnergyCons!J$4:J$10000)</f>
        <v>185.97382728426376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42.696881769725238</v>
      </c>
      <c r="K51" s="1">
        <f t="shared" si="46"/>
        <v>35.655698316775073</v>
      </c>
      <c r="L51" s="1">
        <f t="shared" ref="L51" si="47">SUM(L52:L55)</f>
        <v>25.311555110821239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2.0348717743631122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1.9227630245221219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2.2630836106464738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15.645921598759942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9.7577138106086494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8.9948252502307522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25.015770185197944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23.974946945871338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14.053411494999651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3.1821140423523946E-4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2.7453577295788825E-4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2.3475494436358396E-4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42.695960718389486</v>
      </c>
      <c r="K57" s="3">
        <f t="shared" si="51"/>
        <v>23.008397570391409</v>
      </c>
      <c r="L57" s="3">
        <f t="shared" si="51"/>
        <v>16.507110240018566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42.695960718389486</v>
      </c>
      <c r="K58" s="1">
        <f t="shared" si="52"/>
        <v>23.008397570391409</v>
      </c>
      <c r="L58" s="1">
        <f t="shared" ref="L58" si="53">SUM(L59:L62)</f>
        <v>16.507110240018566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2.9727620355875749E-4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2.7949695677054263E-4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1.748198583446064E-4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9.5298940610316738E-4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1.4624654750101513E-3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1.0731438537810807E-3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1.3131828582284013E-3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1.5007129668510684E-3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4.0694129702589869E-4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42.693397269921597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23.005154894992778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16.505455335009415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279.04389833281073</v>
      </c>
      <c r="K63" s="3">
        <f t="shared" si="58"/>
        <v>286.41001905292768</v>
      </c>
      <c r="L63" s="3">
        <f t="shared" ref="L63" si="59">SUM(L64,L66,L74,L82,L130,L151,L159,L161,L169,L173,L167)</f>
        <v>290.85596414038179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62.872020216888373</v>
      </c>
      <c r="K64" s="1">
        <f t="shared" si="60"/>
        <v>62.872024972330323</v>
      </c>
      <c r="L64" s="1">
        <f t="shared" si="60"/>
        <v>59.52649731111547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62.872020216888373</v>
      </c>
      <c r="K65" s="1">
        <f>'[2]Electricity and CHPs'!G14</f>
        <v>62.872024972330323</v>
      </c>
      <c r="L65" s="1">
        <f>'[2]Electricity and CHPs'!H14</f>
        <v>59.52649731111547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147.71227835756829</v>
      </c>
      <c r="K66" s="1">
        <f t="shared" si="64"/>
        <v>147.78439132274335</v>
      </c>
      <c r="L66" s="1">
        <f t="shared" ref="L66" si="65">SUM(L67:L69)</f>
        <v>148.18648666368298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71.585301526515579</v>
      </c>
      <c r="K67" s="1">
        <f>'[2]Electricity and CHPs'!G15</f>
        <v>72.140890195913599</v>
      </c>
      <c r="L67" s="1">
        <f>'[2]Electricity and CHPs'!H15</f>
        <v>73.570717645895101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63.394988406481318</v>
      </c>
      <c r="K68" s="1">
        <f>'[2]Electricity and CHPs'!G16</f>
        <v>62.839407083197791</v>
      </c>
      <c r="L68" s="1">
        <f>'[2]Electricity and CHPs'!H16</f>
        <v>61.746492445007888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12.731988424571389</v>
      </c>
      <c r="K69" s="1">
        <f>'[2]Electricity and CHPs'!G17</f>
        <v>12.804094043631945</v>
      </c>
      <c r="L69" s="1">
        <f>'[2]Electricity and CHPs'!H17</f>
        <v>12.869276572779988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0.17154196100105903</v>
      </c>
      <c r="K70" s="1">
        <f t="shared" ref="K70:L70" si="71">SUM(K71:K73)</f>
        <v>1.976190173788223E-3</v>
      </c>
      <c r="L70" s="1">
        <f t="shared" si="71"/>
        <v>3.3193667564286503E-2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1.0904125927407784E-3</v>
      </c>
      <c r="K71" s="1">
        <f>'[2]Electricity and CHPs'!G18</f>
        <v>1.4652617974433713E-4</v>
      </c>
      <c r="L71" s="1">
        <f>'[2]Electricity and CHPs'!H18</f>
        <v>1.0107633152938421E-4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5.8941409980241245E-4</v>
      </c>
      <c r="K72" s="1">
        <f>'[2]Electricity and CHPs'!G28</f>
        <v>4.5188366003642651E-5</v>
      </c>
      <c r="L72" s="1">
        <f>'[2]Electricity and CHPs'!H28</f>
        <v>2.5367804461570536E-5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0.16986213430851585</v>
      </c>
      <c r="K73" s="1">
        <f>'[2]Electricity and CHPs'!G41</f>
        <v>1.7844756280402431E-3</v>
      </c>
      <c r="L73" s="1">
        <f>'[2]Electricity and CHPs'!H41</f>
        <v>3.3067223428295545E-2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0.17154196100105903</v>
      </c>
      <c r="K74" s="1">
        <f t="shared" si="75"/>
        <v>1.976190173788223E-3</v>
      </c>
      <c r="L74" s="1">
        <f t="shared" ref="L74" si="76">SUM(L75:L77)</f>
        <v>3.3193667564286503E-2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1.0904125927407784E-3</v>
      </c>
      <c r="K75" s="1">
        <f t="shared" si="77"/>
        <v>1.4652617974433713E-4</v>
      </c>
      <c r="L75" s="1">
        <f t="shared" ref="L75" si="78">L71</f>
        <v>1.0107633152938421E-4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5.8941409980241245E-4</v>
      </c>
      <c r="K76" s="1">
        <f>'[2]Electricity and CHPs'!G28</f>
        <v>4.5188366003642651E-5</v>
      </c>
      <c r="L76" s="1">
        <f>'[2]Electricity and CHPs'!H28</f>
        <v>2.5367804461570536E-5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0.16986213430851585</v>
      </c>
      <c r="K77" s="1">
        <f>'[2]Electricity and CHPs'!G41</f>
        <v>1.7844756280402431E-3</v>
      </c>
      <c r="L77" s="1">
        <f>'[2]Electricity and CHPs'!H41</f>
        <v>3.3067223428295545E-2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3.3581416703400384</v>
      </c>
      <c r="K82" s="1">
        <f t="shared" si="82"/>
        <v>3.4298630833271528</v>
      </c>
      <c r="L82" s="1">
        <f t="shared" ref="L82" si="83">SUM(L83:L97)</f>
        <v>1.5919379739030814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6.4179239799843919E-4</v>
      </c>
      <c r="L83" s="1">
        <f>'[2]Electricity and CHPs'!H21</f>
        <v>5.7435528011085821E-3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2.5256005999035858E-3</v>
      </c>
      <c r="K84" s="1">
        <f>'[2]Electricity and CHPs'!G22</f>
        <v>3.4731417483591808E-4</v>
      </c>
      <c r="L84" s="1">
        <f>'[2]Electricity and CHPs'!H22</f>
        <v>2.9215680647217889E-3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5.8280981602119716E-3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3.8220824836040926E-3</v>
      </c>
      <c r="K86" s="1">
        <f>'[2]Electricity and CHPs'!G24</f>
        <v>2.9976867518041408E-4</v>
      </c>
      <c r="L86" s="1">
        <f>'[2]Electricity and CHPs'!H24</f>
        <v>1.54746522790946E-3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1.771038216711638E-4</v>
      </c>
      <c r="L87" s="1">
        <f>'[2]Electricity and CHPs'!H29</f>
        <v>0.4550487599849749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1.683813722213388E-2</v>
      </c>
      <c r="K88" s="1">
        <f>'[2]Electricity and CHPs'!G39</f>
        <v>7.2706765848688593E-3</v>
      </c>
      <c r="L88" s="1">
        <f>'[2]Electricity and CHPs'!H39</f>
        <v>1.8426615032107495E-3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1.0875626883091246E-3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1.1462148998844953E-3</v>
      </c>
      <c r="K90" s="1">
        <f>'[2]Electricity and CHPs'!G47</f>
        <v>7.1957726729847697E-4</v>
      </c>
      <c r="L90" s="1">
        <f>'[2]Electricity and CHPs'!H47</f>
        <v>1.2219630602937517E-3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7.6735855894584978E-3</v>
      </c>
      <c r="K91" s="1">
        <f>'[2]Electricity and CHPs'!G48</f>
        <v>5.3043341898931628E-3</v>
      </c>
      <c r="L91" s="1">
        <f>'[2]Electricity and CHPs'!H48</f>
        <v>1.6523203167518098E-3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1.0962956474111574E-3</v>
      </c>
      <c r="K92" s="1">
        <f>'[2]Electricity and CHPs'!G49</f>
        <v>1.2105769466722004E-3</v>
      </c>
      <c r="L92" s="1">
        <f>'[2]Electricity and CHPs'!H49</f>
        <v>8.229990943450431E-4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2.1910156098265645</v>
      </c>
      <c r="K93" s="1">
        <f>'[2]Electricity and CHPs'!G51</f>
        <v>2.2919226055151234</v>
      </c>
      <c r="L93" s="1">
        <f>'[2]Electricity and CHPs'!H51</f>
        <v>2.2008790421227551E-3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6.8240862496545566E-3</v>
      </c>
      <c r="K94" s="1">
        <f>'[2]Electricity and CHPs'!G52</f>
        <v>6.9607081965867637E-3</v>
      </c>
      <c r="L94" s="1">
        <f>'[2]Electricity and CHPs'!H52</f>
        <v>4.4807880898821845E-3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1.1059480447994814</v>
      </c>
      <c r="K95" s="1">
        <f>'[2]Electricity and CHPs'!G54</f>
        <v>1.1059485487519083</v>
      </c>
      <c r="L95" s="1">
        <f>'[2]Electricity and CHPs'!H54</f>
        <v>1.1059316817643257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1.8516529883828459E-2</v>
      </c>
      <c r="K96" s="1">
        <f>'[2]Electricity and CHPs'!G55</f>
        <v>5.7325689650439262E-3</v>
      </c>
      <c r="L96" s="1">
        <f>'[2]Electricity and CHPs'!H55</f>
        <v>3.651007518137362E-4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2.735483138113959E-3</v>
      </c>
      <c r="K97" s="1">
        <f>'[2]Electricity and CHPs'!G58</f>
        <v>3.3275078400724321E-3</v>
      </c>
      <c r="L97" s="1">
        <f>'[2]Electricity and CHPs'!H58</f>
        <v>1.2425733530997839E-3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2.0108154625183938</v>
      </c>
      <c r="K98" s="1">
        <f t="shared" si="88"/>
        <v>2.067407971500459</v>
      </c>
      <c r="L98" s="1">
        <f t="shared" ref="L98" si="89">L82-L114</f>
        <v>1.3430811138673393E-2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5.7095332032633633E-4</v>
      </c>
      <c r="L99" s="1">
        <f t="shared" ref="L99" si="91">L83-L115</f>
        <v>1.5872340375927378E-4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2.2549201280209416E-3</v>
      </c>
      <c r="K100" s="1">
        <f t="shared" si="92"/>
        <v>3.0897870080326406E-4</v>
      </c>
      <c r="L100" s="1">
        <f t="shared" ref="L100" si="93">L84-L116</f>
        <v>8.0737697311241297E-5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1.6105981949943171E-4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3.4124519623427983E-3</v>
      </c>
      <c r="K102" s="1">
        <f t="shared" si="96"/>
        <v>2.6668112766349821E-4</v>
      </c>
      <c r="L102" s="1">
        <f t="shared" ref="L102" si="97">L86-L118</f>
        <v>4.2764288355719767E-5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1.5755564469288125E-4</v>
      </c>
      <c r="L103" s="1">
        <f t="shared" ref="L103" si="99">L87-L119</f>
        <v>1.2575298001493318E-2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1.50335150150098E-2</v>
      </c>
      <c r="K104" s="1">
        <f t="shared" si="100"/>
        <v>6.4681615894738569E-3</v>
      </c>
      <c r="L104" s="1">
        <f t="shared" ref="L104" si="101">L88-L120</f>
        <v>5.0922053978391104E-5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3.00548558823542E-5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1.0233696685397226E-3</v>
      </c>
      <c r="K106" s="1">
        <f t="shared" si="104"/>
        <v>6.4015253417884239E-4</v>
      </c>
      <c r="L106" s="1">
        <f t="shared" ref="L106" si="105">L90-L122</f>
        <v>3.3769017699373767E-5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6.8511714007440288E-3</v>
      </c>
      <c r="K107" s="1">
        <f t="shared" si="106"/>
        <v>4.7188580408323464E-3</v>
      </c>
      <c r="L107" s="1">
        <f t="shared" ref="L107" si="107">L91-L123</f>
        <v>4.566196461619162E-5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9.7880049668325956E-4</v>
      </c>
      <c r="K108" s="1">
        <f t="shared" si="108"/>
        <v>1.0769571739531448E-3</v>
      </c>
      <c r="L108" s="1">
        <f t="shared" ref="L108" si="109">L92-L124</f>
        <v>2.274362612632926E-5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1.956194181928292</v>
      </c>
      <c r="K109" s="1">
        <f t="shared" si="110"/>
        <v>2.0389472135084872</v>
      </c>
      <c r="L109" s="1">
        <f t="shared" ref="L109" si="111">L93-L125</f>
        <v>6.0821415755201065E-5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6.0927168928786388E-3</v>
      </c>
      <c r="K110" s="1">
        <f t="shared" si="112"/>
        <v>6.1924065617767294E-3</v>
      </c>
      <c r="L110" s="1">
        <f t="shared" ref="L110" si="113">L94-L126</f>
        <v>1.2382683014820414E-4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1.6532026456495135E-2</v>
      </c>
      <c r="K112" s="1">
        <f t="shared" si="116"/>
        <v>5.0998255741251377E-3</v>
      </c>
      <c r="L112" s="1">
        <f t="shared" ref="L112" si="117">L96-L128</f>
        <v>1.0089579751362441E-5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2.4423085693876258E-3</v>
      </c>
      <c r="K113" s="1">
        <f t="shared" si="118"/>
        <v>2.9602277241462293E-3</v>
      </c>
      <c r="L113" s="1">
        <f t="shared" ref="L113" si="119">L97-L129</f>
        <v>3.4338584296901521E-5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1.3473262078216446</v>
      </c>
      <c r="K114" s="1">
        <f t="shared" si="120"/>
        <v>1.3624551118266941</v>
      </c>
      <c r="L114" s="1">
        <f t="shared" ref="L114" si="121">SUM(L115:L129)</f>
        <v>1.5785071627644081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7.0839077672102898E-5</v>
      </c>
      <c r="L115" s="1">
        <f>'[2]Electricity and CHPs_IN'!R$23/SUM('[2]Electricity and CHPs_IN'!R$22:R$23)*L83</f>
        <v>5.5848293973493083E-3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2.7068047188264405E-4</v>
      </c>
      <c r="K116" s="1">
        <f>'[2]Electricity and CHPs_IN'!Q$23/SUM('[2]Electricity and CHPs_IN'!Q$22:Q$23)*K84</f>
        <v>3.833547403265403E-5</v>
      </c>
      <c r="L116" s="1">
        <f>'[2]Electricity and CHPs_IN'!R$23/SUM('[2]Electricity and CHPs_IN'!R$22:R$23)*L84</f>
        <v>2.8408303674105477E-3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5.6670383407125399E-3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4.0963052126129446E-4</v>
      </c>
      <c r="K118" s="1">
        <f>'[2]Electricity and CHPs_IN'!Q$23/SUM('[2]Electricity and CHPs_IN'!Q$22:Q$23)*K86</f>
        <v>3.3087547516915862E-5</v>
      </c>
      <c r="L118" s="1">
        <f>'[2]Electricity and CHPs_IN'!R$23/SUM('[2]Electricity and CHPs_IN'!R$22:R$23)*L86</f>
        <v>1.5047009395537402E-3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1.9548176978282537E-5</v>
      </c>
      <c r="L119" s="1">
        <f>'[2]Electricity and CHPs_IN'!R$23/SUM('[2]Electricity and CHPs_IN'!R$22:R$23)*L87</f>
        <v>0.44247346198348159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1.8046222071240808E-3</v>
      </c>
      <c r="K120" s="1">
        <f>'[2]Electricity and CHPs_IN'!Q$23/SUM('[2]Electricity and CHPs_IN'!Q$22:Q$23)*K88</f>
        <v>8.0251499539500226E-4</v>
      </c>
      <c r="L120" s="1">
        <f>'[2]Electricity and CHPs_IN'!R$23/SUM('[2]Electricity and CHPs_IN'!R$22:R$23)*L88</f>
        <v>1.7917394492323584E-3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1.0575078324267704E-3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1.2284523134477272E-4</v>
      </c>
      <c r="K122" s="1">
        <f>'[2]Electricity and CHPs_IN'!Q$23/SUM('[2]Electricity and CHPs_IN'!Q$22:Q$23)*K90</f>
        <v>7.9424733119634611E-5</v>
      </c>
      <c r="L122" s="1">
        <f>'[2]Electricity and CHPs_IN'!R$23/SUM('[2]Electricity and CHPs_IN'!R$22:R$23)*L90</f>
        <v>1.188194042594378E-3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8.2241418871446879E-4</v>
      </c>
      <c r="K123" s="1">
        <f>'[2]Electricity and CHPs_IN'!Q$23/SUM('[2]Electricity and CHPs_IN'!Q$22:Q$23)*K91</f>
        <v>5.8547614906081602E-4</v>
      </c>
      <c r="L123" s="1">
        <f>'[2]Electricity and CHPs_IN'!R$23/SUM('[2]Electricity and CHPs_IN'!R$22:R$23)*L91</f>
        <v>1.6066583521356181E-3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1.1749515072789776E-4</v>
      </c>
      <c r="K124" s="1">
        <f>'[2]Electricity and CHPs_IN'!Q$23/SUM('[2]Electricity and CHPs_IN'!Q$22:Q$23)*K92</f>
        <v>1.3361977271905568E-4</v>
      </c>
      <c r="L124" s="1">
        <f>'[2]Electricity and CHPs_IN'!R$23/SUM('[2]Electricity and CHPs_IN'!R$22:R$23)*L92</f>
        <v>8.0025546821871384E-4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0.23482142789827246</v>
      </c>
      <c r="K125" s="1">
        <f>'[2]Electricity and CHPs_IN'!Q$23/SUM('[2]Electricity and CHPs_IN'!Q$22:Q$23)*K93</f>
        <v>0.25297539200663627</v>
      </c>
      <c r="L125" s="1">
        <f>'[2]Electricity and CHPs_IN'!R$23/SUM('[2]Electricity and CHPs_IN'!R$22:R$23)*L93</f>
        <v>2.1400576263675541E-3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7.3136935677591789E-4</v>
      </c>
      <c r="K126" s="1">
        <f>'[2]Electricity and CHPs_IN'!Q$23/SUM('[2]Electricity and CHPs_IN'!Q$22:Q$23)*K94</f>
        <v>7.6830163481003428E-4</v>
      </c>
      <c r="L126" s="1">
        <f>'[2]Electricity and CHPs_IN'!R$23/SUM('[2]Electricity and CHPs_IN'!R$22:R$23)*L94</f>
        <v>4.3569612597339803E-3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1.1059480447994814</v>
      </c>
      <c r="K127" s="1">
        <f t="shared" si="123"/>
        <v>1.1059485487519083</v>
      </c>
      <c r="L127" s="1">
        <f t="shared" ref="L127" si="124">L95</f>
        <v>1.1059316817643257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1.9845034273333249E-3</v>
      </c>
      <c r="K128" s="1">
        <f>'[2]Electricity and CHPs_IN'!Q$23/SUM('[2]Electricity and CHPs_IN'!Q$22:Q$23)*K96</f>
        <v>6.3274339091878861E-4</v>
      </c>
      <c r="L128" s="1">
        <f>'[2]Electricity and CHPs_IN'!R$23/SUM('[2]Electricity and CHPs_IN'!R$22:R$23)*L96</f>
        <v>3.5501117206237375E-4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2.9317456872633328E-4</v>
      </c>
      <c r="K129" s="1">
        <f>'[2]Electricity and CHPs_IN'!Q$23/SUM('[2]Electricity and CHPs_IN'!Q$22:Q$23)*K97</f>
        <v>3.6728011592620266E-4</v>
      </c>
      <c r="L129" s="1">
        <f>'[2]Electricity and CHPs_IN'!R$23/SUM('[2]Electricity and CHPs_IN'!R$22:R$23)*L97</f>
        <v>1.2082347688028823E-3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8.9167288322320264</v>
      </c>
      <c r="K130" s="1">
        <f t="shared" si="125"/>
        <v>9.1198196442276487</v>
      </c>
      <c r="L130" s="1">
        <f t="shared" ref="L130" si="126">SUM(L131:L136)</f>
        <v>10.378034720062884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7.4918616524422061</v>
      </c>
      <c r="K131" s="1">
        <f>'[2]Electricity and CHPs'!G19</f>
        <v>7.6680256944155643</v>
      </c>
      <c r="L131" s="1">
        <f>'[2]Electricity and CHPs'!H19</f>
        <v>3.1906164354361978E-3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8.5545446256531097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1.4236248805085028</v>
      </c>
      <c r="K133" s="1">
        <f>'[2]Electricity and CHPs'!G26</f>
        <v>1.450823042078869</v>
      </c>
      <c r="L133" s="1">
        <f>'[2]Electricity and CHPs'!H26</f>
        <v>0.19714692658550936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1.3700606028773221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1.2422992813175258E-3</v>
      </c>
      <c r="K135" s="1">
        <f>'[2]Electricity and CHPs'!G44</f>
        <v>9.7090773321628176E-4</v>
      </c>
      <c r="L135" s="1">
        <f>'[2]Electricity and CHPs'!H44</f>
        <v>2.4175799890776504E-4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0.25285019051259955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4.4577432664753545</v>
      </c>
      <c r="K137" s="1">
        <f t="shared" si="128"/>
        <v>4.5594243682472166</v>
      </c>
      <c r="L137" s="1">
        <f t="shared" ref="L137" si="129">SUM(L138:L141)</f>
        <v>5.0624713857756882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3.7459308262211031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3.8340128472077821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1.5953082177180989E-3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4.2772723128265548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0.7118124402542515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0.7254115210394344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9.8573463292754682E-2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0.68503030143866106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4.4589855657566719</v>
      </c>
      <c r="K144" s="1">
        <f t="shared" si="130"/>
        <v>4.5603952759804329</v>
      </c>
      <c r="L144" s="1">
        <f t="shared" ref="L144" si="131">SUM(L145:L150)</f>
        <v>5.3155633342871962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3.7459308262211031</v>
      </c>
      <c r="K145" s="1">
        <f t="shared" si="132"/>
        <v>3.8340128472077821</v>
      </c>
      <c r="L145" s="1">
        <f t="shared" ref="L145" si="133">L131-L138</f>
        <v>1.5953082177180989E-3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4.2772723128265548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0.71181244025425128</v>
      </c>
      <c r="K147" s="1">
        <f t="shared" si="136"/>
        <v>0.72541152103943463</v>
      </c>
      <c r="L147" s="1">
        <f t="shared" ref="L147" si="137">L133-L140</f>
        <v>9.8573463292754682E-2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0.68503030143866106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1.2422992813175258E-3</v>
      </c>
      <c r="K149" s="1">
        <f t="shared" si="140"/>
        <v>9.7090773321628176E-4</v>
      </c>
      <c r="L149" s="1">
        <f t="shared" ref="L149" si="141">L135-L142</f>
        <v>2.4175799890776504E-4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0.25285019051259955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3.8700311888537149</v>
      </c>
      <c r="K151" s="1">
        <f t="shared" si="147"/>
        <v>4.542310124036109</v>
      </c>
      <c r="L151" s="1">
        <f t="shared" ref="L151" si="148">SUM(L152:L158)</f>
        <v>5.8869002979146803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1.949135073636521E-3</v>
      </c>
      <c r="K152" s="1">
        <f>'[2]Electricity and CHPs'!G25</f>
        <v>1.8498850977563641E-3</v>
      </c>
      <c r="L152" s="1">
        <f>'[2]Electricity and CHPs'!H25</f>
        <v>1.9161225115183881E-3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0.16225915045731698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3.860191065896271</v>
      </c>
      <c r="K154" s="1">
        <f>'[2]Electricity and CHPs'!G42</f>
        <v>4.3432182612814527</v>
      </c>
      <c r="L154" s="1">
        <f>'[2]Electricity and CHPs'!H42</f>
        <v>4.2373192489029279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1.3445323927561013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2.1287414860046822E-3</v>
      </c>
      <c r="K156" s="1">
        <f>'[2]Electricity and CHPs'!G50</f>
        <v>2.7609378535850158E-3</v>
      </c>
      <c r="L156" s="1">
        <f>'[2]Electricity and CHPs'!H50</f>
        <v>1.8547234762776154E-3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4.3818351102741741E-3</v>
      </c>
      <c r="K157" s="1">
        <f>'[2]Electricity and CHPs'!G53</f>
        <v>0.19329659050511733</v>
      </c>
      <c r="L157" s="1">
        <f>'[2]Electricity and CHPs'!H53</f>
        <v>0.13835775589499447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1.3804112875286892E-3</v>
      </c>
      <c r="K158" s="1">
        <f>'[2]Electricity and CHPs'!G56</f>
        <v>1.1844492981977308E-3</v>
      </c>
      <c r="L158" s="1">
        <f>'[2]Electricity and CHPs'!H56</f>
        <v>6.6090391554346484E-4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0.84517086966388721</v>
      </c>
      <c r="K159" s="1">
        <f t="shared" si="149"/>
        <v>0.84518051410916917</v>
      </c>
      <c r="L159" s="1">
        <f t="shared" si="149"/>
        <v>0.84518324726599769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0.84517086966388721</v>
      </c>
      <c r="K160" s="1">
        <f>'[2]Electricity and CHPs'!G33</f>
        <v>0.84518051410916917</v>
      </c>
      <c r="L160" s="1">
        <f>'[2]Electricity and CHPs'!H33</f>
        <v>0.84518324726599769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50.271365128395729</v>
      </c>
      <c r="K161" s="1">
        <f t="shared" si="150"/>
        <v>56.740843360499319</v>
      </c>
      <c r="L161" s="1">
        <f t="shared" ref="L161" si="151">SUM(L162:L166)</f>
        <v>62.588220657721436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0.23420825994271685</v>
      </c>
      <c r="K162" s="1">
        <f>'[2]Electricity and CHPs'!G34</f>
        <v>0.24197927724919191</v>
      </c>
      <c r="L162" s="1">
        <f>'[2]Electricity and CHPs'!H34</f>
        <v>7.0259389440302925E-2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30.122822567704372</v>
      </c>
      <c r="K163" s="1">
        <f>'[2]Electricity and CHPs'!G35</f>
        <v>35.520494691318135</v>
      </c>
      <c r="L163" s="1">
        <f>'[2]Electricity and CHPs'!H35</f>
        <v>39.236744765943783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4.6132625133659948</v>
      </c>
      <c r="K164" s="1">
        <f>'[2]Electricity and CHPs'!G36</f>
        <v>4.8967672093347536</v>
      </c>
      <c r="L164" s="1">
        <f>'[2]Electricity and CHPs'!H36</f>
        <v>5.5171051005204372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4.0155994170938207</v>
      </c>
      <c r="K165" s="1">
        <f>'[2]Electricity and CHPs'!G37</f>
        <v>4.2204462731698555</v>
      </c>
      <c r="L165" s="1">
        <f>'[2]Electricity and CHPs'!H37</f>
        <v>4.6620080100762813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11.285472370288829</v>
      </c>
      <c r="K166" s="1">
        <f>'[2]Electricity and CHPs'!G38</f>
        <v>11.861155909427383</v>
      </c>
      <c r="L166" s="1">
        <f>'[2]Electricity and CHPs'!H38</f>
        <v>13.102103391740629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8.9942734304523254E-3</v>
      </c>
      <c r="K169" s="1">
        <f t="shared" si="157"/>
        <v>0.16600649123382924</v>
      </c>
      <c r="L169" s="1">
        <f t="shared" ref="L169" si="158">SUM(L170:L172)</f>
        <v>0.25753622340284027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0.16042959799499823</v>
      </c>
      <c r="L170" s="1">
        <f>'[2]Electricity and CHPs'!H30</f>
        <v>0.16043205578441266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5.9491007515813385E-3</v>
      </c>
      <c r="K171" s="1">
        <f>'[2]Electricity and CHPs'!G46</f>
        <v>3.4096135819186133E-3</v>
      </c>
      <c r="L171" s="1">
        <f>'[2]Electricity and CHPs'!H46</f>
        <v>8.7009242844154691E-2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3.0451726788709873E-3</v>
      </c>
      <c r="K172" s="1">
        <f>'[2]Electricity and CHPs'!G57</f>
        <v>2.1672796569124179E-3</v>
      </c>
      <c r="L172" s="1">
        <f>'[2]Electricity and CHPs'!H57</f>
        <v>1.0094924774272906E-2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1.0176258344371238</v>
      </c>
      <c r="K173" s="1">
        <f t="shared" si="160"/>
        <v>0.90760335024705707</v>
      </c>
      <c r="L173" s="1">
        <f t="shared" ref="L173" si="161">SUM(L174:L180)</f>
        <v>1.5619733777481404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6.3943603464761984E-3</v>
      </c>
      <c r="K174" s="1">
        <f>'[2]Electricity and CHPs'!G70</f>
        <v>1.8829535615160846E-3</v>
      </c>
      <c r="L174" s="1">
        <f>'[2]Electricity and CHPs'!H70</f>
        <v>9.4441754182631996E-2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4.2601254620259592E-2</v>
      </c>
      <c r="K175" s="1">
        <f>'[2]Electricity and CHPs'!G71</f>
        <v>4.2655571089505309E-2</v>
      </c>
      <c r="L175" s="1">
        <f>'[2]Electricity and CHPs'!H71</f>
        <v>4.9940945483040358E-2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3.6847952565898616E-2</v>
      </c>
      <c r="K176" s="1">
        <f>'[2]Electricity and CHPs'!G72</f>
        <v>2.4170021758594468E-2</v>
      </c>
      <c r="L176" s="1">
        <f>'[2]Electricity and CHPs'!H72</f>
        <v>3.5089824494852047E-2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0.37965196741184604</v>
      </c>
      <c r="K177" s="1">
        <f>'[2]Electricity and CHPs'!G73</f>
        <v>0.49618437639944363</v>
      </c>
      <c r="L177" s="1">
        <f>'[2]Electricity and CHPs'!H73</f>
        <v>0.73516544917979354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0.23093352427020097</v>
      </c>
      <c r="K178" s="1">
        <f>'[2]Electricity and CHPs'!G74</f>
        <v>0.12836365494719704</v>
      </c>
      <c r="L178" s="1">
        <f>'[2]Electricity and CHPs'!H74</f>
        <v>0.26184474749913755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0.10484324668069503</v>
      </c>
      <c r="K179" s="1">
        <f>'[2]Electricity and CHPs'!G75</f>
        <v>7.8850242832977271E-2</v>
      </c>
      <c r="L179" s="1">
        <f>'[2]Electricity and CHPs'!H75</f>
        <v>0.11396595632302761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0.21635352854174741</v>
      </c>
      <c r="K180" s="1">
        <f>'[2]Electricity and CHPs'!G76</f>
        <v>0.13549652965782327</v>
      </c>
      <c r="L180" s="1">
        <f>'[2]Electricity and CHPs'!H76</f>
        <v>0.27152470058565742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49.485502580234268</v>
      </c>
      <c r="K181" s="3">
        <f t="shared" si="162"/>
        <v>51.964292362790275</v>
      </c>
      <c r="L181" s="3">
        <f t="shared" ref="L181" si="163">SUM(L182,L233)</f>
        <v>52.848496787071667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34.717068394419215</v>
      </c>
      <c r="K182" s="1">
        <f t="shared" si="164"/>
        <v>36.566578195791621</v>
      </c>
      <c r="L182" s="1">
        <f t="shared" ref="L182" si="165">L183+L210</f>
        <v>38.656977437543475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12.359213021607426</v>
      </c>
      <c r="K183" s="1">
        <f t="shared" si="166"/>
        <v>12.235529738483866</v>
      </c>
      <c r="L183" s="1">
        <f t="shared" ref="L183" si="167">SUM(L185,L189,L190,L198,L199,L207,L209)</f>
        <v>12.954750100312896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3.0312725132695456E-3</v>
      </c>
      <c r="K184" s="1">
        <f t="shared" si="168"/>
        <v>2.3239731087587657E-4</v>
      </c>
      <c r="L184" s="1">
        <f t="shared" si="168"/>
        <v>1.3046299437379131E-4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3.0312725132695456E-3</v>
      </c>
      <c r="K185" s="1">
        <f>'[2]Electricity and CHPs'!G$94</f>
        <v>2.3239731087587657E-4</v>
      </c>
      <c r="L185" s="1">
        <f>'[2]Electricity and CHPs'!H$94</f>
        <v>1.3046299437379131E-4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3.0312725132695456E-3</v>
      </c>
      <c r="K186" s="1">
        <f t="shared" si="169"/>
        <v>2.3239731087587657E-4</v>
      </c>
      <c r="L186" s="1">
        <f t="shared" ref="L186" si="170">L185-L187</f>
        <v>1.3046299437379131E-4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8.1304609029243351E-3</v>
      </c>
      <c r="K188" s="1">
        <f t="shared" si="173"/>
        <v>8.6003835509774747E-4</v>
      </c>
      <c r="L188" s="1">
        <f t="shared" ref="L188" si="174">SUM(L189:L190)</f>
        <v>0.60617880276874847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8.1304609029243351E-3</v>
      </c>
      <c r="K189" s="1">
        <f>'[2]Electricity and CHPs'!G$91</f>
        <v>6.342309824670134E-4</v>
      </c>
      <c r="L189" s="1">
        <f>'[2]Electricity and CHPs'!H$91</f>
        <v>3.2391957886558544E-3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2.2580737263073401E-4</v>
      </c>
      <c r="L190" s="1">
        <f>'[2]Electricity and CHPs'!H$95</f>
        <v>0.60293960698009263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7.259081242216716E-3</v>
      </c>
      <c r="K191" s="1">
        <f t="shared" si="175"/>
        <v>7.6510995764747861E-4</v>
      </c>
      <c r="L191" s="1">
        <f t="shared" ref="L191" si="176">SUM(L192:L193)</f>
        <v>1.675178520925345E-2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7.259081242216716E-3</v>
      </c>
      <c r="K192" s="1">
        <f t="shared" si="177"/>
        <v>5.642265106640548E-4</v>
      </c>
      <c r="L192" s="1">
        <f t="shared" ref="L192" si="178">L189-L195</f>
        <v>8.9515357274843471E-5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2.0088344698342375E-4</v>
      </c>
      <c r="L193" s="1">
        <f t="shared" ref="L193" si="180">L190-L196</f>
        <v>1.6662269851978606E-2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8.7137966070761951E-4</v>
      </c>
      <c r="K194" s="1">
        <f t="shared" si="181"/>
        <v>9.4928397450268806E-5</v>
      </c>
      <c r="L194" s="1">
        <f t="shared" ref="L194" si="182">SUM(L195:L196)</f>
        <v>0.589427017559495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8.7137966070761951E-4</v>
      </c>
      <c r="K195" s="1">
        <f t="shared" si="183"/>
        <v>7.0004471802958548E-5</v>
      </c>
      <c r="L195" s="1">
        <f t="shared" ref="L195" si="184">L189*IFERROR(L118/L86,0)</f>
        <v>3.149680431381011E-3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2.4923925647310251E-5</v>
      </c>
      <c r="L196" s="1">
        <f t="shared" ref="L196" si="185">L190*IFERROR(L119/L87,0)</f>
        <v>0.58627733712811403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12.342953939899273</v>
      </c>
      <c r="K197" s="1">
        <f t="shared" si="186"/>
        <v>12.034792142553924</v>
      </c>
      <c r="L197" s="1">
        <f t="shared" ref="L197" si="187">SUM(L198:L199)</f>
        <v>12.140979845049824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12.342953939899273</v>
      </c>
      <c r="K198" s="1">
        <f>'[2]Electricity and CHPs'!G$93-K199</f>
        <v>12.034792142553924</v>
      </c>
      <c r="L198" s="1">
        <f>'[2]Electricity and CHPs'!H$93-L199</f>
        <v>2.2429035567679279E-3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12.138736941493056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6.1714769699496381</v>
      </c>
      <c r="K200" s="1">
        <f t="shared" si="188"/>
        <v>6.017396071276961</v>
      </c>
      <c r="L200" s="1">
        <f t="shared" ref="L200" si="189">SUM(L201:L202)</f>
        <v>6.0704899225249118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6.1714769699496381</v>
      </c>
      <c r="K201" s="1">
        <f t="shared" si="190"/>
        <v>6.017396071276961</v>
      </c>
      <c r="L201" s="1">
        <f t="shared" ref="L201" si="191">L198*L140/L133</f>
        <v>1.1214517783839639E-3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6.0693684707465279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6.1714769699496346</v>
      </c>
      <c r="K203" s="1">
        <f t="shared" si="194"/>
        <v>6.0173960712769627</v>
      </c>
      <c r="L203" s="1">
        <f t="shared" ref="L203" si="195">SUM(L204:L205)</f>
        <v>6.0704899225249118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6.1714769699496346</v>
      </c>
      <c r="K204" s="1">
        <f t="shared" si="196"/>
        <v>6.0173960712769627</v>
      </c>
      <c r="L204" s="1">
        <f t="shared" ref="L204" si="197">L198-L201</f>
        <v>1.1214517783839639E-3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6.0693684707465279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5.0973482919597557E-3</v>
      </c>
      <c r="K206" s="1">
        <f t="shared" si="199"/>
        <v>4.83779127004138E-3</v>
      </c>
      <c r="L206" s="1">
        <f t="shared" si="199"/>
        <v>5.0110143434293833E-3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5.0973482919597557E-3</v>
      </c>
      <c r="K207" s="1">
        <f>'[2]Electricity and CHPs'!G$92</f>
        <v>4.83779127004138E-3</v>
      </c>
      <c r="L207" s="1">
        <f>'[2]Electricity and CHPs'!H$92</f>
        <v>5.0110143434293833E-3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0.19480736899392573</v>
      </c>
      <c r="L208" s="1">
        <f t="shared" si="200"/>
        <v>0.20244997515652055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0.19480736899392573</v>
      </c>
      <c r="L209" s="1">
        <f>'[2]Electricity and CHPs'!H$96</f>
        <v>0.20244997515652055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22.357855372811791</v>
      </c>
      <c r="K210" s="1">
        <f t="shared" si="201"/>
        <v>24.331048457307759</v>
      </c>
      <c r="L210" s="1">
        <f t="shared" ref="L210" si="202">SUM(L211,L217,L219,L225,L227,L229,L231)</f>
        <v>25.702227337230582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10.445957096335697</v>
      </c>
      <c r="K211" s="1">
        <f t="shared" si="203"/>
        <v>9.1008010784049027</v>
      </c>
      <c r="L211" s="1">
        <f t="shared" si="203"/>
        <v>6.6798727384701664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10.445957096335697</v>
      </c>
      <c r="K212" s="1">
        <f>'[2]Electricity and CHPs'!G$97+K216</f>
        <v>9.1008010784049027</v>
      </c>
      <c r="L212" s="1">
        <f>'[2]Electricity and CHPs'!H$97+L216</f>
        <v>6.6798727384701664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5.188714679153664</v>
      </c>
      <c r="K213" s="1">
        <f t="shared" si="204"/>
        <v>2.4212064482536126</v>
      </c>
      <c r="L213" s="1">
        <f t="shared" si="204"/>
        <v>2.8457446153407062E-4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5.188714679153664</v>
      </c>
      <c r="K214" s="1">
        <f t="shared" si="205"/>
        <v>2.4212064482536126</v>
      </c>
      <c r="L214" s="1">
        <f t="shared" ref="L214" si="206">L212-L216</f>
        <v>2.8457446153407062E-4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5.2572424171820327</v>
      </c>
      <c r="K215" s="1">
        <f t="shared" si="207"/>
        <v>6.6795946301512901</v>
      </c>
      <c r="L215" s="1">
        <f t="shared" si="207"/>
        <v>6.6795881640086323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5.2572424171820327</v>
      </c>
      <c r="K216" s="1">
        <f>'[2]Electricity and CHPs'!G$98</f>
        <v>6.6795946301512901</v>
      </c>
      <c r="L216" s="1">
        <f>'[2]Electricity and CHPs'!H$98</f>
        <v>6.6795881640086323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1.7121631171323621</v>
      </c>
      <c r="K217" s="1">
        <f t="shared" si="208"/>
        <v>1.712384265511905</v>
      </c>
      <c r="L217" s="1">
        <f t="shared" si="208"/>
        <v>3.6597332918191934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1.7121631171323621</v>
      </c>
      <c r="K218" s="1">
        <f>'[2]Electricity and CHPs'!G$99</f>
        <v>1.712384265511905</v>
      </c>
      <c r="L218" s="1">
        <f>'[2]Electricity and CHPs'!H$99</f>
        <v>3.6597332918191934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2.5962030900017756E-4</v>
      </c>
      <c r="K219" s="1">
        <f t="shared" si="209"/>
        <v>2.7933801634680462E-5</v>
      </c>
      <c r="L219" s="1">
        <f t="shared" si="209"/>
        <v>1.0538955197491514E-5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2.5962030900017756E-4</v>
      </c>
      <c r="K220" s="1">
        <f>'[2]Electricity and CHPs'!G$100</f>
        <v>2.7933801634680462E-5</v>
      </c>
      <c r="L220" s="1">
        <f>'[2]Electricity and CHPs'!H$100</f>
        <v>1.0538955197491514E-5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2.5962030900017756E-4</v>
      </c>
      <c r="K221" s="1">
        <f t="shared" si="210"/>
        <v>2.7933801634680462E-5</v>
      </c>
      <c r="L221" s="1">
        <f t="shared" si="210"/>
        <v>1.0538955197491514E-5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2.5962030900017756E-4</v>
      </c>
      <c r="K222" s="1">
        <f t="shared" si="211"/>
        <v>2.7933801634680462E-5</v>
      </c>
      <c r="L222" s="1">
        <f t="shared" ref="L222" si="212">L220-L224</f>
        <v>1.0538955197491514E-5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4.0541157851848153</v>
      </c>
      <c r="K225" s="1">
        <f t="shared" si="214"/>
        <v>4.5053973451730212</v>
      </c>
      <c r="L225" s="1">
        <f t="shared" si="214"/>
        <v>5.4072734097947377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4.0541157851848153</v>
      </c>
      <c r="K226" s="1">
        <f>'[2]Electricity and CHPs'!G$101</f>
        <v>4.5053973451730212</v>
      </c>
      <c r="L226" s="1">
        <f>'[2]Electricity and CHPs'!H$101</f>
        <v>5.4072734097947377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6.1453597538499185</v>
      </c>
      <c r="K231" s="1">
        <f t="shared" si="217"/>
        <v>9.0124378344162981</v>
      </c>
      <c r="L231" s="1">
        <f t="shared" si="217"/>
        <v>9.9553373581912883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6.1453597538499185</v>
      </c>
      <c r="K232" s="1">
        <f>'[2]Electricity and CHPs'!G$123</f>
        <v>9.0124378344162981</v>
      </c>
      <c r="L232" s="1">
        <f>'[2]Electricity and CHPs'!H$123</f>
        <v>9.9553373581912883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14.768434185815057</v>
      </c>
      <c r="K233" s="1">
        <f t="shared" si="218"/>
        <v>15.397714166998652</v>
      </c>
      <c r="L233" s="1">
        <f t="shared" ref="L233" si="219">SUM(L234,L240,L273,L282,L288)</f>
        <v>14.191519349528194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0.84217553069472328</v>
      </c>
      <c r="K234" s="1">
        <f t="shared" si="220"/>
        <v>3.9556827485490911E-3</v>
      </c>
      <c r="L234" s="1">
        <f t="shared" si="220"/>
        <v>7.3300774301624183E-2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0.84217553069472328</v>
      </c>
      <c r="K235" s="1">
        <f>'[2]Electricity and CHPs'!G$104</f>
        <v>3.9556827485490911E-3</v>
      </c>
      <c r="L235" s="1">
        <f>'[2]Electricity and CHPs'!H$104</f>
        <v>7.3300774301624183E-2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0.84217553069472328</v>
      </c>
      <c r="K236" s="1">
        <f t="shared" si="221"/>
        <v>3.9556827485490911E-3</v>
      </c>
      <c r="L236" s="1">
        <f t="shared" si="221"/>
        <v>7.3300774301624183E-2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0.84217553069472328</v>
      </c>
      <c r="K237" s="1">
        <f t="shared" si="222"/>
        <v>3.9556827485490911E-3</v>
      </c>
      <c r="L237" s="1">
        <f t="shared" ref="L237" si="223">L235-L239</f>
        <v>7.3300774301624183E-2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5.7275831243354745</v>
      </c>
      <c r="K240" s="1">
        <f t="shared" si="227"/>
        <v>5.6747077552437659</v>
      </c>
      <c r="L240" s="1">
        <f t="shared" ref="L240" si="228">SUM(L241:L250)</f>
        <v>1.0290690316639497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2.7403923399720378E-2</v>
      </c>
      <c r="K241" s="1">
        <f>'[2]Electricity and CHPs'!G$103-K242</f>
        <v>8.234827170268931E-3</v>
      </c>
      <c r="L241" s="1">
        <f>'[2]Electricity and CHPs'!H$103-L242</f>
        <v>2.0366258719697805E-3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1.2020429712890366E-3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5.4418918411947362E-4</v>
      </c>
      <c r="K243" s="1">
        <f>'[2]Electricity and CHPs'!G$107</f>
        <v>3.2347968896904013E-4</v>
      </c>
      <c r="L243" s="1">
        <f>'[2]Electricity and CHPs'!H$107</f>
        <v>4.9307281380274188E-4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1.977569236316206E-2</v>
      </c>
      <c r="K244" s="1">
        <f>'[2]Electricity and CHPs'!G$109</f>
        <v>1.4477910430564804E-2</v>
      </c>
      <c r="L244" s="1">
        <f>'[2]Electricity and CHPs'!H$109</f>
        <v>5.2355216354267823E-3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4.4879007256811079</v>
      </c>
      <c r="K246" s="1">
        <f>'[2]Electricity and CHPs'!G$112</f>
        <v>4.6361744141367636</v>
      </c>
      <c r="L246" s="1">
        <f>'[2]Electricity and CHPs'!H$112</f>
        <v>1.3292338165876888E-2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1.1649198398237643</v>
      </c>
      <c r="K248" s="1">
        <f>'[2]Electricity and CHPs'!G$115</f>
        <v>1.0059163828102675</v>
      </c>
      <c r="L248" s="1">
        <f>'[2]Electricity and CHPs'!H$115</f>
        <v>1.005901031975351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2.6224835540047342E-2</v>
      </c>
      <c r="K249" s="1">
        <f>'[2]Electricity and CHPs'!G$116</f>
        <v>8.5988534475658854E-3</v>
      </c>
      <c r="L249" s="1">
        <f>'[2]Electricity and CHPs'!H$116</f>
        <v>5.4765112772060397E-4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8.1391834355358061E-4</v>
      </c>
      <c r="K250" s="1">
        <f>'[2]Electricity and CHPs'!G$118</f>
        <v>9.8188755936563701E-4</v>
      </c>
      <c r="L250" s="1">
        <f>'[2]Electricity and CHPs'!H$118</f>
        <v>3.6074710251284047E-4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4.0736612424071943</v>
      </c>
      <c r="K251" s="1">
        <f t="shared" si="229"/>
        <v>4.1534644915010999</v>
      </c>
      <c r="L251" s="1">
        <f t="shared" ref="L251" si="230">SUM(L252:L261)</f>
        <v>6.4024897066471001E-4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2.4466916290379611E-2</v>
      </c>
      <c r="K252" s="1">
        <f t="shared" si="231"/>
        <v>7.3258921885671954E-3</v>
      </c>
      <c r="L252" s="1">
        <f t="shared" ref="L252" si="232">L241-L263</f>
        <v>5.6282270186642971E-5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3.3218524922602136E-5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4.8586587474248291E-4</v>
      </c>
      <c r="K254" s="1">
        <f t="shared" si="231"/>
        <v>2.8777499242902088E-4</v>
      </c>
      <c r="L254" s="1">
        <f t="shared" ref="L254" si="234">L243-L265</f>
        <v>1.3626094861150817E-5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1.7656238582199602E-2</v>
      </c>
      <c r="K255" s="1">
        <f t="shared" si="235"/>
        <v>1.2879883054860328E-2</v>
      </c>
      <c r="L255" s="1">
        <f t="shared" ref="L255" si="236">L244-L266</f>
        <v>1.4468393400507516E-4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4.0069113379544037</v>
      </c>
      <c r="K257" s="1">
        <f t="shared" si="239"/>
        <v>4.1244476930838152</v>
      </c>
      <c r="L257" s="1">
        <f t="shared" ref="L257" si="240">L246-L268</f>
        <v>3.6733451065341753E-4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2.3414196811463048E-2</v>
      </c>
      <c r="K260" s="1">
        <f t="shared" si="245"/>
        <v>7.6497383611877027E-3</v>
      </c>
      <c r="L260" s="1">
        <f t="shared" ref="L260" si="246">L249-L271</f>
        <v>1.513436962704358E-5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7.2668689400631899E-4</v>
      </c>
      <c r="K261" s="1">
        <f t="shared" si="247"/>
        <v>8.7350982023987219E-4</v>
      </c>
      <c r="L261" s="1">
        <f t="shared" ref="L261" si="248">L250-L272</f>
        <v>9.9692664087778766E-6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1.6539218819282804</v>
      </c>
      <c r="K262" s="1">
        <f t="shared" si="249"/>
        <v>1.5212432637426663</v>
      </c>
      <c r="L262" s="1">
        <f t="shared" ref="L262" si="250">SUM(L263:L272)</f>
        <v>1.028428782693285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2.9370071093407688E-3</v>
      </c>
      <c r="K263" s="1">
        <f t="shared" si="251"/>
        <v>9.0893498170173522E-4</v>
      </c>
      <c r="L263" s="1">
        <f t="shared" ref="L263" si="252">L241*IFERROR(L120/L88,0)</f>
        <v>1.9803436017831375E-3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1.1688244463664344E-3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5.8323309376990711E-5</v>
      </c>
      <c r="K265" s="1">
        <f t="shared" si="251"/>
        <v>3.5704696540019228E-5</v>
      </c>
      <c r="L265" s="1">
        <f t="shared" ref="L265" si="254">L243*IFERROR(L122/L90,0)</f>
        <v>4.7944671894159106E-4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2.1194537809624578E-3</v>
      </c>
      <c r="K266" s="1">
        <f t="shared" si="251"/>
        <v>1.5980273757044766E-3</v>
      </c>
      <c r="L266" s="1">
        <f t="shared" ref="L266" si="255">L244*IFERROR(L123/L91,0)</f>
        <v>5.0908377014217071E-3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0.4809893877267043</v>
      </c>
      <c r="K268" s="1">
        <f t="shared" si="251"/>
        <v>0.5117267210529487</v>
      </c>
      <c r="L268" s="1">
        <f t="shared" ref="L268" si="257">L246*IFERROR(L125/L93,0)</f>
        <v>1.292500365522347E-2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1.1649198398237643</v>
      </c>
      <c r="K270" s="1">
        <f t="shared" si="251"/>
        <v>1.0059163828102675</v>
      </c>
      <c r="L270" s="1">
        <f t="shared" ref="L270" si="259">L248*IFERROR(L127/L95,0)</f>
        <v>1.005901031975351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2.8106387285842956E-3</v>
      </c>
      <c r="K271" s="1">
        <f t="shared" si="251"/>
        <v>9.4911508637818254E-4</v>
      </c>
      <c r="L271" s="1">
        <f t="shared" ref="L271" si="260">L249*IFERROR(L128/L96,0)</f>
        <v>5.3251675809356039E-4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8.7231449547261577E-5</v>
      </c>
      <c r="K272" s="1">
        <f t="shared" si="251"/>
        <v>1.0837773912576486E-4</v>
      </c>
      <c r="L272" s="1">
        <f t="shared" ref="L272" si="261">L250*IFERROR(L129/L97,0)</f>
        <v>3.5077783610406259E-4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7.3313481513476424E-3</v>
      </c>
      <c r="K273" s="1">
        <f t="shared" si="262"/>
        <v>4.9176854689109151E-3</v>
      </c>
      <c r="L273" s="1">
        <f t="shared" ref="L273" si="263">SUM(L274:L275)</f>
        <v>0.85855047750364522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7.3313481513476424E-3</v>
      </c>
      <c r="K274" s="1">
        <f>'[2]Electricity and CHPs'!G$106-K275</f>
        <v>4.9176854689109151E-3</v>
      </c>
      <c r="L274" s="1">
        <f>'[2]Electricity and CHPs'!H$106-L275</f>
        <v>8.2010291762857346E-4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0.85773037458601664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7.3313481513476424E-3</v>
      </c>
      <c r="K279" s="1">
        <f t="shared" si="266"/>
        <v>4.9176854689109151E-3</v>
      </c>
      <c r="L279" s="1">
        <f t="shared" ref="L279" si="267">SUM(L280:L281)</f>
        <v>0.85855047750364522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7.3313481513476424E-3</v>
      </c>
      <c r="K280" s="1">
        <f t="shared" si="268"/>
        <v>4.9176854689109151E-3</v>
      </c>
      <c r="L280" s="1">
        <f t="shared" ref="L280" si="269">L274</f>
        <v>8.2010291762857346E-4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0.85773037458601664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8.1852314390833314</v>
      </c>
      <c r="K282" s="1">
        <f t="shared" si="272"/>
        <v>9.7107226919005889</v>
      </c>
      <c r="L282" s="1">
        <f t="shared" ref="L282" si="273">SUM(L283:L287)</f>
        <v>12.181389255080841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8.1657887932421289</v>
      </c>
      <c r="K283" s="1">
        <f>'[2]Electricity and CHPs'!G$105-K284</f>
        <v>9.1875770911723169</v>
      </c>
      <c r="L283" s="1">
        <f>'[2]Electricity and CHPs'!H$105-L284</f>
        <v>8.9635599496023559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2.8442031385225253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5.6279489178459197E-3</v>
      </c>
      <c r="K285" s="1">
        <f>'[2]Electricity and CHPs'!G$110</f>
        <v>7.1453497741985044E-3</v>
      </c>
      <c r="L285" s="1">
        <f>'[2]Electricity and CHPs'!H$110</f>
        <v>4.6095746873951546E-3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1.1656113101221957E-2</v>
      </c>
      <c r="K286" s="1">
        <f>'[2]Electricity and CHPs'!G$113</f>
        <v>0.51418797474267686</v>
      </c>
      <c r="L286" s="1">
        <f>'[2]Electricity and CHPs'!H$113</f>
        <v>0.36804526198668519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2.1585838221357271E-3</v>
      </c>
      <c r="K287" s="1">
        <f>'[2]Electricity and CHPs'!G$117</f>
        <v>1.8122762113957226E-3</v>
      </c>
      <c r="L287" s="1">
        <f>'[2]Electricity and CHPs'!H$117</f>
        <v>9.7133028187950483E-4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6.1127435501803834E-3</v>
      </c>
      <c r="K288" s="1">
        <f t="shared" si="274"/>
        <v>3.410351636836768E-3</v>
      </c>
      <c r="L288" s="1">
        <f t="shared" ref="L288" si="275">SUM(L289:L290)</f>
        <v>4.9209810978134143E-2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4.0081315164694495E-3</v>
      </c>
      <c r="K289" s="1">
        <f>'[2]Electricity and CHPs'!G$108</f>
        <v>2.0457681491511705E-3</v>
      </c>
      <c r="L289" s="1">
        <f>'[2]Electricity and CHPs'!H$108</f>
        <v>4.3504621422077387E-2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2.1046120337109338E-3</v>
      </c>
      <c r="K290" s="1">
        <f>'[2]Electricity and CHPs'!G$119</f>
        <v>1.3645834876855976E-3</v>
      </c>
      <c r="L290" s="1">
        <f>'[2]Electricity and CHPs'!H$119</f>
        <v>5.7051895560567539E-3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426.9971554727199</v>
      </c>
      <c r="K291" s="3">
        <f t="shared" ref="K291:L291" si="280">SUM(K292,K294,K302,K310,K358,K379,K387,K389,K397,K401,K395)</f>
        <v>435.89751327395959</v>
      </c>
      <c r="L291" s="3">
        <f t="shared" si="280"/>
        <v>457.64384636837525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190.46989082188665</v>
      </c>
      <c r="K292" s="1">
        <f t="shared" si="281"/>
        <v>190.47001573786869</v>
      </c>
      <c r="L292" s="1">
        <f t="shared" si="281"/>
        <v>185.97376738252106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190.46989082188665</v>
      </c>
      <c r="K293" s="1">
        <f>'[2]Electricity and CHPs_IN'!G$14</f>
        <v>190.47001573786869</v>
      </c>
      <c r="L293" s="1">
        <f>'[2]Electricity and CHPs_IN'!H$14</f>
        <v>185.97376738252106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150.89527309257826</v>
      </c>
      <c r="K294" s="1">
        <f t="shared" si="283"/>
        <v>150.98541245751326</v>
      </c>
      <c r="L294" s="1">
        <f t="shared" ref="L294" si="284">SUM(L295:L297)</f>
        <v>151.4038036481096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71.585301526515579</v>
      </c>
      <c r="K295" s="1">
        <f>'[2]Electricity and CHPs_IN'!G$15</f>
        <v>72.140890195913599</v>
      </c>
      <c r="L295" s="1">
        <f>'[2]Electricity and CHPs_IN'!H$15</f>
        <v>73.570717645895101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63.394988406481318</v>
      </c>
      <c r="K296" s="1">
        <f>'[2]Electricity and CHPs_IN'!G$16</f>
        <v>62.839407083197791</v>
      </c>
      <c r="L296" s="1">
        <f>'[2]Electricity and CHPs_IN'!H$16</f>
        <v>61.746492445007888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15.914983159581366</v>
      </c>
      <c r="K297" s="1">
        <f>'[2]Electricity and CHPs_IN'!G$13</f>
        <v>16.005115178401862</v>
      </c>
      <c r="L297" s="1">
        <f>'[2]Electricity and CHPs_IN'!H$13</f>
        <v>16.086593557206626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0.11294756274552178</v>
      </c>
      <c r="K298" s="1">
        <f t="shared" si="285"/>
        <v>2.7518782181600219E-3</v>
      </c>
      <c r="L298" s="1">
        <f t="shared" ref="L298" si="286">SUM(L299:L301)</f>
        <v>3.9594692855066026E-2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3.6487339966125489E-3</v>
      </c>
      <c r="K299" s="1">
        <f>'[2]Electricity and CHPs_IN'!G$18</f>
        <v>5.3088554518095391E-4</v>
      </c>
      <c r="L299" s="1">
        <f>'[2]Electricity and CHPs_IN'!H$18</f>
        <v>3.1885959200163137E-4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9.2222111358516436E-4</v>
      </c>
      <c r="K300" s="1">
        <f>IFERROR(K72/SUM(K72,K185),0)*'[2]Electricity and CHPs_IN'!G$28</f>
        <v>8.2530083181973717E-5</v>
      </c>
      <c r="L300" s="1">
        <f>IFERROR(L72/SUM(L72,L185),0)*'[2]Electricity and CHPs_IN'!H$28</f>
        <v>3.9564099225143607E-5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0.10837660763532407</v>
      </c>
      <c r="K301" s="1">
        <f>IFERROR(K73/SUM(K73,K235),0)*'[2]Electricity and CHPs_IN'!G$41</f>
        <v>2.1384625897970942E-3</v>
      </c>
      <c r="L301" s="1">
        <f>IFERROR(L73/SUM(L73,L235),0)*'[2]Electricity and CHPs_IN'!H$41</f>
        <v>3.9236269163839252E-2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0.11294756274552178</v>
      </c>
      <c r="K302" s="1">
        <f t="shared" si="287"/>
        <v>2.7518782181600219E-3</v>
      </c>
      <c r="L302" s="1">
        <f t="shared" ref="L302" si="288">L298</f>
        <v>3.9594692855066026E-2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3.6487339966125489E-3</v>
      </c>
      <c r="K303" s="1">
        <f t="shared" si="289"/>
        <v>5.3088554518095391E-4</v>
      </c>
      <c r="L303" s="1">
        <f t="shared" ref="L303" si="290">L299</f>
        <v>3.1885959200163137E-4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9.2222111358516436E-4</v>
      </c>
      <c r="K304" s="1">
        <f t="shared" si="291"/>
        <v>8.2530083181973717E-5</v>
      </c>
      <c r="L304" s="1">
        <f t="shared" ref="L304" si="292">L300</f>
        <v>3.9564099225143607E-5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0.10837660763532407</v>
      </c>
      <c r="K305" s="1">
        <f t="shared" si="293"/>
        <v>2.1384625897970942E-3</v>
      </c>
      <c r="L305" s="1">
        <f t="shared" ref="L305" si="294">L301</f>
        <v>3.9236269163839252E-2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3.9211015676179501</v>
      </c>
      <c r="K310" s="1">
        <f t="shared" si="295"/>
        <v>4.0858687582237305</v>
      </c>
      <c r="L310" s="1">
        <f t="shared" ref="L310" si="296">SUM(L311:L325)</f>
        <v>2.0461253356221141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1.2151386331860871E-3</v>
      </c>
      <c r="L311" s="1">
        <f>'[2]Electricity and CHPs_IN'!H$21</f>
        <v>9.7630677779200412E-3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6.6964257280126196E-3</v>
      </c>
      <c r="K312" s="1">
        <f>'[2]Electricity and CHPs_IN'!G$22</f>
        <v>9.8583310957692607E-4</v>
      </c>
      <c r="L312" s="1">
        <f>'[2]Electricity and CHPs_IN'!H$22</f>
        <v>7.3473708114099026E-3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8.0581400845982227E-5</v>
      </c>
      <c r="L313" s="1">
        <f>'[2]Electricity and CHPs_IN'!H$23</f>
        <v>1.1122818448568416E-2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5.057234453260887E-3</v>
      </c>
      <c r="K314" s="1">
        <f>IFERROR(K86/SUM(K86+K189),0)*'[2]Electricity and CHPs_IN'!G$24</f>
        <v>4.3805311048436367E-4</v>
      </c>
      <c r="L314" s="1">
        <f>IFERROR(L86/SUM(L86+L189),0)*'[2]Electricity and CHPs_IN'!H$24</f>
        <v>2.1427211192922586E-3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1.946195842540262E-4</v>
      </c>
      <c r="L315" s="1">
        <f>IFERROR(L87/SUM(L87+L190),0)*'[2]Electricity and CHPs_IN'!H$29</f>
        <v>0.48929974191932762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1.7979312183928859E-2</v>
      </c>
      <c r="K316" s="1">
        <f>K88/SUM(K88,K241)*'[2]Electricity and CHPs_IN'!G$39</f>
        <v>9.5878235339299182E-3</v>
      </c>
      <c r="L316" s="1">
        <f>L88/SUM(L88,L241)*'[2]Electricity and CHPs_IN'!H$39</f>
        <v>4.4039128950317079E-3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1.7737628230182247E-3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8.6716122694622082E-3</v>
      </c>
      <c r="K319" s="1">
        <f>K91/SUM(K91,K244)*'[2]Electricity and CHPs_IN'!G$48</f>
        <v>5.3537610277776251E-3</v>
      </c>
      <c r="L319" s="1">
        <f>L91/SUM(L91,L244)*'[2]Electricity and CHPs_IN'!H$48</f>
        <v>1.5086987769279559E-3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2.5495247614212985E-3</v>
      </c>
      <c r="K320" s="1">
        <f>IFERROR(K92/SUM(K92,K245),0)*'[2]Electricity and CHPs_IN'!G$49</f>
        <v>2.7513112424368182E-3</v>
      </c>
      <c r="L320" s="1">
        <f>IFERROR(L92/SUM(L92,L245),0)*'[2]Electricity and CHPs_IN'!H$49</f>
        <v>1.8288868763223168E-3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2.3810736827406394</v>
      </c>
      <c r="K321" s="1">
        <f>IFERROR(K93/SUM(K93,K246),0)*'[2]Electricity and CHPs_IN'!G$51</f>
        <v>2.491516068306725</v>
      </c>
      <c r="L321" s="1">
        <f>IFERROR(L93/SUM(L93,L246),0)*'[2]Electricity and CHPs_IN'!H$51</f>
        <v>1.1453518664334295E-3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1.5869968022452462E-2</v>
      </c>
      <c r="K322" s="1">
        <f>IFERROR(K94/SUM(K94,K247),0)*'[2]Electricity and CHPs_IN'!G$52</f>
        <v>1.5819791355879007E-2</v>
      </c>
      <c r="L322" s="1">
        <f>IFERROR(L94/SUM(L94,L247),0)*'[2]Electricity and CHPs_IN'!H$52</f>
        <v>9.9573068664048515E-3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1.4577981656165648</v>
      </c>
      <c r="K323" s="1">
        <f>IFERROR(K95/SUM(K95,K248),0)*'[2]Electricity and CHPs_IN'!G$54</f>
        <v>1.5470758670042617</v>
      </c>
      <c r="L323" s="1">
        <f>IFERROR(L95/SUM(L95,L248),0)*'[2]Electricity and CHPs_IN'!H$54</f>
        <v>1.5037476228518847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2.1921004524739999E-2</v>
      </c>
      <c r="K324" s="1">
        <f>IFERROR(K96/SUM(K96,K249),0)*'[2]Electricity and CHPs_IN'!G$55</f>
        <v>6.6378746737760282E-3</v>
      </c>
      <c r="L324" s="1">
        <f>IFERROR(L96/SUM(L96,L249),0)*'[2]Electricity and CHPs_IN'!H$55</f>
        <v>5.3085589819789735E-4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3.4846373174681707E-3</v>
      </c>
      <c r="K325" s="1">
        <f>IFERROR(K97/SUM(K97,K250),0)*'[2]Electricity and CHPs_IN'!G$58</f>
        <v>4.2120352405980166E-3</v>
      </c>
      <c r="L325" s="1">
        <f>IFERROR(L97/SUM(L97,L250),0)*'[2]Electricity and CHPs_IN'!H$58</f>
        <v>1.5532166913747327E-3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2.19929961325137</v>
      </c>
      <c r="K326" s="1">
        <f t="shared" si="297"/>
        <v>2.2584970267095787</v>
      </c>
      <c r="L326" s="1">
        <f t="shared" ref="L326" si="298">L310-L342</f>
        <v>1.4988638509154661E-2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1.0810153554920883E-3</v>
      </c>
      <c r="L327" s="1">
        <f t="shared" ref="L327" si="300">IFERROR(L99/L83,0)*L311</f>
        <v>2.6980292555939592E-4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5.9787383486008747E-3</v>
      </c>
      <c r="K328" s="1">
        <f t="shared" si="301"/>
        <v>8.770198727127206E-4</v>
      </c>
      <c r="L328" s="1">
        <f t="shared" ref="L328" si="302">IFERROR(L100/L84,0)*L312</f>
        <v>2.0304500441667837E-4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3.0737971159810091E-4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4.5152268974018653E-3</v>
      </c>
      <c r="K330" s="1">
        <f t="shared" si="305"/>
        <v>3.8970215086738241E-4</v>
      </c>
      <c r="L330" s="1">
        <f t="shared" ref="L330" si="306">IFERROR(L102/L86,0)*L314</f>
        <v>5.9214218296261465E-5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1.7313807109107834E-4</v>
      </c>
      <c r="L331" s="1">
        <f t="shared" ref="L331" si="308">IFERROR(L103/L87,0)*L315</f>
        <v>1.3521825808057325E-2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1.6052384899283369E-2</v>
      </c>
      <c r="K332" s="1">
        <f t="shared" si="309"/>
        <v>8.5295489608052145E-3</v>
      </c>
      <c r="L332" s="1">
        <f t="shared" ref="L332" si="310">IFERROR(L104/L88,0)*L316</f>
        <v>1.2170237982732119E-4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4.9018035087406204E-5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7.7422348765478401E-3</v>
      </c>
      <c r="K335" s="1">
        <f t="shared" si="315"/>
        <v>4.7628292958540276E-3</v>
      </c>
      <c r="L335" s="1">
        <f t="shared" ref="L335" si="316">IFERROR(L107/L91,0)*L319</f>
        <v>4.1692975308808528E-5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2.2762802248447915E-3</v>
      </c>
      <c r="K336" s="1">
        <f t="shared" si="317"/>
        <v>2.447629940802601E-3</v>
      </c>
      <c r="L336" s="1">
        <f t="shared" ref="L336" si="318">IFERROR(L108/L92,0)*L320</f>
        <v>5.0541391391842767E-5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2.1258828390038325</v>
      </c>
      <c r="K337" s="1">
        <f t="shared" si="319"/>
        <v>2.216510161670072</v>
      </c>
      <c r="L337" s="1">
        <f t="shared" ref="L337" si="320">IFERROR(L109/L93,0)*L321</f>
        <v>3.1651863060658699E-5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1.4169109053206142E-2</v>
      </c>
      <c r="K338" s="1">
        <f t="shared" si="321"/>
        <v>1.4073651276765292E-2</v>
      </c>
      <c r="L338" s="1">
        <f t="shared" ref="L338" si="322">IFERROR(L110/L94,0)*L322</f>
        <v>2.7517073366267579E-4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1.9571627568967694E-2</v>
      </c>
      <c r="K340" s="1">
        <f t="shared" si="325"/>
        <v>5.9052064136660845E-3</v>
      </c>
      <c r="L340" s="1">
        <f t="shared" ref="L340" si="326">IFERROR(L112/L96,0)*L324</f>
        <v>1.4670232517300758E-5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3.1111723786856242E-3</v>
      </c>
      <c r="K341" s="1">
        <f t="shared" si="327"/>
        <v>3.7471237014509245E-3</v>
      </c>
      <c r="L341" s="1">
        <f t="shared" ref="L341" si="328">IFERROR(L113/L97,0)*L325</f>
        <v>4.2923230371126976E-5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1.7218019543665801</v>
      </c>
      <c r="K342" s="1">
        <f t="shared" si="329"/>
        <v>1.827371731514152</v>
      </c>
      <c r="L342" s="1">
        <f t="shared" ref="L342" si="330">SUM(L343:L357)</f>
        <v>2.0311366971129594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1.3412327769399875E-4</v>
      </c>
      <c r="L343" s="1">
        <f t="shared" ref="L343" si="332">L311-L327</f>
        <v>9.4932648523606451E-3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7.1768737941174492E-4</v>
      </c>
      <c r="K344" s="1">
        <f t="shared" si="333"/>
        <v>1.0881323686420547E-4</v>
      </c>
      <c r="L344" s="1">
        <f t="shared" ref="L344" si="334">L312-L328</f>
        <v>7.144325806993224E-3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8.0581400845982227E-5</v>
      </c>
      <c r="L345" s="1">
        <f t="shared" ref="L345" si="336">L313-L329</f>
        <v>1.0815438736970315E-2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5.4200755585902174E-4</v>
      </c>
      <c r="K346" s="1">
        <f t="shared" si="337"/>
        <v>4.8350959616981265E-5</v>
      </c>
      <c r="L346" s="1">
        <f t="shared" ref="L346" si="338">L314-L330</f>
        <v>2.0835069009959972E-3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2.1481513162947851E-5</v>
      </c>
      <c r="L347" s="1">
        <f t="shared" ref="L347" si="340">L315-L331</f>
        <v>0.47577791611127029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1.9269272846454896E-3</v>
      </c>
      <c r="K348" s="1">
        <f t="shared" si="341"/>
        <v>1.0582745731247036E-3</v>
      </c>
      <c r="L348" s="1">
        <f t="shared" ref="L348" si="342">L316-L332</f>
        <v>4.2822105152043868E-3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1.7247447879308185E-3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9.2937739291436804E-4</v>
      </c>
      <c r="K351" s="1">
        <f t="shared" si="347"/>
        <v>5.9093173192359752E-4</v>
      </c>
      <c r="L351" s="1">
        <f t="shared" ref="L351" si="348">L319-L335</f>
        <v>1.4670058016191473E-3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2.7324453657650693E-4</v>
      </c>
      <c r="K352" s="1">
        <f t="shared" si="349"/>
        <v>3.0368130163421726E-4</v>
      </c>
      <c r="L352" s="1">
        <f t="shared" ref="L352" si="350">L320-L336</f>
        <v>1.778345484930474E-3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0.25519084373680689</v>
      </c>
      <c r="K353" s="1">
        <f t="shared" si="351"/>
        <v>0.27500590663665303</v>
      </c>
      <c r="L353" s="1">
        <f t="shared" ref="L353" si="352">L321-L337</f>
        <v>1.1137000033727708E-3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1.7008589692463199E-3</v>
      </c>
      <c r="K354" s="1">
        <f t="shared" si="353"/>
        <v>1.746140079113714E-3</v>
      </c>
      <c r="L354" s="1">
        <f t="shared" ref="L354" si="354">L322-L338</f>
        <v>9.6821361327421758E-3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1.4577981656165648</v>
      </c>
      <c r="K355" s="1">
        <f t="shared" si="355"/>
        <v>1.5470758670042617</v>
      </c>
      <c r="L355" s="1">
        <f t="shared" ref="L355" si="356">L323-L339</f>
        <v>1.5037476228518847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2.3493769557723053E-3</v>
      </c>
      <c r="K356" s="1">
        <f t="shared" si="357"/>
        <v>7.3266826010994369E-4</v>
      </c>
      <c r="L356" s="1">
        <f t="shared" ref="L356" si="358">L324-L340</f>
        <v>5.1618566568059664E-4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3.7346493878254649E-4</v>
      </c>
      <c r="K357" s="1">
        <f t="shared" si="359"/>
        <v>4.6491153914709213E-4</v>
      </c>
      <c r="L357" s="1">
        <f t="shared" ref="L357" si="360">L325-L341</f>
        <v>1.5102934610036057E-3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25.065755388849084</v>
      </c>
      <c r="K358" s="1">
        <f t="shared" si="362"/>
        <v>25.955870336684985</v>
      </c>
      <c r="L358" s="1">
        <f t="shared" ref="L358" si="363">SUM(L359:L364)</f>
        <v>45.414348961153557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20.958779997517791</v>
      </c>
      <c r="K359" s="1">
        <f>'[2]Electricity and CHPs_IN'!G$19</f>
        <v>21.451605889195775</v>
      </c>
      <c r="L359" s="1">
        <f>'[2]Electricity and CHPs_IN'!H$19</f>
        <v>8.9258759743611731E-3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25.057060493066981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4.104070788366875</v>
      </c>
      <c r="K361" s="1">
        <f>IFERROR(K133/SUM(K133,K198),0)*'[2]Electricity and CHPs_IN'!G$26</f>
        <v>4.501681329190907</v>
      </c>
      <c r="L361" s="1">
        <f>IFERROR(L133/SUM(L133,L198),0)*'[2]Electricity and CHPs_IN'!H$26</f>
        <v>16.742171873182496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2.5731736963363447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2.9046029644175663E-3</v>
      </c>
      <c r="K363" s="1">
        <f>IFERROR(K135/SUM(K135,K274),0)*'[2]Electricity and CHPs_IN'!G$44</f>
        <v>2.5831182982993532E-3</v>
      </c>
      <c r="L363" s="1">
        <f>IFERROR(L135/SUM(L135,L274),0)*'[2]Electricity and CHPs_IN'!H$44</f>
        <v>8.8816569960481994E-4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1.0321288568937637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12.531425392942333</v>
      </c>
      <c r="K365" s="1">
        <f t="shared" si="364"/>
        <v>12.97664360919334</v>
      </c>
      <c r="L365" s="1">
        <f t="shared" ref="L365" si="365">SUM(L366:L369)</f>
        <v>22.190665969280094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10.479389998758895</v>
      </c>
      <c r="K366" s="1">
        <f t="shared" si="366"/>
        <v>10.725802944597888</v>
      </c>
      <c r="L366" s="1">
        <f t="shared" ref="L366" si="367">L359*IFERROR(L138/L131,0)</f>
        <v>4.4629379871805866E-3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12.52853024653349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2.0520353941834379</v>
      </c>
      <c r="K368" s="1">
        <f t="shared" si="370"/>
        <v>2.2508406645954531</v>
      </c>
      <c r="L368" s="1">
        <f t="shared" ref="L368" si="371">L361*IFERROR(L140/L133,0)</f>
        <v>8.371085936591248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1.2865868481681724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12.534329995906749</v>
      </c>
      <c r="K372" s="1">
        <f t="shared" si="378"/>
        <v>12.979226727491641</v>
      </c>
      <c r="L372" s="1">
        <f t="shared" ref="L372" si="379">SUM(L373:L378)</f>
        <v>23.22368299187346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10.479389998758895</v>
      </c>
      <c r="K373" s="1">
        <f t="shared" si="380"/>
        <v>10.725802944597888</v>
      </c>
      <c r="L373" s="1">
        <f t="shared" ref="L373" si="381">L366*IFERROR(L145/L138,0)</f>
        <v>4.4629379871805866E-3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12.52853024653349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2.0520353941834371</v>
      </c>
      <c r="K375" s="1">
        <f t="shared" si="384"/>
        <v>2.2508406645954535</v>
      </c>
      <c r="L375" s="1">
        <f t="shared" ref="L375" si="385">L368*IFERROR(L147/L140,0)</f>
        <v>8.371085936591248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1.2865868481681724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2.9046029644175663E-3</v>
      </c>
      <c r="K377" s="1">
        <f t="shared" si="388"/>
        <v>2.5831182982993532E-3</v>
      </c>
      <c r="L377" s="1">
        <f t="shared" ref="L377" si="389">L363</f>
        <v>8.8816569960481994E-4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1.0321288568937637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4.275375465190522</v>
      </c>
      <c r="K379" s="1">
        <f t="shared" si="392"/>
        <v>5.6260931343171823</v>
      </c>
      <c r="L379" s="1">
        <f t="shared" ref="L379" si="393">SUM(L380:L386)</f>
        <v>7.2954089991850184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0.12067723560897242</v>
      </c>
      <c r="K380" s="1">
        <f>IFERROR(K152/SUM(K152,K207),0)*'[2]Electricity and CHPs_IN'!G$25</f>
        <v>0.12793128578348648</v>
      </c>
      <c r="L380" s="1">
        <f>IFERROR(L152/SUM(L152,L207),0)*'[2]Electricity and CHPs_IN'!H$25</f>
        <v>0.13451296437421983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0.4567178530264</v>
      </c>
      <c r="L381" s="1">
        <f>'[2]Electricity and CHPs_IN'!H$31</f>
        <v>1.103799986945815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3.6538101262255318</v>
      </c>
      <c r="K382" s="1">
        <f>IFERROR(K154/SUM(K154,K283),0)*'[2]Electricity and CHPs_IN'!G$42</f>
        <v>4.0668830895570078</v>
      </c>
      <c r="L382" s="1">
        <f>IFERROR(L154/SUM(L154,L283),0)*'[2]Electricity and CHPs_IN'!H$42</f>
        <v>3.8169540119052896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1.3710944380480761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0.1629743401563733</v>
      </c>
      <c r="K384" s="1">
        <f>IFERROR(K156/SUM(K285,K156),0)*'[2]Electricity and CHPs_IN'!G$50</f>
        <v>0.25841647424569814</v>
      </c>
      <c r="L384" s="1">
        <f>IFERROR(L156/SUM(L285,L156),0)*'[2]Electricity and CHPs_IN'!H$50</f>
        <v>0.26734263631846417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0.16448303463263922</v>
      </c>
      <c r="K385" s="1">
        <f>IFERROR(K157/SUM(K286,K157),0)*'[2]Electricity and CHPs_IN'!G$53</f>
        <v>0.44048410545605854</v>
      </c>
      <c r="L385" s="1">
        <f>IFERROR(L157/SUM(L286,L157),0)*'[2]Electricity and CHPs_IN'!H$53</f>
        <v>0.38435925074869443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0.17343072856700428</v>
      </c>
      <c r="K386" s="1">
        <f>IFERROR(K158/SUM(K287,K158),0)*'[2]Electricity and CHPs_IN'!G$56</f>
        <v>0.27566032624853071</v>
      </c>
      <c r="L386" s="1">
        <f>IFERROR(L158/SUM(L287,L158),0)*'[2]Electricity and CHPs_IN'!H$56</f>
        <v>0.21734571084445889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0.84517086966388721</v>
      </c>
      <c r="K387" s="1">
        <f t="shared" si="394"/>
        <v>0.84518051410916917</v>
      </c>
      <c r="L387" s="1">
        <f t="shared" si="394"/>
        <v>0.84518324726599769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0.84517086966388721</v>
      </c>
      <c r="K388" s="1">
        <f>'[2]Electricity and CHPs_IN'!G$33</f>
        <v>0.84518051410916917</v>
      </c>
      <c r="L388" s="1">
        <f>'[2]Electricity and CHPs_IN'!H$33</f>
        <v>0.84518324726599769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50.271365128395729</v>
      </c>
      <c r="K389" s="1">
        <f t="shared" si="395"/>
        <v>56.740843360499319</v>
      </c>
      <c r="L389" s="1">
        <f t="shared" ref="L389" si="396">SUM(L390:L394)</f>
        <v>62.588220657721436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0.23420825994271685</v>
      </c>
      <c r="K390" s="1">
        <f>'[2]Electricity and CHPs_IN'!G34</f>
        <v>0.24197927724919191</v>
      </c>
      <c r="L390" s="1">
        <f>'[2]Electricity and CHPs_IN'!H34</f>
        <v>7.0259389440302925E-2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30.122822567704372</v>
      </c>
      <c r="K391" s="1">
        <f>'[2]Electricity and CHPs_IN'!G35</f>
        <v>35.520494691318135</v>
      </c>
      <c r="L391" s="1">
        <f>'[2]Electricity and CHPs_IN'!H35</f>
        <v>39.236744765943783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4.6132625133659948</v>
      </c>
      <c r="K392" s="1">
        <f>'[2]Electricity and CHPs_IN'!G36</f>
        <v>4.8967672093347536</v>
      </c>
      <c r="L392" s="1">
        <f>'[2]Electricity and CHPs_IN'!H36</f>
        <v>5.5171051005204372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4.0155994170938207</v>
      </c>
      <c r="K393" s="1">
        <f>'[2]Electricity and CHPs_IN'!G37</f>
        <v>4.2204462731698555</v>
      </c>
      <c r="L393" s="1">
        <f>'[2]Electricity and CHPs_IN'!H37</f>
        <v>4.6620080100762813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11.285472370288829</v>
      </c>
      <c r="K394" s="1">
        <f>'[2]Electricity and CHPs_IN'!G38</f>
        <v>11.861155909427383</v>
      </c>
      <c r="L394" s="1">
        <f>'[2]Electricity and CHPs_IN'!H38</f>
        <v>13.102103391740629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1.0350767064512057E-2</v>
      </c>
      <c r="K397" s="1">
        <f t="shared" ref="K397:L397" si="402">SUM(K398:K400)</f>
        <v>0.17884232276113338</v>
      </c>
      <c r="L397" s="1">
        <f t="shared" si="402"/>
        <v>0.27676982032779845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0.17250494408064357</v>
      </c>
      <c r="L398" s="1">
        <f>IFERROR(L170/SUM(L170,L209),0)*'[2]Electricity and CHPs_IN'!H$30</f>
        <v>0.16887584819411874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6.8026435554720977E-3</v>
      </c>
      <c r="K399" s="1">
        <f>IFERROR(K171/SUM(K171,K289),0)*'[2]Electricity and CHPs_IN'!G$46</f>
        <v>3.8745608885438756E-3</v>
      </c>
      <c r="L399" s="1">
        <f>IFERROR(L171/SUM(L171,L289),0)*'[2]Electricity and CHPs_IN'!H$46</f>
        <v>9.6676936493505339E-2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3.5481235090399593E-3</v>
      </c>
      <c r="K400" s="1">
        <f>IFERROR(K172/SUM(K172,K290),0)*'[2]Electricity and CHPs_IN'!G$57</f>
        <v>2.4628177919459302E-3</v>
      </c>
      <c r="L400" s="1">
        <f>IFERROR(L172/SUM(L172,L290),0)*'[2]Electricity and CHPs_IN'!H$57</f>
        <v>1.1217035640174336E-2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1.1299248087278451</v>
      </c>
      <c r="K401" s="1">
        <f t="shared" si="403"/>
        <v>1.0066347737640071</v>
      </c>
      <c r="L401" s="1">
        <f t="shared" ref="L401" si="404">SUM(L402:L408)</f>
        <v>1.7606236236136319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9.1398771525363406E-3</v>
      </c>
      <c r="K402" s="1">
        <f>'[2]Electricity and CHPs_IN'!G63</f>
        <v>2.6955448473371911E-3</v>
      </c>
      <c r="L402" s="1">
        <f>'[2]Electricity and CHPs_IN'!H63</f>
        <v>0.13491985644662405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4.9138192762135158E-2</v>
      </c>
      <c r="K403" s="1">
        <f>'[2]Electricity and CHPs_IN'!G64</f>
        <v>4.9199525749384333E-2</v>
      </c>
      <c r="L403" s="1">
        <f>'[2]Electricity and CHPs_IN'!H64</f>
        <v>5.7600758185810397E-2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4.1207536682744149E-2</v>
      </c>
      <c r="K404" s="1">
        <f>'[2]Electricity and CHPs_IN'!G65</f>
        <v>2.7030416748099882E-2</v>
      </c>
      <c r="L404" s="1">
        <f>'[2]Electricity and CHPs_IN'!H65</f>
        <v>3.923909383293217E-2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0.41984607817799025</v>
      </c>
      <c r="K405" s="1">
        <f>'[2]Electricity and CHPs_IN'!G66</f>
        <v>0.54871367686561634</v>
      </c>
      <c r="L405" s="1">
        <f>'[2]Electricity and CHPs_IN'!H66</f>
        <v>0.81299440914485499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0.25538591988570764</v>
      </c>
      <c r="K406" s="1">
        <f>'[2]Electricity and CHPs_IN'!G67</f>
        <v>0.14195453213995868</v>
      </c>
      <c r="L406" s="1">
        <f>'[2]Electricity and CHPs_IN'!H67</f>
        <v>0.28956651765643981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0.11594712073598862</v>
      </c>
      <c r="K407" s="1">
        <f>'[2]Electricity and CHPs_IN'!G68</f>
        <v>8.7199392735081219E-2</v>
      </c>
      <c r="L407" s="1">
        <f>'[2]Electricity and CHPs_IN'!H68</f>
        <v>0.12603256973549978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0.23926008333074308</v>
      </c>
      <c r="K408" s="1">
        <f>'[2]Electricity and CHPs_IN'!G69</f>
        <v>0.14984168467852946</v>
      </c>
      <c r="L408" s="1">
        <f>'[2]Electricity and CHPs_IN'!H69</f>
        <v>0.30027041861147064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80.48470788502236</v>
      </c>
      <c r="K409" s="3">
        <f t="shared" si="406"/>
        <v>86.274309979327882</v>
      </c>
      <c r="L409" s="3">
        <f t="shared" ref="L409" si="407">L410+L463</f>
        <v>72.230491432612794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64.557953347256188</v>
      </c>
      <c r="K410" s="1">
        <f t="shared" si="408"/>
        <v>68.661053439935614</v>
      </c>
      <c r="L410" s="1">
        <f t="shared" ref="L410" si="409">L411+L440</f>
        <v>53.183936542945972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35.913751656280631</v>
      </c>
      <c r="K411" s="1">
        <f t="shared" si="410"/>
        <v>37.887747383627513</v>
      </c>
      <c r="L411" s="1">
        <f t="shared" ref="L411" si="411">SUM(L412,L418,L427,L436,L438)</f>
        <v>24.206683814651392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4.7428514412951248E-3</v>
      </c>
      <c r="K412" s="1">
        <f t="shared" si="412"/>
        <v>4.2444042779300783E-4</v>
      </c>
      <c r="L412" s="1">
        <f t="shared" si="412"/>
        <v>2.0347251030073855E-4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4.7428514412951248E-3</v>
      </c>
      <c r="K413" s="1">
        <f>'[2]Electricity and CHPs_IN'!G$28-K300</f>
        <v>4.2444042779300783E-4</v>
      </c>
      <c r="L413" s="1">
        <f>'[2]Electricity and CHPs_IN'!H$28-L300</f>
        <v>2.0347251030073855E-4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4.7428514412951248E-3</v>
      </c>
      <c r="K414" s="1">
        <f t="shared" si="413"/>
        <v>4.2444042779300783E-4</v>
      </c>
      <c r="L414" s="1">
        <f t="shared" si="413"/>
        <v>2.0347251030073855E-4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4.7428514412951248E-3</v>
      </c>
      <c r="K415" s="1">
        <f t="shared" si="414"/>
        <v>4.2444042779300783E-4</v>
      </c>
      <c r="L415" s="1">
        <f t="shared" ref="L415" si="415">L413-L417</f>
        <v>2.0347251030073855E-4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1.0757917228512302E-2</v>
      </c>
      <c r="K418" s="1">
        <f t="shared" si="419"/>
        <v>1.1749441280568861E-3</v>
      </c>
      <c r="L418" s="1">
        <f t="shared" ref="L418" si="420">SUM(L419:L420)</f>
        <v>0.65280735945552038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1.0757917228512302E-2</v>
      </c>
      <c r="K419" s="1">
        <f>'[2]Electricity and CHPs_IN'!G$24-K314</f>
        <v>9.2680415813300239E-4</v>
      </c>
      <c r="L419" s="1">
        <f>'[2]Electricity and CHPs_IN'!H$24-L314</f>
        <v>4.4852014124103683E-3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2.4813996992388359E-4</v>
      </c>
      <c r="L420" s="1">
        <f>'[2]Electricity and CHPs_IN'!H$29-L315</f>
        <v>0.64832215804311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9.6049407396726575E-3</v>
      </c>
      <c r="K421" s="1">
        <f t="shared" si="421"/>
        <v>1.0452573966350449E-3</v>
      </c>
      <c r="L421" s="1">
        <f t="shared" ref="L421" si="422">SUM(L422:L423)</f>
        <v>1.8040367988239762E-2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9.6049407396726575E-3</v>
      </c>
      <c r="K422" s="1">
        <f t="shared" si="423"/>
        <v>8.245063559939198E-4</v>
      </c>
      <c r="L422" s="1">
        <f t="shared" ref="L422" si="424">L419-L425</f>
        <v>1.2394879256377115E-4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2.2075104064112506E-4</v>
      </c>
      <c r="L423" s="1">
        <f t="shared" ref="L423" si="426">L420-L426</f>
        <v>1.7916419195675992E-2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1.1529764888396439E-3</v>
      </c>
      <c r="K424" s="1">
        <f t="shared" si="427"/>
        <v>1.2968673142184109E-4</v>
      </c>
      <c r="L424" s="1">
        <f t="shared" ref="L424" si="428">SUM(L425:L426)</f>
        <v>0.63476699146728055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1.1529764888396439E-3</v>
      </c>
      <c r="K425" s="1">
        <f t="shared" si="429"/>
        <v>1.0229780213908257E-4</v>
      </c>
      <c r="L425" s="1">
        <f t="shared" ref="L425" si="430">IFERROR(L346/L314,0)*L419</f>
        <v>4.3612526198465972E-3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2.7388929282758531E-5</v>
      </c>
      <c r="L426" s="1">
        <f t="shared" ref="L426" si="432">IFERROR(L347/L315,0)*L420</f>
        <v>0.63040573884743401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35.582657623126508</v>
      </c>
      <c r="K427" s="1">
        <f t="shared" si="433"/>
        <v>37.342113764059782</v>
      </c>
      <c r="L427" s="1">
        <f t="shared" ref="L427" si="434">SUM(L428:L429)</f>
        <v>22.988791494523298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35.582657623126508</v>
      </c>
      <c r="K428" s="1">
        <f>'[2]Electricity and CHPs_IN'!G$26-K361</f>
        <v>37.342113764059782</v>
      </c>
      <c r="L428" s="1">
        <f>'[2]Electricity and CHPs_IN'!H$26-L361</f>
        <v>0.19047254498331512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22.798318949539983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17.791328811563258</v>
      </c>
      <c r="K430" s="1">
        <f t="shared" si="435"/>
        <v>18.671056882029887</v>
      </c>
      <c r="L430" s="1">
        <f t="shared" ref="L430" si="436">SUM(L431:L432)</f>
        <v>11.494395747261649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17.791328811563258</v>
      </c>
      <c r="K431" s="1">
        <f t="shared" si="437"/>
        <v>18.671056882029887</v>
      </c>
      <c r="L431" s="1">
        <f t="shared" ref="L431" si="438">IFERROR(L368/L361,0)*L428</f>
        <v>9.5236272491657559E-2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11.399159474769991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17.79132881156325</v>
      </c>
      <c r="K433" s="1">
        <f t="shared" si="441"/>
        <v>18.671056882029895</v>
      </c>
      <c r="L433" s="1">
        <f t="shared" ref="L433" si="442">SUM(L434:L435)</f>
        <v>11.494395747261649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17.79132881156325</v>
      </c>
      <c r="K434" s="1">
        <f t="shared" si="443"/>
        <v>18.671056882029895</v>
      </c>
      <c r="L434" s="1">
        <f t="shared" ref="L434" si="444">L428-L431</f>
        <v>9.5236272491657559E-2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11.399159474769991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0.31559326448431257</v>
      </c>
      <c r="K436" s="1">
        <f t="shared" si="447"/>
        <v>0.33456394577109649</v>
      </c>
      <c r="L436" s="1">
        <f t="shared" si="447"/>
        <v>0.35177625115540673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0.31559326448431257</v>
      </c>
      <c r="K437" s="1">
        <f>'[2]Electricity and CHPs_IN'!G$25-K380</f>
        <v>0.33456394577109649</v>
      </c>
      <c r="L437" s="1">
        <f>'[2]Electricity and CHPs_IN'!H$25-L380</f>
        <v>0.35177625115540673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0.20947028924078068</v>
      </c>
      <c r="L438" s="1">
        <f t="shared" si="448"/>
        <v>0.21310523700686393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0.20947028924078068</v>
      </c>
      <c r="L439" s="1">
        <f>'[2]Electricity and CHPs_IN'!H$30-L398</f>
        <v>0.21310523700686393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28.644201690975557</v>
      </c>
      <c r="K440" s="1">
        <f t="shared" si="449"/>
        <v>30.773306056308101</v>
      </c>
      <c r="L440" s="1">
        <f t="shared" ref="L440" si="450">SUM(L441,L447,L449,L455,L457,L459,L461)</f>
        <v>28.977252728294577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19.877132740122782</v>
      </c>
      <c r="K441" s="1">
        <f t="shared" si="451"/>
        <v>20.3730621256436</v>
      </c>
      <c r="L441" s="1">
        <f t="shared" si="451"/>
        <v>17.539751594301691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19.877132740122782</v>
      </c>
      <c r="K442" s="1">
        <f t="shared" si="452"/>
        <v>20.3730621256436</v>
      </c>
      <c r="L442" s="1">
        <f t="shared" ref="L442" si="453">SUM(L444:L446)</f>
        <v>17.539751594301691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6.0725428626196436</v>
      </c>
      <c r="K443" s="1">
        <f t="shared" si="454"/>
        <v>2.8336266003104509</v>
      </c>
      <c r="L443" s="1">
        <f t="shared" si="454"/>
        <v>3.3304791689881902E-4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6.0725428626196436</v>
      </c>
      <c r="K444" s="1">
        <f>'[2]Electricity and CHPs_IN'!G$90</f>
        <v>2.8336266003104509</v>
      </c>
      <c r="L444" s="1">
        <f>'[2]Electricity and CHPs_IN'!H$90</f>
        <v>3.3304791689881902E-4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6.9022949387515702</v>
      </c>
      <c r="K445" s="1">
        <f t="shared" si="455"/>
        <v>8.7697177626665752</v>
      </c>
      <c r="L445" s="1">
        <f t="shared" si="455"/>
        <v>8.7697092731923973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6.9022949387515702</v>
      </c>
      <c r="K446" s="1">
        <f>'[2]Electricity and CHPs_IN'!G$91</f>
        <v>8.7697177626665752</v>
      </c>
      <c r="L446" s="1">
        <f>'[2]Electricity and CHPs_IN'!H$91</f>
        <v>8.7697092731923973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0.85608155856618107</v>
      </c>
      <c r="K447" s="1">
        <f t="shared" si="456"/>
        <v>0.85619213275595252</v>
      </c>
      <c r="L447" s="1">
        <f t="shared" si="456"/>
        <v>0.27993754906033019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0.85608155856618107</v>
      </c>
      <c r="K448" s="1">
        <f>'[2]Electricity and CHPs_IN'!G$92</f>
        <v>0.85619213275595252</v>
      </c>
      <c r="L448" s="1">
        <f>'[2]Electricity and CHPs_IN'!H$92</f>
        <v>0.27993754906033019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3.0384315806458777E-4</v>
      </c>
      <c r="K449" s="1">
        <f t="shared" si="457"/>
        <v>3.2691951327371896E-5</v>
      </c>
      <c r="L449" s="1">
        <f t="shared" si="457"/>
        <v>1.2334125331870078E-5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3.0384315806458777E-4</v>
      </c>
      <c r="K450" s="1">
        <f>'[2]Electricity and CHPs_IN'!G$93</f>
        <v>3.2691951327371896E-5</v>
      </c>
      <c r="L450" s="1">
        <f>'[2]Electricity and CHPs_IN'!H$93</f>
        <v>1.2334125331870078E-5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3.0384315806458777E-4</v>
      </c>
      <c r="K451" s="1">
        <f t="shared" si="458"/>
        <v>3.2691951327371896E-5</v>
      </c>
      <c r="L451" s="1">
        <f t="shared" si="458"/>
        <v>1.2334125331870078E-5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3.0384315806458777E-4</v>
      </c>
      <c r="K452" s="1">
        <f t="shared" si="459"/>
        <v>3.2691951327371896E-5</v>
      </c>
      <c r="L452" s="1">
        <f t="shared" ref="L452" si="460">L450</f>
        <v>1.2334125331870078E-5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5.7915939788354516</v>
      </c>
      <c r="K455" s="1">
        <f t="shared" si="462"/>
        <v>6.4362819216757376</v>
      </c>
      <c r="L455" s="1">
        <f t="shared" si="462"/>
        <v>7.7246762997067728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5.7915939788354516</v>
      </c>
      <c r="K456" s="1">
        <f>'[2]Electricity and CHPs_IN'!G$94</f>
        <v>6.4362819216757376</v>
      </c>
      <c r="L456" s="1">
        <f>'[2]Electricity and CHPs_IN'!H$94</f>
        <v>7.7246762997067728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2.1190895702930757</v>
      </c>
      <c r="K461" s="1">
        <f t="shared" ref="K461:L461" si="468">K462</f>
        <v>3.1077371842814823</v>
      </c>
      <c r="L461" s="1">
        <f t="shared" si="468"/>
        <v>3.4328749511004473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2.1190895702930757</v>
      </c>
      <c r="K462" s="1">
        <f>'[2]Electricity and CHPs_IN'!G$97</f>
        <v>3.1077371842814823</v>
      </c>
      <c r="L462" s="1">
        <f>'[2]Electricity and CHPs_IN'!H$97</f>
        <v>3.4328749511004473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15.926754537766174</v>
      </c>
      <c r="K463" s="1">
        <f t="shared" si="469"/>
        <v>17.613256539392268</v>
      </c>
      <c r="L463" s="1">
        <f t="shared" ref="L463" si="470">SUM(L464,L470,L503,L512,L518)</f>
        <v>19.046554889666819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0.53733062652090458</v>
      </c>
      <c r="K464" s="1">
        <f t="shared" si="471"/>
        <v>4.7403727133936563E-3</v>
      </c>
      <c r="L464" s="1">
        <f t="shared" si="471"/>
        <v>8.6975821137596013E-2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0.53733062652090458</v>
      </c>
      <c r="K465" s="1">
        <f>'[2]Electricity and CHPs_IN'!G$41-K301</f>
        <v>4.7403727133936563E-3</v>
      </c>
      <c r="L465" s="1">
        <f>'[2]Electricity and CHPs_IN'!H$41-L301</f>
        <v>8.6975821137596013E-2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0.53733062652090458</v>
      </c>
      <c r="K466" s="1">
        <f t="shared" si="472"/>
        <v>4.7403727133936563E-3</v>
      </c>
      <c r="L466" s="1">
        <f t="shared" si="472"/>
        <v>8.6975821137596013E-2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0.53733062652090458</v>
      </c>
      <c r="K467" s="1">
        <f t="shared" si="473"/>
        <v>4.7403727133936563E-3</v>
      </c>
      <c r="L467" s="1">
        <f t="shared" ref="L467" si="474">L465-L469</f>
        <v>8.6975821137596013E-2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6.4964241836768544</v>
      </c>
      <c r="K470" s="1">
        <f t="shared" si="478"/>
        <v>6.4838121468791421</v>
      </c>
      <c r="L470" s="1">
        <f t="shared" ref="L470" si="479">SUM(L471:L480)</f>
        <v>1.3875078735727255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2.926117582771463E-2</v>
      </c>
      <c r="K471" s="1">
        <f>'[2]Electricity and CHPs_IN'!G$39-K316</f>
        <v>1.0859246566579888E-2</v>
      </c>
      <c r="L471" s="1">
        <f>'[2]Electricity and CHPs_IN'!H$39-L316</f>
        <v>4.8674826734561097E-3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7.7827996701765093E-5</v>
      </c>
      <c r="L472" s="6">
        <f>'[2]Electricity and CHPs_IN'!H$40-L317</f>
        <v>1.9604746991254123E-3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2.2347719268171685E-2</v>
      </c>
      <c r="K474" s="1">
        <f>'[2]Electricity and CHPs_IN'!G$48-K319</f>
        <v>1.4612818471072656E-2</v>
      </c>
      <c r="L474" s="1">
        <f>'[2]Electricity and CHPs_IN'!H$48-L319</f>
        <v>4.7804442079826441E-3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4.8772004456498514</v>
      </c>
      <c r="K476" s="1">
        <f>'[2]Electricity and CHPs_IN'!G$51-K321</f>
        <v>5.0399184599420987</v>
      </c>
      <c r="L476" s="1">
        <f>'[2]Electricity and CHPs_IN'!H$51-L321</f>
        <v>6.9174198291549055E-3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1.5355314506598989</v>
      </c>
      <c r="K478" s="1">
        <f>'[2]Electricity and CHPs_IN'!G$54-K323</f>
        <v>1.407144086247258</v>
      </c>
      <c r="L478" s="1">
        <f>'[2]Electricity and CHPs_IN'!H$54-L323</f>
        <v>1.3677348344375686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3.1046569856267237E-2</v>
      </c>
      <c r="K479" s="1">
        <f>'[2]Electricity and CHPs_IN'!G$55-K324</f>
        <v>9.9568120106640363E-3</v>
      </c>
      <c r="L479" s="1">
        <f>'[2]Electricity and CHPs_IN'!H$55-L324</f>
        <v>7.9628384729684559E-4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1.0368224149515967E-3</v>
      </c>
      <c r="K480" s="1">
        <f>'[2]Electricity and CHPs_IN'!G$58-K325</f>
        <v>1.2428956447666289E-3</v>
      </c>
      <c r="L480" s="1">
        <f>'[2]Electricity and CHPs_IN'!H$58-L325</f>
        <v>4.5093387814105134E-4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4.4292105715606001</v>
      </c>
      <c r="K481" s="1">
        <f t="shared" si="480"/>
        <v>4.5163295914935251</v>
      </c>
      <c r="L481" s="1">
        <f t="shared" ref="L481" si="481">SUM(L482:L491)</f>
        <v>5.4642904537966169E-4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2.6125118257412667E-2</v>
      </c>
      <c r="K482" s="1">
        <f t="shared" si="483"/>
        <v>9.6606362162710326E-3</v>
      </c>
      <c r="L482" s="1">
        <f t="shared" ref="L482" si="484">L471-L493</f>
        <v>1.3451315665124943E-4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7.7827996701765093E-5</v>
      </c>
      <c r="L483" s="1">
        <f t="shared" ref="L483" si="486">L472-L494</f>
        <v>5.417782825450153E-5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1.9952609290275536E-2</v>
      </c>
      <c r="K485" s="1">
        <f t="shared" si="489"/>
        <v>1.2999900359376398E-2</v>
      </c>
      <c r="L485" s="1">
        <f t="shared" ref="L485" si="490">L474-L496</f>
        <v>1.3210784377674055E-4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4.3544879794962004</v>
      </c>
      <c r="K487" s="1">
        <f t="shared" si="493"/>
        <v>4.483627708667461</v>
      </c>
      <c r="L487" s="1">
        <f t="shared" ref="L487" si="494">L476-L498</f>
        <v>1.9116328491024671E-4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2.7719163226987576E-2</v>
      </c>
      <c r="K490" s="1">
        <f t="shared" si="497"/>
        <v>8.857809620499122E-3</v>
      </c>
      <c r="L490" s="1">
        <f t="shared" ref="L490" si="498">L479-L501</f>
        <v>2.2005348775951117E-5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9.2570128972367487E-4</v>
      </c>
      <c r="K491" s="1">
        <f t="shared" si="499"/>
        <v>1.1057086332150279E-3</v>
      </c>
      <c r="L491" s="1">
        <f t="shared" ref="L491" si="500">L480-L502</f>
        <v>1.2461583010972359E-5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2.0672136121162561</v>
      </c>
      <c r="K492" s="1">
        <f t="shared" si="501"/>
        <v>1.9674825553856179</v>
      </c>
      <c r="L492" s="1">
        <f t="shared" ref="L492" si="502">SUM(L493:L502)</f>
        <v>1.3869614445273459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3.1360575703019617E-3</v>
      </c>
      <c r="K493" s="1">
        <f t="shared" si="504"/>
        <v>1.1986103503088563E-3</v>
      </c>
      <c r="L493" s="1">
        <f t="shared" ref="L493" si="505">IFERROR(L348/L316,0)*L471</f>
        <v>4.7329695168048603E-3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1.9062968708709108E-3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2.3951099778961476E-3</v>
      </c>
      <c r="K496" s="1">
        <f t="shared" si="510"/>
        <v>1.6129181116962574E-3</v>
      </c>
      <c r="L496" s="1">
        <f t="shared" ref="L496" si="511">IFERROR(L351/L319,0)*L474</f>
        <v>4.6483363642059036E-3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0.52271246615365119</v>
      </c>
      <c r="K498" s="1">
        <f t="shared" si="514"/>
        <v>0.55629075127463823</v>
      </c>
      <c r="L498" s="1">
        <f t="shared" ref="L498" si="515">IFERROR(L353/L321,0)*L476</f>
        <v>6.7262565442446588E-3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1.5355314506598989</v>
      </c>
      <c r="K500" s="1">
        <f t="shared" si="518"/>
        <v>1.407144086247258</v>
      </c>
      <c r="L500" s="1">
        <f t="shared" ref="L500" si="519">L478</f>
        <v>1.3677348344375686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3.327406629279662E-3</v>
      </c>
      <c r="K501" s="1">
        <f t="shared" si="520"/>
        <v>1.0990023901649149E-3</v>
      </c>
      <c r="L501" s="1">
        <f t="shared" ref="L501" si="521">IFERROR(L356/L324,0)*L479</f>
        <v>7.7427849852089448E-4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1.111211252279218E-4</v>
      </c>
      <c r="K502" s="1">
        <f t="shared" si="522"/>
        <v>1.3718701155160108E-4</v>
      </c>
      <c r="L502" s="1">
        <f t="shared" ref="L502" si="523">IFERROR(L357/L325,0)*L480</f>
        <v>4.3847229513007898E-4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1.7141324875433777E-2</v>
      </c>
      <c r="K503" s="1">
        <f t="shared" si="524"/>
        <v>1.3083594748951162E-2</v>
      </c>
      <c r="L503" s="1">
        <f t="shared" ref="L503" si="525">SUM(L504:L505)</f>
        <v>4.5363780565738789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1.7141324875433777E-2</v>
      </c>
      <c r="K504" s="6">
        <f>'[2]Electricity and CHPs_IN'!G$44-K363</f>
        <v>1.3083594748951162E-2</v>
      </c>
      <c r="L504" s="6">
        <f>'[2]Electricity and CHPs_IN'!H$44-L363</f>
        <v>3.0128776912214127E-3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4.5333651788826579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1.7141324875433777E-2</v>
      </c>
      <c r="K509" s="1">
        <f t="shared" si="528"/>
        <v>1.3083594748951162E-2</v>
      </c>
      <c r="L509" s="1">
        <f t="shared" ref="L509" si="529">SUM(L510:L511)</f>
        <v>4.5363780565738789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1.7141324875433777E-2</v>
      </c>
      <c r="K510" s="1">
        <f t="shared" si="530"/>
        <v>1.3083594748951162E-2</v>
      </c>
      <c r="L510" s="1">
        <f t="shared" ref="L510" si="531">L504</f>
        <v>3.0128776912214127E-3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4.5333651788826579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8.8688229907445528</v>
      </c>
      <c r="K512" s="1">
        <f t="shared" si="534"/>
        <v>11.107745025463467</v>
      </c>
      <c r="L512" s="1">
        <f t="shared" ref="L512" si="535">SUM(L513:L517)</f>
        <v>12.981015314864262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7.7292137285540239</v>
      </c>
      <c r="K513" s="6">
        <f>'[2]Electricity and CHPs_IN'!G$42-K382</f>
        <v>8.6030219202167579</v>
      </c>
      <c r="L513" s="6">
        <f>'[2]Electricity and CHPs_IN'!H$42-L382</f>
        <v>8.0743257944150422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0.24242985610724216</v>
      </c>
      <c r="L514" s="1">
        <f>'[2]Electricity and CHPs_IN'!H$43-L383</f>
        <v>2.9003920804863181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0.43087019600542359</v>
      </c>
      <c r="K515" s="1">
        <f>'[2]Electricity and CHPs_IN'!G$50-K384</f>
        <v>0.66878582344874771</v>
      </c>
      <c r="L515" s="1">
        <f>'[2]Electricity and CHPs_IN'!H$50-L384</f>
        <v>0.66443104052812707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0.43754107734790781</v>
      </c>
      <c r="K516" s="1">
        <f>'[2]Electricity and CHPs_IN'!G$53-K385</f>
        <v>1.1717311179619294</v>
      </c>
      <c r="L516" s="1">
        <f>'[2]Electricity and CHPs_IN'!H$53-L385</f>
        <v>1.022433474898006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0.27119798883719815</v>
      </c>
      <c r="K517" s="1">
        <f>'[2]Electricity and CHPs_IN'!G$56-K386</f>
        <v>0.42177630772879054</v>
      </c>
      <c r="L517" s="1">
        <f>'[2]Electricity and CHPs_IN'!H$56-L386</f>
        <v>0.3194329245367673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7.0354119484282631E-3</v>
      </c>
      <c r="K518" s="1">
        <f t="shared" si="536"/>
        <v>3.8753995873145072E-3</v>
      </c>
      <c r="L518" s="1">
        <f t="shared" ref="L518" si="537">SUM(L519:L520)</f>
        <v>5.4677823518357316E-2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4.5831952035352442E-3</v>
      </c>
      <c r="K519" s="1">
        <f>'[2]Electricity and CHPs_IN'!G$46-K399</f>
        <v>2.3247365331263278E-3</v>
      </c>
      <c r="L519" s="1">
        <f>'[2]Electricity and CHPs_IN'!H$46-L399</f>
        <v>4.8338468246752697E-2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2.4522167448930185E-3</v>
      </c>
      <c r="K520" s="1">
        <f>'[2]Electricity and CHPs_IN'!G$57-K400</f>
        <v>1.5506630541881794E-3</v>
      </c>
      <c r="L520" s="1">
        <f>'[2]Electricity and CHPs_IN'!H$57-L400</f>
        <v>6.3393552716046169E-3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0.33008902323402722</v>
      </c>
      <c r="K522" s="13">
        <f t="shared" si="538"/>
        <v>0.3300888317185679</v>
      </c>
      <c r="L522" s="13">
        <f t="shared" ref="L522" si="539">IFERROR(L65/L293,"-")</f>
        <v>0.32008007445844822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0.80000011918996561</v>
      </c>
      <c r="K525" s="13">
        <f t="shared" si="540"/>
        <v>0.80000011876893318</v>
      </c>
      <c r="L525" s="13">
        <f t="shared" ref="L525" si="543">IFERROR(L69/L297,"-")</f>
        <v>0.80000010735738925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0.29884683118942279</v>
      </c>
      <c r="K526" s="13">
        <f t="shared" si="544"/>
        <v>0.27600333268518967</v>
      </c>
      <c r="L526" s="13">
        <f t="shared" ref="L526" si="545">IFERROR(L71/L299,"-")</f>
        <v>0.31699322857085971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0.10404352178943409</v>
      </c>
      <c r="K527" s="13">
        <f t="shared" si="546"/>
        <v>8.9134111403715646E-2</v>
      </c>
      <c r="L527" s="13">
        <f t="shared" ref="L527" si="547">IFERROR(L72/(L300+L413),"-")</f>
        <v>0.10437853174078696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0.2630637002704197</v>
      </c>
      <c r="K528" s="13">
        <f t="shared" si="548"/>
        <v>0.25941537329909808</v>
      </c>
      <c r="L528" s="13">
        <f t="shared" ref="L528" si="549">IFERROR(L73/(L301+L465),"-")</f>
        <v>0.26199727260138334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0.52816393164594144</v>
      </c>
      <c r="L529" s="13">
        <f t="shared" ref="L529" si="551">IFERROR(L83/L311,"-")</f>
        <v>0.58829385719292926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0.37715651639925518</v>
      </c>
      <c r="K530" s="13">
        <f t="shared" si="552"/>
        <v>0.35230524463209523</v>
      </c>
      <c r="L530" s="13">
        <f t="shared" ref="L530" si="553">IFERROR(L84/L312,"-")</f>
        <v>0.39763449262487449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0.52397674089179147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0.2416721989463437</v>
      </c>
      <c r="K532" s="13">
        <f t="shared" si="556"/>
        <v>0.21963371707291202</v>
      </c>
      <c r="L532" s="13">
        <f t="shared" ref="L532" si="557">IFERROR(L86/SUM(L314,L419),"-")</f>
        <v>0.2334766618812511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0.39999999999999974</v>
      </c>
      <c r="L533" s="13">
        <f t="shared" ref="L533" si="559">IFERROR(L87/SUM(L315,L420),"-")</f>
        <v>0.39999999999999986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0.3564344470358507</v>
      </c>
      <c r="K534" s="13">
        <f t="shared" si="560"/>
        <v>0.35558525251437267</v>
      </c>
      <c r="L534" s="13">
        <f t="shared" ref="L534" si="561">IFERROR(L88/SUM(L316,L471),"-'")</f>
        <v>0.19874694047934913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0.29124089773614875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0.24738075287498046</v>
      </c>
      <c r="K537" s="13">
        <f t="shared" si="567"/>
        <v>0.26566063507265214</v>
      </c>
      <c r="L537" s="13">
        <f t="shared" ref="L537" si="568">IFERROR(L91/SUM(L319,L474),"-")</f>
        <v>0.26272583096237195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0.42999999999999966</v>
      </c>
      <c r="K538" s="13">
        <f t="shared" si="569"/>
        <v>0.44000000000000011</v>
      </c>
      <c r="L538" s="13">
        <f t="shared" ref="L538" si="570">IFERROR(L92/SUM(L320,L475),"-")</f>
        <v>0.45000000000000029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0.30186454397698786</v>
      </c>
      <c r="K539" s="13">
        <f t="shared" si="571"/>
        <v>0.30431421755292498</v>
      </c>
      <c r="L539" s="13">
        <f t="shared" ref="L539" si="572">IFERROR(L93/SUM(L321,L476),"-")</f>
        <v>0.27296804687239234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0.42999999999999988</v>
      </c>
      <c r="K540" s="13">
        <f t="shared" si="573"/>
        <v>0.44000000000000006</v>
      </c>
      <c r="L540" s="13">
        <f t="shared" ref="L540" si="574">IFERROR(L94/SUM(L322,L477),"-")</f>
        <v>0.45000000000000012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0.3694708523865205</v>
      </c>
      <c r="K541" s="13">
        <f t="shared" si="575"/>
        <v>0.37436229063941634</v>
      </c>
      <c r="L541" s="13">
        <f t="shared" ref="L541" si="576">IFERROR(L95/SUM(L323,L478),"-")</f>
        <v>0.38514310925245004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0.34958236430905915</v>
      </c>
      <c r="K542" s="13">
        <f t="shared" si="577"/>
        <v>0.34544604993470857</v>
      </c>
      <c r="L542" s="13">
        <f t="shared" ref="L542" si="578">IFERROR(L96/SUM(L324,L479),"-")</f>
        <v>0.27510347199919832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0.60499999999999998</v>
      </c>
      <c r="K543" s="13">
        <f t="shared" si="579"/>
        <v>0.60999999999999965</v>
      </c>
      <c r="L543" s="13">
        <f t="shared" ref="L543" si="580">IFERROR(L97/SUM(L325,L480),"-")</f>
        <v>0.61999999999999889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0.35745695376016584</v>
      </c>
      <c r="K544" s="13">
        <f t="shared" si="581"/>
        <v>0.35745695376016623</v>
      </c>
      <c r="L544" s="13">
        <f t="shared" ref="L544" si="582">IFERROR(L131/L359,"-")</f>
        <v>0.3574569537601659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0.34140256108732547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3.5871560531460116E-2</v>
      </c>
      <c r="K546" s="13">
        <f t="shared" si="585"/>
        <v>3.4672357964798547E-2</v>
      </c>
      <c r="L546" s="13">
        <f t="shared" ref="L546" si="586">IFERROR(L133/SUM(L361,L428),"-")</f>
        <v>1.1643008718354983E-2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5.400000000000002E-2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6.197265056735525E-2</v>
      </c>
      <c r="K548" s="13">
        <f t="shared" si="589"/>
        <v>6.1972650567355264E-2</v>
      </c>
      <c r="L548" s="13">
        <f t="shared" ref="L548" si="590">IFERROR(L135/SUM(L363,L504),"-")</f>
        <v>6.1972650567355313E-2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4.5431760215214279E-2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4.4677214554267354E-3</v>
      </c>
      <c r="K550" s="13">
        <f t="shared" si="593"/>
        <v>3.9997928011892237E-3</v>
      </c>
      <c r="L550" s="13">
        <f t="shared" ref="L550" si="594">IFERROR(L152/SUM(L380,L437),"-")</f>
        <v>3.9402940684824849E-3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0.14700050043149909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0.33911824442636451</v>
      </c>
      <c r="K552" s="13">
        <f t="shared" si="597"/>
        <v>0.342798012923619</v>
      </c>
      <c r="L552" s="13">
        <f t="shared" ref="L552" si="598">IFERROR(L154/SUM(L382,L513),"-")</f>
        <v>0.35633836878102482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0.31476919965029615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3.5846780703976916E-3</v>
      </c>
      <c r="K554" s="13">
        <f t="shared" si="601"/>
        <v>2.9777081662224988E-3</v>
      </c>
      <c r="L554" s="13">
        <f t="shared" ref="L554" si="602">IFERROR(L156/SUM(L384,L515),"-")</f>
        <v>1.9905300207176601E-3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7.2785043374072739E-3</v>
      </c>
      <c r="K555" s="13">
        <f t="shared" si="603"/>
        <v>0.1198950287141673</v>
      </c>
      <c r="L555" s="13">
        <f t="shared" ref="L555" si="604">IFERROR(L157/SUM(L385,L516),"-")</f>
        <v>9.8349780584337063E-2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3.1046381699942854E-3</v>
      </c>
      <c r="K556" s="13">
        <f t="shared" si="605"/>
        <v>1.6982894796378676E-3</v>
      </c>
      <c r="L556" s="13">
        <f t="shared" ref="L556" si="606">IFERROR(L158/SUM(L386,L517),"-")</f>
        <v>1.2312410963861919E-3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0.4200000000000001</v>
      </c>
      <c r="L564" s="13">
        <f t="shared" ref="L564" si="610">IFERROR(L170/SUM(L398,L439),"-")</f>
        <v>0.41999999999999987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0.52250000000000019</v>
      </c>
      <c r="K565" s="13">
        <f t="shared" si="611"/>
        <v>0.55000000000000027</v>
      </c>
      <c r="L565" s="13">
        <f t="shared" ref="L565" si="612">IFERROR(L171/SUM(L399,L519),"-")</f>
        <v>0.59999999999999909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0.50750000000000017</v>
      </c>
      <c r="K566" s="13">
        <f t="shared" si="613"/>
        <v>0.5399999999999997</v>
      </c>
      <c r="L566" s="13">
        <f t="shared" ref="L566" si="614">IFERROR(L172/SUM(L400,L520),"-")</f>
        <v>0.57500000000000051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0.69961119167796981</v>
      </c>
      <c r="K567" s="13">
        <f t="shared" si="615"/>
        <v>0.69854284315698578</v>
      </c>
      <c r="L567" s="13">
        <f t="shared" ref="L567" si="616">IFERROR(L174/L402,"-")</f>
        <v>0.6999840992270423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0.86696828323501574</v>
      </c>
      <c r="K568" s="13">
        <f t="shared" si="615"/>
        <v>0.86699150936508951</v>
      </c>
      <c r="L568" s="13">
        <f t="shared" ref="L568" si="617">IFERROR(L175/L403,"-")</f>
        <v>0.86701889100034468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0.89420420467231831</v>
      </c>
      <c r="K569" s="13">
        <f t="shared" si="615"/>
        <v>0.89417865746718517</v>
      </c>
      <c r="L569" s="13">
        <f t="shared" ref="L569" si="618">IFERROR(L176/L404,"-")</f>
        <v>0.89425674925760468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0.90426465112982612</v>
      </c>
      <c r="K570" s="13">
        <f t="shared" si="615"/>
        <v>0.90426828657482605</v>
      </c>
      <c r="L570" s="13">
        <f t="shared" ref="L570" si="619">IFERROR(L177/L405,"-")</f>
        <v>0.90426876361065567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0.90425315684416041</v>
      </c>
      <c r="K571" s="13">
        <f t="shared" si="615"/>
        <v>0.9042589413111386</v>
      </c>
      <c r="L571" s="13">
        <f t="shared" ref="L571" si="620">IFERROR(L178/L406,"-")</f>
        <v>0.90426458700521051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0.90423329199715885</v>
      </c>
      <c r="K572" s="13">
        <f t="shared" si="615"/>
        <v>0.90425220130294559</v>
      </c>
      <c r="L572" s="13">
        <f t="shared" ref="L572" si="621">IFERROR(L179/L407,"-")</f>
        <v>0.90425797523770279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0.90426085927032551</v>
      </c>
      <c r="K573" s="13">
        <f t="shared" si="615"/>
        <v>0.90426459064790754</v>
      </c>
      <c r="L573" s="13">
        <f t="shared" ref="L573" si="622">IFERROR(L180/L408,"-")</f>
        <v>0.90426723298704892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0.52552635397207548</v>
      </c>
      <c r="K575" s="4">
        <f t="shared" si="623"/>
        <v>0.44670757013741752</v>
      </c>
      <c r="L575" s="4">
        <f t="shared" ref="L575" si="624">IFERROR(L212/L442,"-")</f>
        <v>0.38084192370434261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>
        <f t="shared" si="625"/>
        <v>2</v>
      </c>
      <c r="L576" s="4">
        <f t="shared" ref="L576" si="626">IFERROR(L218/L448,"-")</f>
        <v>13.07339191939011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0.85445501111132549</v>
      </c>
      <c r="K577" s="4">
        <f t="shared" si="627"/>
        <v>0.85445501111132538</v>
      </c>
      <c r="L577" s="4">
        <f t="shared" ref="L577" si="628">IFERROR(L220/L450,"-")</f>
        <v>0.85445501111132427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0.69999999999999984</v>
      </c>
      <c r="K578" s="4">
        <f t="shared" si="629"/>
        <v>0.70000000000000073</v>
      </c>
      <c r="L578" s="4">
        <f t="shared" ref="L578" si="630">IFERROR(L226/L456,"-")</f>
        <v>0.69999999999999962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2.8999999999999995</v>
      </c>
      <c r="K581" s="4">
        <f t="shared" si="635"/>
        <v>2.9</v>
      </c>
      <c r="L581" s="4">
        <f t="shared" ref="L581" si="636">IFERROR(L232/L462,"-")</f>
        <v>2.8999999999999972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11.57312547870635</v>
      </c>
      <c r="K614" s="3">
        <f t="shared" ref="K614:L614" si="667">K615+K616+K621</f>
        <v>14.446562186819406</v>
      </c>
      <c r="L614" s="3">
        <f t="shared" si="667"/>
        <v>15.88319523048067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4.3847701379288919</v>
      </c>
      <c r="K615" s="1">
        <f>[2]Other_transformation!G$19</f>
        <v>6.0359497311674231</v>
      </c>
      <c r="L615" s="1">
        <f>[2]Other_transformation!H$19</f>
        <v>6.035959294780751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7.1883553407774583</v>
      </c>
      <c r="K616" s="1">
        <f>[2]Other_transformation!G$20</f>
        <v>8.4106124556519841</v>
      </c>
      <c r="L616" s="1">
        <f>[2]Other_transformation!H$20</f>
        <v>9.8472359356999188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7.1883553407774583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8.4080604767508724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9.8446888599934734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2.5519789011112732E-3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2.5470757064449119E-3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0.14376710681554927</v>
      </c>
      <c r="K624" s="3">
        <f t="shared" ref="K624:L624" si="672">K625+K626+K631</f>
        <v>0.16816120953501729</v>
      </c>
      <c r="L624" s="3">
        <f t="shared" si="672"/>
        <v>0.19689377719986956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0.14376710681554927</v>
      </c>
      <c r="K626" s="1">
        <f t="shared" si="673"/>
        <v>0.16816120953501729</v>
      </c>
      <c r="L626" s="1">
        <f t="shared" ref="L626" si="674">SUM(L627:L630)</f>
        <v>0.19689377719986956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0.14376710681554927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0.16816120953501729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0.19689377719986956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24.900306148990541</v>
      </c>
      <c r="K644" s="3">
        <f t="shared" ref="K644:L644" si="696">K645+K646+K651</f>
        <v>31.723521329308028</v>
      </c>
      <c r="L644" s="3">
        <f t="shared" si="696"/>
        <v>34.193721565350913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12.540442594476605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17.262816231138792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17.262843583072918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12.359863554513936</v>
      </c>
      <c r="K646" s="1">
        <f t="shared" ref="K646:L646" si="701">SUM(K647:K650)</f>
        <v>14.460705098169235</v>
      </c>
      <c r="L646" s="1">
        <f t="shared" si="701"/>
        <v>16.930877982277995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12.359863554513936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14.457059414024791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16.927239302697359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3.645684144444676E-3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3.6386795806355927E-3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0.34965034965035036</v>
      </c>
      <c r="K655" s="4">
        <f t="shared" si="707"/>
        <v>0.34965034965035041</v>
      </c>
      <c r="L655" s="4">
        <f t="shared" ref="L655" si="708">IFERROR(SUM(L635,L625,L615)/L645,"-")</f>
        <v>0.34965034965035025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0.59322033898305049</v>
      </c>
      <c r="K656" s="4">
        <f t="shared" si="709"/>
        <v>0.5932203389830506</v>
      </c>
      <c r="L656" s="4">
        <f t="shared" ref="L656" si="710">IFERROR(SUM(L637,L627,L617)/L647,"-")</f>
        <v>0.5932203389830506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0.7</v>
      </c>
      <c r="L658" s="4">
        <f t="shared" ref="L658" si="712">IFERROR(SUM(L639,L629,L619)/L649,"-")</f>
        <v>0.69999999999999918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2.6412454967663934</v>
      </c>
      <c r="K662" s="3">
        <f t="shared" si="717"/>
        <v>9.1585884918882385</v>
      </c>
      <c r="L662" s="3">
        <f t="shared" ref="L662" si="718">SUM(L663,L667,L676)</f>
        <v>9.2908426157340109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2.6412454967663934</v>
      </c>
      <c r="K663" s="1">
        <f>[2]Other_transformation!G$28</f>
        <v>9.1585884918882385</v>
      </c>
      <c r="L663" s="1">
        <f>[2]Other_transformation!H$28</f>
        <v>9.2908426157340109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2.6412454967663934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9.1585884918882385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9.2908426157340109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4.7165098156542733</v>
      </c>
      <c r="K679" s="3">
        <f t="shared" si="735"/>
        <v>16.354622306943284</v>
      </c>
      <c r="L679" s="3">
        <f t="shared" ref="L679" si="736">SUM(L680,L684,L686,L695)</f>
        <v>16.590790385239313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4.7165098156542733</v>
      </c>
      <c r="K680" s="1">
        <f t="shared" si="737"/>
        <v>16.354622306943284</v>
      </c>
      <c r="L680" s="1">
        <f t="shared" ref="L680" si="738">SUM(L681:L683)</f>
        <v>16.590790385239313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4.7165098156542733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16.354622306943284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16.590790385239313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0.56000000000000005</v>
      </c>
      <c r="K699" s="4">
        <f t="shared" si="762"/>
        <v>0.55999999999999994</v>
      </c>
      <c r="L699" s="4">
        <f t="shared" ref="L699" si="763">IFERROR(L664/L681,"-")</f>
        <v>0.55999999999999972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4.39916412072672</v>
      </c>
      <c r="K706" s="1">
        <f>[2]Other_transformation!G$39</f>
        <v>2.8181540722032716</v>
      </c>
      <c r="L706" s="1">
        <f>[2]Other_transformation!H$39</f>
        <v>3.1731079301805303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4.8202065148595619</v>
      </c>
      <c r="K707" s="1">
        <f>[2]Other_transformation!G$38</f>
        <v>3.0878785710018413</v>
      </c>
      <c r="L707" s="1">
        <f>[2]Other_transformation!H$38</f>
        <v>3.4768049333158442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0.91265054871925777</v>
      </c>
      <c r="K708" s="14">
        <f t="shared" si="775"/>
        <v>0.91265054871925899</v>
      </c>
      <c r="L708" s="14">
        <f t="shared" ref="L708" si="776">L706/L707</f>
        <v>0.91265054871925855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1.1458425942071222</v>
      </c>
      <c r="K709" s="17" cm="1">
        <f t="array" ref="K709">SUMPRODUCT(("CT_CWODPLT"=[2]OUT_SyntheticFuels!$C$4:$C$1000)*1,("Var_Fout"=[2]OUT_SyntheticFuels!$B$4:$B$1000)*1,[2]OUT_SyntheticFuels!J$4:J$1000)</f>
        <v>1.0147962006666966</v>
      </c>
      <c r="L709" s="17" cm="1">
        <f t="array" ref="L709">SUMPRODUCT(("CT_CWODPLT"=[2]OUT_SyntheticFuels!$C$4:$C$1000)*1,("Var_Fout"=[2]OUT_SyntheticFuels!$B$4:$B$1000)*1,[2]OUT_SyntheticFuels!K$4:K$1000)</f>
        <v>0.82038535173930272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1.1458425942071222</v>
      </c>
      <c r="K710" s="18">
        <f t="shared" si="777"/>
        <v>1.0147962006666966</v>
      </c>
      <c r="L710" s="18">
        <f t="shared" ref="L710" si="778">L709</f>
        <v>0.82038535173930272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1.3640983264370505</v>
      </c>
      <c r="K711" s="17" cm="1">
        <f t="array" ref="K711">SUMPRODUCT(("CT_CWODPLT"=[2]OUT_SyntheticFuels!$C$4:$C$1000)*1,("Var_Fin"=[2]OUT_SyntheticFuels!$B$4:$B$1000)*1,[2]OUT_SyntheticFuels!J$4:J$1000)</f>
        <v>1.2080907150794014</v>
      </c>
      <c r="L711" s="17" cm="1">
        <f t="array" ref="L711">SUMPRODUCT(("CT_CWODPLT"=[2]OUT_SyntheticFuels!$C$4:$C$1000)*1,("Var_Fin"=[2]OUT_SyntheticFuels!$B$4:$B$1000)*1,[2]OUT_SyntheticFuels!K$4:K$1000)</f>
        <v>0.97664922826107392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1.3640983264370505</v>
      </c>
      <c r="K712" s="18">
        <f t="shared" si="779"/>
        <v>1.2080907150794014</v>
      </c>
      <c r="L712" s="18">
        <f t="shared" ref="L712" si="780">L711</f>
        <v>0.97664922826107392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0.83999999999999986</v>
      </c>
      <c r="K713" s="14">
        <f t="shared" si="781"/>
        <v>0.83999999999999952</v>
      </c>
      <c r="L713" s="14">
        <f t="shared" ref="L713" si="782">IFERROR(L709/L711,"-")</f>
        <v>0.84000000000000064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137.48134436889211</v>
      </c>
      <c r="K763" s="17">
        <f t="shared" si="875"/>
        <v>136.54587891484508</v>
      </c>
      <c r="L763" s="17">
        <f t="shared" ref="L763" si="876">L764+L768+L778+L789+L791+L803+L805+L807+L811+L813+L815</f>
        <v>139.02018036052655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70.636091100749141</v>
      </c>
      <c r="K764" s="18">
        <f>[2]Industry!G$11</f>
        <v>71.249348746810611</v>
      </c>
      <c r="L764" s="18">
        <f>[2]Industry!H$11</f>
        <v>74.216613738237982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16.984413517076078</v>
      </c>
      <c r="K765" s="1">
        <f>K764-K766-K767</f>
        <v>16.962012101958862</v>
      </c>
      <c r="L765" s="1">
        <f>L764-L766-L767</f>
        <v>16.917381671360125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2.3723228855236407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2.9673230268064557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2.861695985074145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51.279354698149419</v>
      </c>
      <c r="K767" s="1">
        <f>[2]Industry!G$11-[2]Industry!G$33</f>
        <v>51.320013618045294</v>
      </c>
      <c r="L767" s="1">
        <f>[2]Industry!H$11-[2]Industry!H$33</f>
        <v>54.437536081803707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4.5905580034523652</v>
      </c>
      <c r="K768" s="1">
        <f t="shared" si="879"/>
        <v>3.1097622039638129</v>
      </c>
      <c r="L768" s="1">
        <f t="shared" ref="L768" si="880">SUM(L771,L776)</f>
        <v>1.1204262313621927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4.5894441304478519</v>
      </c>
      <c r="K769" s="1">
        <f t="shared" si="881"/>
        <v>3.1097294310555657</v>
      </c>
      <c r="L769" s="1">
        <f t="shared" ref="L769" si="882">SUM(L773,L777)</f>
        <v>1.1204262313621927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1.1138730045121617E-3</v>
      </c>
      <c r="K770" s="1">
        <f t="shared" si="883"/>
        <v>3.2772908247105844E-5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3.4977048768256136</v>
      </c>
      <c r="K771" s="1">
        <f t="shared" si="885"/>
        <v>1.8658909082599846</v>
      </c>
      <c r="L771" s="1">
        <f t="shared" ref="L771" si="886">SUM(L772,L774)</f>
        <v>1.4048678598326432E-5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3.4965910038211012</v>
      </c>
      <c r="K772" s="1">
        <f>[2]Industry!G$34</f>
        <v>1.8658581353517374</v>
      </c>
      <c r="L772" s="1">
        <f>[2]Industry!H$34</f>
        <v>1.4048678598326432E-5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3.4965910038211012</v>
      </c>
      <c r="K773" s="1">
        <f t="shared" si="887"/>
        <v>1.8658581353517374</v>
      </c>
      <c r="L773" s="1">
        <f t="shared" ref="L773" si="888">L772</f>
        <v>1.4048678598326432E-5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1.1138730045121617E-3</v>
      </c>
      <c r="K774" s="1">
        <f>[2]Industry!G$35</f>
        <v>3.2772908247105844E-5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1.1138730045121617E-3</v>
      </c>
      <c r="K775" s="1">
        <f t="shared" si="889"/>
        <v>3.2772908247105844E-5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1.0928531266267512</v>
      </c>
      <c r="K776" s="1">
        <f>[2]Industry!G$36</f>
        <v>1.2438712957038283</v>
      </c>
      <c r="L776" s="1">
        <f>[2]Industry!H$36</f>
        <v>1.1204121826835944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1.0928531266267512</v>
      </c>
      <c r="K777" s="1">
        <f t="shared" si="891"/>
        <v>1.2438712957038283</v>
      </c>
      <c r="L777" s="1">
        <f t="shared" ref="L777" si="892">L776</f>
        <v>1.1204121826835944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15.050122192344539</v>
      </c>
      <c r="K778" s="1">
        <f>SUM([2]Industry!G$37:G$39)</f>
        <v>6.6167639407654555</v>
      </c>
      <c r="L778" s="1">
        <f>SUM([2]Industry!H$37:H$39)</f>
        <v>4.6537144604719964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12.265004020065311</v>
      </c>
      <c r="K779" s="1">
        <f>SUM([2]Industry!G$37:G$38)-K780</f>
        <v>3.831647323605532</v>
      </c>
      <c r="L779" s="1">
        <f>SUM([2]Industry!H$37:H$38)-L780</f>
        <v>1.8685981136911998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2.785118172279228</v>
      </c>
      <c r="K781" s="1">
        <f t="shared" si="897"/>
        <v>2.7851166171599235</v>
      </c>
      <c r="L781" s="1">
        <f t="shared" ref="L781" si="898">L778-L779</f>
        <v>2.7851163467807964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10.67133760294784</v>
      </c>
      <c r="K782" s="1">
        <f>[2]Industry!G$37</f>
        <v>2.2514186863253869</v>
      </c>
      <c r="L782" s="1">
        <f>[2]Industry!H$37</f>
        <v>0.28804793154919722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10.671337602947839</v>
      </c>
      <c r="K783" s="1">
        <f>[2]Industry!G$37*K779/SUM(K779:K780)</f>
        <v>2.2514186863253869</v>
      </c>
      <c r="L783" s="1">
        <f>[2]Industry!H$37*L779/SUM(L779:L780)</f>
        <v>0.28804793154919722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4.3787845893966981</v>
      </c>
      <c r="K785" s="1">
        <f t="shared" si="905"/>
        <v>4.3653452544400695</v>
      </c>
      <c r="L785" s="1">
        <f t="shared" ref="L785" si="906">SUM(L786:L788)</f>
        <v>4.3656665289227989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1.5936664171174706</v>
      </c>
      <c r="K786" s="1">
        <f>[2]Industry!G$38*K779/SUM(K779:K780)</f>
        <v>1.5802286372801453</v>
      </c>
      <c r="L786" s="1">
        <f>[2]Industry!H$38*L779/SUM(L779:L780)</f>
        <v>1.5805501821420025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2.7851181722792271</v>
      </c>
      <c r="K788" s="1">
        <f>[2]Industry!G$39</f>
        <v>2.785116617159924</v>
      </c>
      <c r="L788" s="1">
        <f>[2]Industry!H$39</f>
        <v>2.7851163467807964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8.7842580914469033E-4</v>
      </c>
      <c r="K789" s="1">
        <f>[2]Industry!G$18</f>
        <v>2.9599321179604636E-5</v>
      </c>
      <c r="L789" s="1">
        <f>[2]Industry!H$18</f>
        <v>4.2700965874860027E-4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8.7842580914469033E-4</v>
      </c>
      <c r="K790" s="1">
        <f t="shared" si="909"/>
        <v>2.9599321179604636E-5</v>
      </c>
      <c r="L790" s="1">
        <f t="shared" ref="L790" si="910">L789</f>
        <v>4.2700965874860027E-4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15.702206379177289</v>
      </c>
      <c r="K791" s="1">
        <f>[2]Industry!G$19</f>
        <v>15.844520691039708</v>
      </c>
      <c r="L791" s="1">
        <f>[2]Industry!H$19</f>
        <v>22.064856680391781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9.0472519161885092</v>
      </c>
      <c r="K792" s="1">
        <f t="shared" si="913"/>
        <v>9.207054534398166</v>
      </c>
      <c r="L792" s="1">
        <f t="shared" ref="L792" si="914">SUM(L793:L801)</f>
        <v>12.786850703009289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0.84217553069472328</v>
      </c>
      <c r="K793" s="1">
        <f t="shared" si="917"/>
        <v>3.9556827485490911E-3</v>
      </c>
      <c r="L793" s="1">
        <f t="shared" ref="L793" si="918">L235</f>
        <v>7.3300774301624183E-2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2.7403923399720378E-2</v>
      </c>
      <c r="K794" s="1">
        <f t="shared" si="919"/>
        <v>8.234827170268931E-3</v>
      </c>
      <c r="L794" s="1">
        <f t="shared" ref="L794" si="920">L241</f>
        <v>2.0366258719697805E-3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1.2020429712890366E-3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5.4418918411947362E-4</v>
      </c>
      <c r="K796" s="1">
        <f t="shared" si="923"/>
        <v>3.2347968896904013E-4</v>
      </c>
      <c r="L796" s="1">
        <f t="shared" ref="L796" si="924">L243</f>
        <v>4.9307281380274188E-4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7.3313481513476424E-3</v>
      </c>
      <c r="K797" s="1">
        <f t="shared" si="925"/>
        <v>4.9176854689109151E-3</v>
      </c>
      <c r="L797" s="1">
        <f t="shared" ref="L797" si="926">L274</f>
        <v>8.2010291762857346E-4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0.85773037458601664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8.1657887932421289</v>
      </c>
      <c r="K799" s="1">
        <f t="shared" si="929"/>
        <v>9.1875770911723169</v>
      </c>
      <c r="L799" s="1">
        <f t="shared" ref="L799" si="930">L283</f>
        <v>8.9635599496023559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2.8442031385225253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4.0081315164694495E-3</v>
      </c>
      <c r="K801" s="1">
        <f t="shared" si="933"/>
        <v>2.0457681491511705E-3</v>
      </c>
      <c r="L801" s="1">
        <f t="shared" ref="L801" si="934">L289</f>
        <v>4.3504621422077387E-2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6.6776400205918272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6.6790647674358246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8.5680167482717078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11.594501379971419</v>
      </c>
      <c r="K803" s="1">
        <f t="shared" si="935"/>
        <v>12.401760224923734</v>
      </c>
      <c r="L803" s="1">
        <f t="shared" si="935"/>
        <v>14.324242061391555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11.594501379971419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12.401760224923734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14.324242061391555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0.7324953251186026</v>
      </c>
      <c r="K805" s="1">
        <f t="shared" si="937"/>
        <v>0.73044963782588923</v>
      </c>
      <c r="L805" s="1">
        <f t="shared" si="937"/>
        <v>0.72639909100340205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0.7324953251186026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0.73044963782588923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0.72639909100340205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10.774797166528693</v>
      </c>
      <c r="K807" s="1">
        <f>[2]Industry!G$21</f>
        <v>10.724698564192485</v>
      </c>
      <c r="L807" s="1">
        <f>[2]Industry!H$21</f>
        <v>6.0943107150948252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10.774797166528693</v>
      </c>
      <c r="K808" s="1">
        <f t="shared" si="939"/>
        <v>10.724698564192485</v>
      </c>
      <c r="L808" s="1">
        <f t="shared" ref="L808" si="940">L807</f>
        <v>6.0943107150948252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10.774797166528693</v>
      </c>
      <c r="K810" s="1">
        <f t="shared" si="941"/>
        <v>10.724698564192485</v>
      </c>
      <c r="L810" s="1">
        <f t="shared" ref="L810" si="942">L808</f>
        <v>6.0943107150948252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0.11013086947373786</v>
      </c>
      <c r="K811" s="1">
        <f>[2]Industry!G$22</f>
        <v>0.10997417988391822</v>
      </c>
      <c r="L811" s="1">
        <f>[2]Industry!H$22</f>
        <v>5.483337246129126E-2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0.11013086947373786</v>
      </c>
      <c r="K812" s="1">
        <f t="shared" si="945"/>
        <v>0.10997417988391822</v>
      </c>
      <c r="L812" s="1">
        <f t="shared" ref="L812" si="946">L811</f>
        <v>5.483337246129126E-2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2.9134591619053207</v>
      </c>
      <c r="K813" s="1">
        <f>[2]Industry!G$23</f>
        <v>8.8537821004139712</v>
      </c>
      <c r="L813" s="1">
        <f>[2]Industry!H$23</f>
        <v>8.7537099670453387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2.9134591619053207</v>
      </c>
      <c r="K814" s="1">
        <f t="shared" si="949"/>
        <v>8.8537821004139712</v>
      </c>
      <c r="L814" s="1">
        <f t="shared" ref="L814" si="950">L813</f>
        <v>8.7537099670453387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5.3761043643618747</v>
      </c>
      <c r="K815" s="1">
        <f>[2]Industry!G$24</f>
        <v>6.9047890257043427</v>
      </c>
      <c r="L815" s="1">
        <f>[2]Industry!H$24</f>
        <v>7.0106470334074107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5.3736906604571155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6.9036346870347387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7.0092653268327245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2.4137039047591458E-3</v>
      </c>
      <c r="K817" s="1">
        <f t="shared" si="955"/>
        <v>1.1543386696040159E-3</v>
      </c>
      <c r="L817" s="1">
        <f t="shared" ref="L817" si="956">L815-L816</f>
        <v>1.3817065746861701E-3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76.902230190702937</v>
      </c>
      <c r="K818" s="17">
        <f>[2]Industry!G$71</f>
        <v>77.482406431048148</v>
      </c>
      <c r="L818" s="17">
        <f>[2]Industry!H$71</f>
        <v>78.41428200326655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73.393684152858853</v>
      </c>
      <c r="K819" s="18">
        <f t="shared" si="957"/>
        <v>75.55932066437677</v>
      </c>
      <c r="L819" s="18">
        <f t="shared" ref="L819" si="958">SUM(L820:L822)</f>
        <v>76.824892895765146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14.36826094799091</v>
      </c>
      <c r="K820" s="1">
        <f>[2]Industry!G$55</f>
        <v>14.368262403034066</v>
      </c>
      <c r="L820" s="1">
        <f>[2]Industry!H$55</f>
        <v>14.368261555595629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7.7460135459807562</v>
      </c>
      <c r="K821" s="1">
        <f>[2]Industry!G$56</f>
        <v>9.8709577138411948</v>
      </c>
      <c r="L821" s="1">
        <f>[2]Industry!H$56</f>
        <v>9.8709613119068695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51.279409658887182</v>
      </c>
      <c r="K822" s="1">
        <f>[2]Industry!G$3-([2]Industry!G$6-[2]Industry!G$70)</f>
        <v>51.320100547501511</v>
      </c>
      <c r="L822" s="1">
        <f>[2]Industry!H$3-([2]Industry!H$6-[2]Industry!H$70)</f>
        <v>52.585670028262648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3.6121894898348921</v>
      </c>
      <c r="K823" s="1">
        <f t="shared" si="960"/>
        <v>2.4568327191861963</v>
      </c>
      <c r="L823" s="1">
        <f t="shared" ref="L823" si="961">SUM(L824:L825)</f>
        <v>0.89222726548132669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3.6114119368606796</v>
      </c>
      <c r="K824" s="1">
        <f>[2]Industry!G$57</f>
        <v>2.4568096019960413</v>
      </c>
      <c r="L824" s="1">
        <f>[2]Industry!H$57</f>
        <v>0.89222726548132669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7.7755297421227068E-4</v>
      </c>
      <c r="K825" s="1">
        <f>[2]Industry!G$58</f>
        <v>2.311719015480229E-5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12.158661642272618</v>
      </c>
      <c r="K826" s="1">
        <f t="shared" si="962"/>
        <v>5.1893041200733725</v>
      </c>
      <c r="L826" s="1">
        <f t="shared" ref="L826" si="963">SUM(L827:L829)</f>
        <v>3.5768498388408849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10.173512272972209</v>
      </c>
      <c r="K827" s="1">
        <f>[2]Industry!G$59</f>
        <v>3.2067728127636812</v>
      </c>
      <c r="L827" s="1">
        <f>[2]Industry!H$59</f>
        <v>1.5688925696613303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4.9303488098784206E-3</v>
      </c>
      <c r="K828" s="1">
        <f>[2]Industry!G$60</f>
        <v>2.3133925089848894E-3</v>
      </c>
      <c r="L828" s="1">
        <f>[2]Industry!H$60</f>
        <v>2.6734994973819049E-3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1.9802190204905308</v>
      </c>
      <c r="K829" s="1">
        <f>[2]Industry!G$68</f>
        <v>1.9802179148007062</v>
      </c>
      <c r="L829" s="1">
        <f>[2]Industry!H$68</f>
        <v>2.005283769682173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5.9074135664980386E-4</v>
      </c>
      <c r="K830" s="1">
        <f t="shared" si="966"/>
        <v>1.9979541796233115E-5</v>
      </c>
      <c r="L830" s="1">
        <f t="shared" si="966"/>
        <v>2.9036656794904822E-4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5.9074135664980386E-4</v>
      </c>
      <c r="K831" s="1">
        <f>[2]Industry!G$61</f>
        <v>1.9979541796233115E-5</v>
      </c>
      <c r="L831" s="1">
        <f>[2]Industry!H$61</f>
        <v>2.9036656794904822E-4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14.7495068132691</v>
      </c>
      <c r="K832" s="1">
        <f t="shared" si="967"/>
        <v>14.961620900895545</v>
      </c>
      <c r="L832" s="1">
        <f t="shared" ref="L832" si="968">L833+L843</f>
        <v>20.277457911756372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8.4770190748014773</v>
      </c>
      <c r="K833" s="1">
        <f>[2]Industry!G$62</f>
        <v>8.6547317894177578</v>
      </c>
      <c r="L833" s="1">
        <f>[2]Industry!H$62</f>
        <v>12.137842000898249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0.78909464488945646</v>
      </c>
      <c r="K834" s="1">
        <f t="shared" si="969"/>
        <v>3.7183849736974629E-3</v>
      </c>
      <c r="L834" s="1">
        <f t="shared" ref="L834" si="970">IFERROR(L793/L$792,0)*L$833</f>
        <v>6.9580324169048899E-2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2.567670089612081E-2</v>
      </c>
      <c r="K835" s="1">
        <f t="shared" si="971"/>
        <v>7.7408274518867386E-3</v>
      </c>
      <c r="L835" s="1">
        <f t="shared" ref="L835" si="972">IFERROR(L794/L$792,0)*L$833</f>
        <v>1.9332549994576145E-3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1.1410321433066315E-3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5.0988986896972259E-4</v>
      </c>
      <c r="K837" s="1">
        <f t="shared" si="971"/>
        <v>3.0407443953891198E-4</v>
      </c>
      <c r="L837" s="1">
        <f t="shared" ref="L837" si="974">IFERROR(L796/L$792,0)*L$833</f>
        <v>4.680464367561213E-4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6.8692657945979537E-3</v>
      </c>
      <c r="K838" s="1">
        <f t="shared" si="971"/>
        <v>4.6226780344494995E-3</v>
      </c>
      <c r="L838" s="1">
        <f t="shared" ref="L838" si="975">IFERROR(L797/L$792,0)*L$833</f>
        <v>7.7847781833478597E-4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0.81419545812372651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7.6511130675220338</v>
      </c>
      <c r="K840" s="1">
        <f t="shared" si="971"/>
        <v>8.6364227801212952</v>
      </c>
      <c r="L840" s="1">
        <f t="shared" ref="L840" si="977">IFERROR(L799/L$792,0)*L$833</f>
        <v>8.5086059860109273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2.6998429179845447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3.7555058302984196E-3</v>
      </c>
      <c r="K842" s="1">
        <f t="shared" si="971"/>
        <v>1.9230443968902067E-3</v>
      </c>
      <c r="L842" s="1">
        <f t="shared" ref="L842" si="979">IFERROR(L801/L$792,0)*L$833</f>
        <v>4.1296503212147111E-2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6.2724877384676239</v>
      </c>
      <c r="K843" s="1">
        <f>[2]Industry!G$63</f>
        <v>6.306889111477787</v>
      </c>
      <c r="L843" s="1">
        <f>[2]Industry!H$63</f>
        <v>8.1396159108581241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6.8987283210830013</v>
      </c>
      <c r="K844" s="1">
        <f t="shared" si="980"/>
        <v>7.3997169342044913</v>
      </c>
      <c r="L844" s="1">
        <f t="shared" si="980"/>
        <v>8.5945452368349304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6.8987283210830013</v>
      </c>
      <c r="K845" s="1">
        <f>[2]Industry!G$64</f>
        <v>7.3997169342044913</v>
      </c>
      <c r="L845" s="1">
        <f>[2]Industry!H$64</f>
        <v>8.5945452368349304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0.54479339805696059</v>
      </c>
      <c r="K846" s="1">
        <f t="shared" si="981"/>
        <v>0.54479368821180874</v>
      </c>
      <c r="L846" s="1">
        <f t="shared" si="981"/>
        <v>0.54479931825255201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0.54479339805696059</v>
      </c>
      <c r="K847" s="1">
        <f>[2]Industry!G$65</f>
        <v>0.54479368821180874</v>
      </c>
      <c r="L847" s="1">
        <f>[2]Industry!H$65</f>
        <v>0.54479931825255201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5.6890929039271567</v>
      </c>
      <c r="K848" s="1">
        <f t="shared" si="982"/>
        <v>5.6626408418936283</v>
      </c>
      <c r="L848" s="1">
        <f t="shared" si="982"/>
        <v>3.3153050290115833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5.6890929039271567</v>
      </c>
      <c r="K849" s="1">
        <f>[2]Industry!G$66</f>
        <v>5.6626408418936283</v>
      </c>
      <c r="L849" s="1">
        <f>[2]Industry!H$66</f>
        <v>3.3153050290115833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0.11013086947373786</v>
      </c>
      <c r="K850" s="1">
        <f t="shared" si="983"/>
        <v>0.10997417988391822</v>
      </c>
      <c r="L850" s="1">
        <f t="shared" si="983"/>
        <v>5.483337246129126E-2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0.11013086947373786</v>
      </c>
      <c r="K851" s="1">
        <f>[2]Industry!G$67</f>
        <v>0.10997417988391822</v>
      </c>
      <c r="L851" s="1">
        <f>[2]Industry!H$67</f>
        <v>5.483337246129126E-2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2.1141428388542987</v>
      </c>
      <c r="K852" s="1">
        <f t="shared" si="984"/>
        <v>7.0627080306476087</v>
      </c>
      <c r="L852" s="1">
        <f t="shared" si="984"/>
        <v>7.0626764471911869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2.1141428388542987</v>
      </c>
      <c r="K853" s="1">
        <f>[2]Industry!G$69</f>
        <v>7.0627080306476087</v>
      </c>
      <c r="L853" s="1">
        <f>[2]Industry!H$69</f>
        <v>7.0626764471911869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12.055904004138531</v>
      </c>
      <c r="K854" s="1">
        <f t="shared" si="985"/>
        <v>13.476329531228028</v>
      </c>
      <c r="L854" s="1">
        <f t="shared" ref="L854" si="986">SUM(L855:L856)</f>
        <v>13.477273504076727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3.1457853255356696</v>
      </c>
      <c r="K855" s="1">
        <f>[2]Industry!G$6-K856</f>
        <v>3.6207546115935116</v>
      </c>
      <c r="L855" s="1">
        <f>[2]Industry!H$6-L856</f>
        <v>3.6211991547107658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8.9101186786028617</v>
      </c>
      <c r="K856" s="1">
        <f>[2]Industry!G$70</f>
        <v>9.8555749196345168</v>
      </c>
      <c r="L856" s="1">
        <f>[2]Industry!H$70</f>
        <v>9.8560743493659615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0.84596744736255414</v>
      </c>
      <c r="K858" s="4">
        <f t="shared" si="987"/>
        <v>0.84708478667897802</v>
      </c>
      <c r="L858" s="4">
        <f t="shared" ref="L858" si="988">IFERROR(L820/L765,"-")</f>
        <v>0.84931946531182367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3.2651598959182091</v>
      </c>
      <c r="K859" s="4">
        <f t="shared" si="991"/>
        <v>3.3265531338071708</v>
      </c>
      <c r="L859" s="4">
        <f t="shared" ref="L859" si="992">IFERROR(L821/L766,"-")</f>
        <v>3.4493396095850897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1.0000010717907448</v>
      </c>
      <c r="K860" s="4">
        <f t="shared" si="993"/>
        <v>1.0000016938704823</v>
      </c>
      <c r="L860" s="4">
        <f t="shared" ref="L860" si="994">IFERROR(L822/L767,"-")</f>
        <v>0.96598181720131038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0.78689528278629839</v>
      </c>
      <c r="K861" s="4">
        <f t="shared" si="995"/>
        <v>0.79003966630051881</v>
      </c>
      <c r="L861" s="4">
        <f t="shared" ref="L861" si="996">IFERROR(L824/L769,"-")</f>
        <v>0.79632843332896086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0.69806249999999981</v>
      </c>
      <c r="K862" s="4">
        <f t="shared" si="995"/>
        <v>0.7053750000000002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0.82947484210592504</v>
      </c>
      <c r="K863" s="4">
        <f t="shared" si="998"/>
        <v>0.83691752970264188</v>
      </c>
      <c r="L863" s="4">
        <f t="shared" ref="L863" si="999">IFERROR(L827/L779,"-")</f>
        <v>0.83960941529699196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0.71099999999999985</v>
      </c>
      <c r="K865" s="4">
        <f t="shared" si="998"/>
        <v>0.71100000000000019</v>
      </c>
      <c r="L865" s="4">
        <f t="shared" ref="L865" si="1001">IFERROR(L829/L781,"-")</f>
        <v>0.71999999999999986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0.67249999999999954</v>
      </c>
      <c r="K866" s="4">
        <f t="shared" si="1002"/>
        <v>0.67499999999999949</v>
      </c>
      <c r="L866" s="4">
        <f t="shared" ref="L866" si="1003">IFERROR(L831/L790,"-")</f>
        <v>0.68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0.93697170735715918</v>
      </c>
      <c r="K867" s="4">
        <f t="shared" si="1004"/>
        <v>0.94001091848463658</v>
      </c>
      <c r="L867" s="4">
        <f t="shared" ref="L867" si="1005">IFERROR(L834/L793,"-")</f>
        <v>0.94924405413146029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0.93697170735715918</v>
      </c>
      <c r="K868" s="4">
        <f t="shared" si="1006"/>
        <v>0.94001091848463658</v>
      </c>
      <c r="L868" s="4">
        <f t="shared" ref="L868" si="1007">IFERROR(L835/L794,"-")</f>
        <v>0.94924405413146007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0.94924405413146018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0.93697170735715907</v>
      </c>
      <c r="K870" s="4">
        <f t="shared" si="1006"/>
        <v>0.94001091848463658</v>
      </c>
      <c r="L870" s="4">
        <f t="shared" ref="L870" si="1009">IFERROR(L837/L796,"-")</f>
        <v>0.94924405413146018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0.93697170735715929</v>
      </c>
      <c r="K871" s="4">
        <f t="shared" si="1006"/>
        <v>0.94001091848463647</v>
      </c>
      <c r="L871" s="4">
        <f t="shared" ref="L871" si="1010">IFERROR(L838/L797,"-")</f>
        <v>0.94924405413146018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0.94924405413146029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0.93697170735715918</v>
      </c>
      <c r="K873" s="4">
        <f t="shared" si="1006"/>
        <v>0.94001091848463658</v>
      </c>
      <c r="L873" s="4">
        <f t="shared" ref="L873" si="1012">IFERROR(L840/L799,"-")</f>
        <v>0.94924405413146018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0.94924405413146007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0.93697170735715918</v>
      </c>
      <c r="K875" s="4">
        <f t="shared" si="1006"/>
        <v>0.94001091848463658</v>
      </c>
      <c r="L875" s="4">
        <f t="shared" ref="L875" si="1014">IFERROR(L842/L801,"-")</f>
        <v>0.94924405413146018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0.9393270255846623</v>
      </c>
      <c r="K876" s="4">
        <f>IFERROR(K843/K802,"-")</f>
        <v>0.94427727999096489</v>
      </c>
      <c r="L876" s="4">
        <f>IFERROR(L843/L802,"-")</f>
        <v>0.95000000000000018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0.59500000000000064</v>
      </c>
      <c r="K877" s="4">
        <f t="shared" si="1015"/>
        <v>0.59666666666666635</v>
      </c>
      <c r="L877" s="4">
        <f t="shared" ref="L877" si="1016">IFERROR(L845/L804,"-")</f>
        <v>0.59999999999999987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0.74374999999999991</v>
      </c>
      <c r="K878" s="4">
        <f t="shared" si="1017"/>
        <v>0.7458333333333329</v>
      </c>
      <c r="L878" s="4">
        <f t="shared" ref="L878" si="1018">IFERROR(L847/L806,"-")</f>
        <v>0.75000000000000067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0.52800000000000069</v>
      </c>
      <c r="K879" s="4">
        <f t="shared" si="1019"/>
        <v>0.52799999999999969</v>
      </c>
      <c r="L879" s="4">
        <f t="shared" ref="L879" si="1020">IFERROR(L849/L808,"-")</f>
        <v>0.54399999999999971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0.72564697885509688</v>
      </c>
      <c r="K881" s="4">
        <f t="shared" si="1023"/>
        <v>0.79770520107078102</v>
      </c>
      <c r="L881" s="4">
        <f t="shared" ref="L881" si="1024">IFERROR(L853/L814,"-")</f>
        <v>0.80682093349901896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108.72922446107673</v>
      </c>
      <c r="K882" s="17">
        <f t="shared" si="1025"/>
        <v>98.96988177631745</v>
      </c>
      <c r="L882" s="17">
        <f t="shared" ref="L882" si="1026">L883+L887+L894+L905+L913+L915+L917+L919+L923</f>
        <v>82.162725139965048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57.134762853680172</v>
      </c>
      <c r="K883" s="1">
        <f>[2]Services!G$11</f>
        <v>54.456923123914606</v>
      </c>
      <c r="L883" s="1">
        <f>[2]Services!H$11</f>
        <v>47.063004897062029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0.49708718566864124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0.39012614532479795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0.25606236774713148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5.2915841723496024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6.5253904013762885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5.8878547801129359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51.346091495661931</v>
      </c>
      <c r="K886" s="1">
        <f>[2]Services!G$11-[2]Services!G$28</f>
        <v>47.541406577213522</v>
      </c>
      <c r="L886" s="1">
        <f>[2]Services!H$11-[2]Services!H$28</f>
        <v>40.919087749201964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8.5644858266909036</v>
      </c>
      <c r="K887" s="1">
        <f t="shared" si="1029"/>
        <v>2.7458260825167051</v>
      </c>
      <c r="L887" s="1">
        <f t="shared" si="1029"/>
        <v>0.17470992749428324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8.5644858266909036</v>
      </c>
      <c r="K888" s="1">
        <f t="shared" si="1030"/>
        <v>2.7458260825167051</v>
      </c>
      <c r="L888" s="1">
        <f t="shared" ref="L888" si="1031">SUM(L891,L893)</f>
        <v>0.17470992749428324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8.5635963808283009</v>
      </c>
      <c r="K889" s="1">
        <f t="shared" si="1032"/>
        <v>2.7452523291634803</v>
      </c>
      <c r="L889" s="1">
        <f t="shared" si="1032"/>
        <v>1.3724177563817922E-5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8.5635963808283009</v>
      </c>
      <c r="K890" s="1">
        <f>[2]Services!G$12</f>
        <v>2.7452523291634803</v>
      </c>
      <c r="L890" s="1">
        <f>[2]Services!H$12</f>
        <v>1.3724177563817922E-5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8.5635963808283009</v>
      </c>
      <c r="K891" s="1">
        <f t="shared" si="1033"/>
        <v>2.7452523291634803</v>
      </c>
      <c r="L891" s="1">
        <f t="shared" ref="L891" si="1034">L890</f>
        <v>1.3724177563817922E-5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8.894458626030131E-4</v>
      </c>
      <c r="K892">
        <f t="shared" si="1035"/>
        <v>5.7375335322490449E-4</v>
      </c>
      <c r="L892">
        <f t="shared" si="1035"/>
        <v>0.17469620331671942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8.894458626030131E-4</v>
      </c>
      <c r="K893">
        <f>[2]Services!G$13</f>
        <v>5.7375335322490449E-4</v>
      </c>
      <c r="L893">
        <f>[2]Services!H$13</f>
        <v>0.17469620331671942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11.879612067730772</v>
      </c>
      <c r="K894" s="1">
        <f t="shared" si="1036"/>
        <v>7.5423810945079399</v>
      </c>
      <c r="L894" s="1">
        <f t="shared" ref="L894" si="1037">SUM(L895:L897)</f>
        <v>5.1548043024981389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9.5517774310768058</v>
      </c>
      <c r="K895" s="1">
        <f>SUM([2]Services!G$14:G$15)</f>
        <v>4.8825607532991713</v>
      </c>
      <c r="L895" s="1">
        <f>SUM([2]Services!H$14:H$15)</f>
        <v>3.0172663717349693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2.3278346366539671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2.6598203412087682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2.1375379307631701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8.9853830995604529</v>
      </c>
      <c r="K898" s="1">
        <f>[2]Services!G$14</f>
        <v>4.8821885789966677</v>
      </c>
      <c r="L898" s="1">
        <f>[2]Services!H$14</f>
        <v>2.8673700828630571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7.2246786351799566</v>
      </c>
      <c r="K899" s="1">
        <f>[2]Services!G$14*IFERROR(K895/SUM(K895:K896),0)</f>
        <v>3.1604850043141091</v>
      </c>
      <c r="L899" s="1">
        <f>[2]Services!H$14*IFERROR(L895/SUM(L895:L896),0)</f>
        <v>1.678360383564675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1.7607044643804963</v>
      </c>
      <c r="K900" s="1">
        <f t="shared" si="1041"/>
        <v>1.7217035746825586</v>
      </c>
      <c r="L900" s="1">
        <f t="shared" ref="L900" si="1042">L898-L899</f>
        <v>1.1890096992983821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0.56639433151635332</v>
      </c>
      <c r="K901" s="1">
        <f>[2]Services!G$15+K904</f>
        <v>3.7217430250360909E-4</v>
      </c>
      <c r="L901" s="1">
        <f>[2]Services!H$15+L904</f>
        <v>0.14989628887191211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0.45540818690228185</v>
      </c>
      <c r="K902" s="1">
        <f>[2]Services!G$15*K895/SUM(K895:K896)</f>
        <v>2.4092705208356564E-4</v>
      </c>
      <c r="L902" s="1">
        <f>[2]Services!H$15*L895/SUM(L895:L896)</f>
        <v>8.7738933453187951E-2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0.11098614461407155</v>
      </c>
      <c r="K903" s="1">
        <f>[2]Services!G$15*K896/SUM(K895:K896)</f>
        <v>1.3124725042004342E-4</v>
      </c>
      <c r="L903" s="1">
        <f>[2]Services!H$15*L896/SUM(L895:L896)</f>
        <v>6.2157355418724185E-2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11.070638480065057</v>
      </c>
      <c r="K905" s="1">
        <f>[2]Services!G$17</f>
        <v>12.094993817619978</v>
      </c>
      <c r="L905" s="1">
        <f>[2]Services!H$17</f>
        <v>10.29400129540913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2.1046120337109338E-3</v>
      </c>
      <c r="K911" s="1">
        <f t="shared" si="1050"/>
        <v>1.3645834876855976E-3</v>
      </c>
      <c r="L911" s="1">
        <f t="shared" ref="L911" si="1051">L290</f>
        <v>5.7051895560567539E-3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11.070638480065057</v>
      </c>
      <c r="K912" s="1">
        <f t="shared" si="1052"/>
        <v>12.094993817619978</v>
      </c>
      <c r="L912" s="1">
        <f t="shared" ref="L912" si="1053">L905-L906</f>
        <v>10.29400129540913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6.1304083449914319</v>
      </c>
      <c r="K913" s="1">
        <f t="shared" si="1054"/>
        <v>3.9423108765066552</v>
      </c>
      <c r="L913" s="1">
        <f t="shared" si="1054"/>
        <v>1.4496231365571732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6.1304083449914319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3.9423108765066552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1.4496231365571732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0.1982565738362104</v>
      </c>
      <c r="K915" s="1">
        <f t="shared" si="1055"/>
        <v>0.12674243382381739</v>
      </c>
      <c r="L915" s="1">
        <f t="shared" si="1055"/>
        <v>4.0252901280084963E-2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0.1982565738362104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0.12674243382381739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4.0252901280084963E-2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0.9569860550876742</v>
      </c>
      <c r="K917" s="1">
        <f t="shared" si="1056"/>
        <v>1.1346646668583988</v>
      </c>
      <c r="L917" s="1">
        <f t="shared" si="1056"/>
        <v>1.2448582720241472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0.9569860550876742</v>
      </c>
      <c r="K918" s="1">
        <f>[2]Services!G$19</f>
        <v>1.1346646668583988</v>
      </c>
      <c r="L918" s="1">
        <f>[2]Services!H$19</f>
        <v>1.2448582720241472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2.0219522963868084E-3</v>
      </c>
      <c r="K919" s="1">
        <f>[2]Services!G$20</f>
        <v>1.1785174792669237E-3</v>
      </c>
      <c r="L919" s="1">
        <f>[2]Services!H$20</f>
        <v>4.3570022660984918E-3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2.0219522963868084E-3</v>
      </c>
      <c r="K921" s="1">
        <f t="shared" si="1059"/>
        <v>1.1785174792669237E-3</v>
      </c>
      <c r="L921" s="1">
        <f t="shared" si="1059"/>
        <v>4.3570022660984918E-3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2.0219522963868084E-3</v>
      </c>
      <c r="K922" s="1">
        <f>[2]Services!G$20</f>
        <v>1.1785174792669237E-3</v>
      </c>
      <c r="L922" s="1">
        <f>[2]Services!H$20</f>
        <v>4.3570022660984918E-3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12.792052306698128</v>
      </c>
      <c r="K923" s="1">
        <f t="shared" si="1060"/>
        <v>16.924861163090085</v>
      </c>
      <c r="L923" s="1">
        <f t="shared" si="1060"/>
        <v>16.73711340537395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12.792052306698128</v>
      </c>
      <c r="K924" s="1">
        <f>[2]Services!G$21-K925</f>
        <v>16.924861163090085</v>
      </c>
      <c r="L924" s="1">
        <f>[2]Services!H$21-L925</f>
        <v>16.73711340537395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2.5739462870545964</v>
      </c>
      <c r="K925" s="1">
        <f>[2]Services!G$50-K896</f>
        <v>3.1626198886477144</v>
      </c>
      <c r="L925" s="1">
        <f>[2]Services!H$50-L896</f>
        <v>2.9828069662967258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58.730578752944865</v>
      </c>
      <c r="K926" s="17">
        <f>[2]Services!G$59</f>
        <v>57.580069780727108</v>
      </c>
      <c r="L926" s="17">
        <f>[2]Services!H$59</f>
        <v>54.751026130262638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69.6854103908328</v>
      </c>
      <c r="K927" s="1">
        <f t="shared" si="1063"/>
        <v>71.195870510968376</v>
      </c>
      <c r="L927" s="1">
        <f t="shared" ref="L927" si="1064">SUM(L928:L930)</f>
        <v>63.68092865397054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0.25568241612315312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0.20421236928848757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0.13687271928169345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18.08363647904773</v>
      </c>
      <c r="K929" s="1">
        <f>[2]Services!G$47</f>
        <v>23.450251564466374</v>
      </c>
      <c r="L929" s="1">
        <f>[2]Services!H$47</f>
        <v>22.624968185486885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51.346091495661923</v>
      </c>
      <c r="K930" s="1">
        <f>[2]Services!G$3-([2]Services!G$6-[2]Services!G$58)</f>
        <v>47.541406577213522</v>
      </c>
      <c r="L930" s="1">
        <f>[2]Services!H$3-([2]Services!H$6-[2]Services!H$58)</f>
        <v>40.919087749201964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7.0078567050396305</v>
      </c>
      <c r="K931" s="1">
        <f t="shared" si="1067"/>
        <v>2.2467613482725715</v>
      </c>
      <c r="L931" s="1">
        <f t="shared" si="1067"/>
        <v>0.14295570821218273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7.0078567050396305</v>
      </c>
      <c r="K932" s="1">
        <f>[2]Services!G$48</f>
        <v>2.2467613482725715</v>
      </c>
      <c r="L932" s="1">
        <f>[2]Services!H$48</f>
        <v>0.14295570821218273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11.156930426267348</v>
      </c>
      <c r="K933" s="1">
        <f t="shared" si="1068"/>
        <v>7.7475735336613099</v>
      </c>
      <c r="L933" s="1">
        <f t="shared" ref="L933" si="1069">SUM(L934:L936)</f>
        <v>5.8856526191879057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6.2551495025587833</v>
      </c>
      <c r="K934" s="1">
        <f>[2]Services!G$49</f>
        <v>1.9251333038048275</v>
      </c>
      <c r="L934" s="1">
        <f>[2]Services!H$49</f>
        <v>0.76530772212800968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4.9017809237085634</v>
      </c>
      <c r="K935" s="1">
        <f>[2]Services!G$50</f>
        <v>5.8224402298564826</v>
      </c>
      <c r="L935" s="1">
        <f>[2]Services!H$50</f>
        <v>5.1203448970598959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9.1781663342718218</v>
      </c>
      <c r="K937" s="1">
        <f t="shared" si="1074"/>
        <v>10.027413077393996</v>
      </c>
      <c r="L937" s="1">
        <f t="shared" ref="L937" si="1075">L938+L944</f>
        <v>8.5342915229871537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9.1781663342718218</v>
      </c>
      <c r="K944" s="1">
        <f>[2]Services!G$52</f>
        <v>10.027413077393996</v>
      </c>
      <c r="L944" s="1">
        <f>[2]Services!H$52</f>
        <v>8.5342915229871537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4.1296957379965535</v>
      </c>
      <c r="K945" s="1">
        <f t="shared" si="1083"/>
        <v>2.6557030964940962</v>
      </c>
      <c r="L945" s="1">
        <f t="shared" si="1083"/>
        <v>1.0354332232485175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4.1296957379965535</v>
      </c>
      <c r="K946" s="1">
        <f>[2]Services!G$53</f>
        <v>2.6557030964940962</v>
      </c>
      <c r="L946" s="1">
        <f>[2]Services!H$53</f>
        <v>1.0354332232485175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0.12983637038065066</v>
      </c>
      <c r="K947" s="1">
        <f t="shared" si="1084"/>
        <v>8.3002430953382653E-2</v>
      </c>
      <c r="L947" s="1">
        <f t="shared" si="1084"/>
        <v>2.7828880085626988E-2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0.12983637038065066</v>
      </c>
      <c r="K948" s="1">
        <f>[2]Services!G$54</f>
        <v>8.3002430953382653E-2</v>
      </c>
      <c r="L948" s="1">
        <f>[2]Services!H$54</f>
        <v>2.7828880085626988E-2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0.9569860550876742</v>
      </c>
      <c r="K949" s="1">
        <f t="shared" si="1085"/>
        <v>1.1346646668583988</v>
      </c>
      <c r="L949" s="1">
        <f t="shared" si="1085"/>
        <v>1.2448582720241472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0.9569860550876742</v>
      </c>
      <c r="K950" s="1">
        <f>[2]Services!G$55</f>
        <v>1.1346646668583988</v>
      </c>
      <c r="L950" s="1">
        <f>[2]Services!H$55</f>
        <v>1.2448582720241472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7.8317882287303071</v>
      </c>
      <c r="K953" s="1">
        <f>[2]Services!G$58</f>
        <v>10.030487693338495</v>
      </c>
      <c r="L953" s="1">
        <f>[2]Services!H$58</f>
        <v>15.118164999748522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0.51436131023822296</v>
      </c>
      <c r="K955" s="4">
        <f t="shared" si="1089"/>
        <v>0.52345214935151652</v>
      </c>
      <c r="L955" s="4">
        <f t="shared" ref="L955" si="1090">IFERROR(L928/L884,"-")</f>
        <v>0.53452883563452391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3.4174333980249472</v>
      </c>
      <c r="K956" s="4">
        <f t="shared" si="1089"/>
        <v>3.5936932692211663</v>
      </c>
      <c r="L956" s="4">
        <f t="shared" ref="L956" si="1091">IFERROR(L929/L885,"-")</f>
        <v>3.8426505120177086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0.99999999999999989</v>
      </c>
      <c r="K957" s="4">
        <f t="shared" si="1089"/>
        <v>1</v>
      </c>
      <c r="L957" s="4">
        <f t="shared" ref="L957" si="1092">IFERROR(L930/L886,"-")</f>
        <v>1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0.8182460508253635</v>
      </c>
      <c r="K958" s="4">
        <f t="shared" si="1093"/>
        <v>0.81824605082536306</v>
      </c>
      <c r="L958" s="4">
        <f t="shared" ref="L958" si="1094">IFERROR(L932/L888,"-")</f>
        <v>0.81824605082536273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0.65486759377449377</v>
      </c>
      <c r="K959" s="4">
        <f t="shared" si="1095"/>
        <v>0.39428762919212118</v>
      </c>
      <c r="L959" s="4">
        <f t="shared" ref="L959" si="1096">IFERROR(L934/L895,"-")</f>
        <v>0.25364274407365212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2.1057255728243613</v>
      </c>
      <c r="K960" s="4">
        <f t="shared" si="1095"/>
        <v>2.1890351538594697</v>
      </c>
      <c r="L960" s="4">
        <f t="shared" ref="L960" si="1097">IFERROR(L935/L896,"-")</f>
        <v>2.3954404847598503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0.82905483281736481</v>
      </c>
      <c r="K967" s="4">
        <f t="shared" si="1099"/>
        <v>0.82905483281736525</v>
      </c>
      <c r="L967" s="4">
        <f t="shared" ref="L967" si="1105">IFERROR(L944/L912,"-")</f>
        <v>0.82905483281736492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0.67364121696241186</v>
      </c>
      <c r="K968" s="4">
        <f t="shared" si="1106"/>
        <v>0.67364121696241197</v>
      </c>
      <c r="L968" s="4">
        <f t="shared" ref="L968" si="1107">IFERROR(L946/L913,"-")</f>
        <v>0.7142775229896311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0.65489061910206781</v>
      </c>
      <c r="K969" s="4">
        <f t="shared" si="1108"/>
        <v>0.65489061910206803</v>
      </c>
      <c r="L969" s="4">
        <f t="shared" ref="L969" si="1109">IFERROR(L948/L916,"-")</f>
        <v>0.69135091386307768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181.80759160631777</v>
      </c>
      <c r="K972" s="3">
        <f>[2]Residential!G$26</f>
        <v>168.67466837790528</v>
      </c>
      <c r="L972" s="3">
        <f>[2]Residential!H$26</f>
        <v>144.01045160626666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68.174945806302219</v>
      </c>
      <c r="K973" s="1">
        <f>[2]Residential!G$15</f>
        <v>66.56797508954989</v>
      </c>
      <c r="L973" s="1">
        <f>[2]Residential!H$15</f>
        <v>56.668800973380243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15.906306783736701</v>
      </c>
      <c r="K974" s="1">
        <f t="shared" si="1114"/>
        <v>16.898038251807264</v>
      </c>
      <c r="L974" s="1">
        <f t="shared" ref="L974" si="1115">SUM(L975:L976)</f>
        <v>13.843366170392157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2.5891468995946295E-2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2.0274807013693656E-2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1.1410253538140635E-2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15.880415314740755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16.877763444793572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13.831955916854016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8.4681680896943892</v>
      </c>
      <c r="K977" s="1">
        <f t="shared" si="1119"/>
        <v>8.9296496738610251</v>
      </c>
      <c r="L977" s="1">
        <f t="shared" ref="L977" si="1120">SUM(L978:L979)</f>
        <v>8.3377523946620506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3.5135261136413241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3.1297313223873173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2.6513140704072633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4.9546419760530656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5.7999183514737078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5.6864383242547882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43.800470932871121</v>
      </c>
      <c r="K980" s="1">
        <f>[2]Residential!G$3-([2]Residential!G$10-[2]Residential!G$244)</f>
        <v>40.740287163881604</v>
      </c>
      <c r="L980" s="1">
        <f>[2]Residential!H$3-([2]Residential!H$10-[2]Residential!H$244)</f>
        <v>34.487682408326037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13.307948626379122</v>
      </c>
      <c r="K981" s="1">
        <f>SUM([2]Residential!G$16:G$17)</f>
        <v>3.6690770550028362</v>
      </c>
      <c r="L981" s="1">
        <f>SUM([2]Residential!H$16:H$17)</f>
        <v>0.37368936836886557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13.307057525369352</v>
      </c>
      <c r="K982" s="1">
        <f>[2]Residential!G$16</f>
        <v>3.6684969667466554</v>
      </c>
      <c r="L982" s="1">
        <f>[2]Residential!H$16</f>
        <v>1.5810356186333574E-5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8.9110100977039862E-4</v>
      </c>
      <c r="K983" s="1">
        <f>[2]Residential!G$17</f>
        <v>5.8008825618063235E-4</v>
      </c>
      <c r="L983" s="1">
        <f>[2]Residential!H$17</f>
        <v>0.37367355801267926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11.025222900874706</v>
      </c>
      <c r="K984" s="1">
        <f t="shared" si="1123"/>
        <v>2.8611716300540868</v>
      </c>
      <c r="L984" s="1">
        <f t="shared" ref="L984" si="1124">SUM(L986,L988)</f>
        <v>0.32492182559825306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11.025222900874706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2.8611716300540868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0.32492182559825306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11.024484651311552</v>
      </c>
      <c r="K986" s="1">
        <f t="shared" si="1125"/>
        <v>2.8607192732252082</v>
      </c>
      <c r="L986" s="1">
        <f t="shared" si="1125"/>
        <v>1.3747059002094281E-5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11.024484651311552</v>
      </c>
      <c r="K987" s="1">
        <f t="shared" si="1126"/>
        <v>2.8607192732252082</v>
      </c>
      <c r="L987" s="1">
        <f t="shared" ref="L987" si="1127">L985*IFERROR(L982/L981,0)</f>
        <v>1.3747059002094281E-5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7.3824956315426959E-4</v>
      </c>
      <c r="K988" s="1">
        <f t="shared" si="1128"/>
        <v>4.5235682887856399E-4</v>
      </c>
      <c r="L988" s="1">
        <f t="shared" si="1128"/>
        <v>0.32490807853925097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7.3824956315426959E-4</v>
      </c>
      <c r="K989" s="1">
        <f t="shared" si="1129"/>
        <v>4.5235682887856399E-4</v>
      </c>
      <c r="L989" s="1">
        <f t="shared" ref="L989" si="1130">L985-L987</f>
        <v>0.32490807853925097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2.2827257255044171</v>
      </c>
      <c r="K990" s="1">
        <f t="shared" si="1131"/>
        <v>0.8079054249487494</v>
      </c>
      <c r="L990" s="1">
        <f t="shared" si="1131"/>
        <v>4.876754277061246E-2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2.2827257255044171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0.8079054249487494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4.876754277061246E-2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2.2825728740578017</v>
      </c>
      <c r="K992" s="1">
        <f t="shared" si="1132"/>
        <v>0.80777769352144713</v>
      </c>
      <c r="L992" s="1">
        <f t="shared" ref="L992" si="1133">IFERROR(L982/L981,0)*L991</f>
        <v>2.0632971842392921E-6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1.5285144661536521E-4</v>
      </c>
      <c r="K993" s="1">
        <f t="shared" si="1134"/>
        <v>1.2773142730226894E-4</v>
      </c>
      <c r="L993" s="1">
        <f t="shared" ref="L993" si="1135">L991-L992</f>
        <v>4.8765479473428221E-2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20.15560559027211</v>
      </c>
      <c r="K994" s="1">
        <f t="shared" si="1136"/>
        <v>10.559909562606322</v>
      </c>
      <c r="L994" s="1">
        <f t="shared" ref="L994" si="1137">SUM(L995:L996)</f>
        <v>6.4933424910069126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19.417304127877753</v>
      </c>
      <c r="K995" s="1">
        <f>[2]Residential!G$18</f>
        <v>10.559685255161828</v>
      </c>
      <c r="L995" s="1">
        <f>[2]Residential!H$18</f>
        <v>6.2900702630311702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0.73830146239435746</v>
      </c>
      <c r="K996" s="1">
        <f>[2]Residential!G$19</f>
        <v>2.2430744449359379E-4</v>
      </c>
      <c r="L996" s="1">
        <f>[2]Residential!H$19</f>
        <v>0.20327222797574229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15.82798659012996</v>
      </c>
      <c r="K997" s="1">
        <f t="shared" si="1140"/>
        <v>7.8592682671857226</v>
      </c>
      <c r="L997" s="1">
        <f t="shared" ref="L997" si="1141">SUM(L998:L999)</f>
        <v>4.7812312299241597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12.098201524796929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3.7793441292813812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1.4783647257082795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3.7297850653330302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4.0799241379043414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3.30286650421588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15.248206161607818</v>
      </c>
      <c r="K1000" s="1">
        <f t="shared" si="1142"/>
        <v>7.8591013251896626</v>
      </c>
      <c r="L1000" s="1">
        <f t="shared" ref="L1000" si="1143">SUM(L1001:L1002)</f>
        <v>4.6315561548884716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11.655043424778828</v>
      </c>
      <c r="K1001" s="1">
        <f t="shared" si="1144"/>
        <v>3.7792638506560317</v>
      </c>
      <c r="L1001" s="1">
        <f t="shared" ref="L1001" si="1145">L998-L1004</f>
        <v>1.4320849411486836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3.5931627368289907</v>
      </c>
      <c r="K1002" s="1">
        <f t="shared" si="1146"/>
        <v>4.0798374745336305</v>
      </c>
      <c r="L1002" s="1">
        <f t="shared" ref="L1002" si="1147">L999-L1005</f>
        <v>3.1994712137397876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0.57978042852214107</v>
      </c>
      <c r="K1003" s="1">
        <f t="shared" si="1148"/>
        <v>1.669419960607049E-4</v>
      </c>
      <c r="L1003" s="1">
        <f t="shared" ref="L1003" si="1149">SUM(L1004:L1005)</f>
        <v>0.14967507503568825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0.44315810001810169</v>
      </c>
      <c r="K1004" s="1">
        <f t="shared" si="1150"/>
        <v>8.027862534949031E-5</v>
      </c>
      <c r="L1004" s="1">
        <f t="shared" ref="L1004" si="1151">L998*IFERROR(L996/L994,0)</f>
        <v>4.6279784559595812E-2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0.13662232850403944</v>
      </c>
      <c r="K1005" s="1">
        <f t="shared" si="1152"/>
        <v>8.6663370711214594E-5</v>
      </c>
      <c r="L1005" s="1">
        <f t="shared" ref="L1005" si="1153">L999*IFERROR(L$996/L$994,0)</f>
        <v>0.10339529047609244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4.3276190001421506</v>
      </c>
      <c r="K1006" s="1">
        <f t="shared" si="1154"/>
        <v>2.7006412954205992</v>
      </c>
      <c r="L1006" s="1">
        <f t="shared" ref="L1006" si="1155">SUM(L1007:L1008)</f>
        <v>1.7121112610827534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3.211469328294883</v>
      </c>
      <c r="K1007" s="1">
        <f t="shared" si="1156"/>
        <v>1.3914063523845703</v>
      </c>
      <c r="L1007" s="1">
        <f t="shared" ref="L1007" si="1157">L994-L998-L999-L1008</f>
        <v>0.58820189166933212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1.1161496718472679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1.3092349430360288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1.1239093694134212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4.1690979662699341</v>
      </c>
      <c r="K1009" s="1">
        <f t="shared" si="1158"/>
        <v>2.7005839299721659</v>
      </c>
      <c r="L1009" s="1">
        <f t="shared" ref="L1009" si="1159">SUM(L1010:L1011)</f>
        <v>1.6585141081426993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3.0938329471454575</v>
      </c>
      <c r="K1010" s="1">
        <f t="shared" si="1160"/>
        <v>1.3913767969417603</v>
      </c>
      <c r="L1010" s="1">
        <f t="shared" ref="L1010" si="1161">L1007-L1013</f>
        <v>0.56978839982214158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1.0752650191244768</v>
      </c>
      <c r="K1011" s="1">
        <f t="shared" si="1162"/>
        <v>1.3092071330304058</v>
      </c>
      <c r="L1011" s="1">
        <f t="shared" ref="L1011" si="1163">L1008-L1014</f>
        <v>1.0887257083205577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0.15852103387221628</v>
      </c>
      <c r="K1012" s="1">
        <f t="shared" si="1164"/>
        <v>5.7365448432888903E-5</v>
      </c>
      <c r="L1012" s="1">
        <f t="shared" ref="L1012" si="1165">SUM(L1013:L1014)</f>
        <v>5.3597152940054058E-2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0.11763638114942528</v>
      </c>
      <c r="K1013" s="1">
        <f t="shared" si="1166"/>
        <v>2.9555442809919751E-5</v>
      </c>
      <c r="L1013" s="1">
        <f t="shared" ref="L1013" si="1167">L1007*IFERROR(L$996/L$994,0)</f>
        <v>1.8413491847190488E-2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4.0884652722790994E-2</v>
      </c>
      <c r="K1014" s="1">
        <f t="shared" si="1168"/>
        <v>2.7810005622969148E-5</v>
      </c>
      <c r="L1014" s="1">
        <f t="shared" ref="L1014" si="1169">L1008*IFERROR(L$996/L$994,0)</f>
        <v>3.5183661092863569E-2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9.3697701648881715</v>
      </c>
      <c r="K1020" s="1">
        <f t="shared" si="1176"/>
        <v>6.6533855607167496</v>
      </c>
      <c r="L1020" s="1">
        <f t="shared" ref="L1020" si="1177">L1021+L1023</f>
        <v>2.6072419607009465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7.8083825447940081</v>
      </c>
      <c r="K1021" s="1">
        <f t="shared" si="1178"/>
        <v>5.4701029392697027</v>
      </c>
      <c r="L1021" s="1">
        <f t="shared" si="1178"/>
        <v>2.1003767613150885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7.8083825447940081</v>
      </c>
      <c r="K1022" s="1">
        <f>[2]Residential!G$22-K1024-K1025</f>
        <v>5.4701029392697027</v>
      </c>
      <c r="L1022" s="1">
        <f>[2]Residential!H$22-L1024-L1025</f>
        <v>2.1003767613150885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1.5613876200941632</v>
      </c>
      <c r="K1023" s="1">
        <f t="shared" ref="K1023:L1023" si="1183">K1024</f>
        <v>1.1832826214470471</v>
      </c>
      <c r="L1023" s="1">
        <f t="shared" si="1183"/>
        <v>0.50686519938585783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1.5613876200941632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1.1832826214470471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0.50686519938585783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0.21509069525230962</v>
      </c>
      <c r="K1025" s="1">
        <f t="shared" si="1184"/>
        <v>0.15760325607886508</v>
      </c>
      <c r="L1025" s="1">
        <f t="shared" ref="L1025" si="1185">L1026+L1028</f>
        <v>5.3745347797647322E-2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0.15358876959285808</v>
      </c>
      <c r="K1026" s="1">
        <f t="shared" si="1186"/>
        <v>0.11026687156314288</v>
      </c>
      <c r="L1026" s="1">
        <f t="shared" si="1186"/>
        <v>3.7113551915893279E-2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0.15358876959285808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0.11026687156314288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3.7113551915893279E-2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6.1501925659451527E-2</v>
      </c>
      <c r="K1028" s="1">
        <f t="shared" si="1187"/>
        <v>4.7336384515722189E-2</v>
      </c>
      <c r="L1028" s="1">
        <f t="shared" si="1187"/>
        <v>1.6631795881754046E-2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6.1501925659451527E-2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4.7336384515722189E-2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1.6631795881754046E-2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1.7792164437187072</v>
      </c>
      <c r="K1030" s="1">
        <f>[2]Residential!G$23</f>
        <v>2.070187473976961</v>
      </c>
      <c r="L1030" s="1">
        <f>[2]Residential!H$23</f>
        <v>2.323378043810099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4.7665739572683115E-2</v>
      </c>
      <c r="K1031" s="1">
        <f t="shared" si="1188"/>
        <v>4.8392412051777564E-2</v>
      </c>
      <c r="L1031" s="1">
        <f t="shared" si="1188"/>
        <v>4.6782333597783214E-2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4.7665739572683115E-2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4.8392412051777564E-2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4.6782333597783214E-2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1.7315507041460241</v>
      </c>
      <c r="K1033" s="1">
        <f t="shared" si="1189"/>
        <v>2.0217950619251837</v>
      </c>
      <c r="L1033" s="1">
        <f t="shared" ref="L1033" si="1190">L1030-L1031</f>
        <v>2.276595710212316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1.7315507041460241</v>
      </c>
      <c r="K1034" s="1">
        <f t="shared" si="1191"/>
        <v>2.0217950619251837</v>
      </c>
      <c r="L1034" s="1">
        <f t="shared" ref="L1034" si="1192">L1033</f>
        <v>2.276595710212316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2.5190425654634235E-3</v>
      </c>
      <c r="K1035" s="1">
        <f>[2]Residential!G$24</f>
        <v>1.4224137324984542E-3</v>
      </c>
      <c r="L1035" s="1">
        <f>[2]Residential!H$24</f>
        <v>1.2812685368325917E-2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2.5190425654634235E-3</v>
      </c>
      <c r="K1036" s="1">
        <f t="shared" si="1193"/>
        <v>1.4224137324984542E-3</v>
      </c>
      <c r="L1036" s="1">
        <f t="shared" ref="L1036" si="1194">L1035-L1038-L1040</f>
        <v>1.2812685368325917E-2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17.112342054618168</v>
      </c>
      <c r="K1042" s="1">
        <f>[2]Residential!G$21</f>
        <v>18.460939082714646</v>
      </c>
      <c r="L1042" s="1">
        <f>[2]Residential!H$21</f>
        <v>16.246697562888063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4.5249604800633385</v>
      </c>
      <c r="K1043" s="1">
        <f t="shared" si="1199"/>
        <v>5.1719856490842036</v>
      </c>
      <c r="L1043" s="1">
        <f t="shared" ref="L1043" si="1200">SUM(L1044:L1046)</f>
        <v>0.39118269647538401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4.5076764180442703</v>
      </c>
      <c r="K1044" s="1">
        <f t="shared" si="1201"/>
        <v>4.6506523245673286</v>
      </c>
      <c r="L1044" s="1">
        <f t="shared" ref="L1044" si="1202">SUM(L244,L246)</f>
        <v>1.852785980130367E-2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1.7284062019067875E-2</v>
      </c>
      <c r="K1046" s="1">
        <f t="shared" si="1204"/>
        <v>0.52133332451687531</v>
      </c>
      <c r="L1046" s="1">
        <f t="shared" ref="L1046" si="1205">SUM(L285,L286)</f>
        <v>0.37265483667408034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12.587381574554829</v>
      </c>
      <c r="K1047" s="1">
        <f t="shared" si="1206"/>
        <v>13.288953433630443</v>
      </c>
      <c r="L1047" s="1">
        <f t="shared" ref="L1047" si="1207">L1042-L1043</f>
        <v>15.855514866412678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51.690153182321531</v>
      </c>
      <c r="K1048" s="1">
        <f>[2]Residential!G$25</f>
        <v>60.534168883526505</v>
      </c>
      <c r="L1048" s="1">
        <f>[2]Residential!H$25</f>
        <v>59.230743172945537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43.595252915774971</v>
      </c>
      <c r="K1049" s="1">
        <f t="shared" si="1208"/>
        <v>49.945294661052159</v>
      </c>
      <c r="L1049" s="1">
        <f t="shared" ref="L1049" si="1209">L1048-L1052</f>
        <v>46.681442901255565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39.931728866315325</v>
      </c>
      <c r="K1050" s="1">
        <f t="shared" si="1210"/>
        <v>45.757056125971332</v>
      </c>
      <c r="L1050" s="1">
        <f t="shared" ref="L1050" si="1211">L1049-L1051</f>
        <v>42.955447407080662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3.6635240494596459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4.1882385350808287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3.7259954941749052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8.0949002665465599</v>
      </c>
      <c r="K1052" s="1">
        <f t="shared" si="1212"/>
        <v>10.588874222474347</v>
      </c>
      <c r="L1052" s="1">
        <f t="shared" ref="L1052" si="1213">SUM(L1053:L1054)</f>
        <v>12.549300271689972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6.4490251101905391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8.4248534564512241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10.055446894217617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1.6458751563560201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2.1640207660231234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2.4938533774723544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142.67813438552264</v>
      </c>
      <c r="K1055" s="3">
        <f>[2]Residential!G$245</f>
        <v>141.08109804032426</v>
      </c>
      <c r="L1055" s="3">
        <f>[2]Residential!H$245</f>
        <v>136.36318013784737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118.82120393965536</v>
      </c>
      <c r="K1056" s="1">
        <f>[2]Residential!G$116</f>
        <v>115.16370423089668</v>
      </c>
      <c r="L1056" s="1">
        <f>[2]Residential!H$116</f>
        <v>109.90555636459558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55.836472830403054</v>
      </c>
      <c r="K1057" s="1">
        <f t="shared" si="1216"/>
        <v>62.65396397829484</v>
      </c>
      <c r="L1057" s="1">
        <f t="shared" ref="L1057" si="1217">SUM(L1058:L1059)</f>
        <v>56.798204257215119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2.4328649346966949E-2</v>
      </c>
      <c r="K1058" s="1">
        <f>[2]Residential!G$102</f>
        <v>1.9144407529934716E-2</v>
      </c>
      <c r="L1058" s="1">
        <f>[2]Residential!H$102</f>
        <v>1.0800933280435455E-2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55.812144181056084</v>
      </c>
      <c r="K1059" s="1">
        <f>[2]Residential!G$104</f>
        <v>62.634819570764904</v>
      </c>
      <c r="L1059" s="1">
        <f>[2]Residential!H$104</f>
        <v>56.787403323934683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9.5948866246118012</v>
      </c>
      <c r="K1060" s="1">
        <f t="shared" si="1218"/>
        <v>2.4931717290736723</v>
      </c>
      <c r="L1060" s="1">
        <f t="shared" si="1218"/>
        <v>0.28237108276517797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9.5948866246118012</v>
      </c>
      <c r="K1061" s="1">
        <f>[2]Residential!G$105</f>
        <v>2.4931717290736723</v>
      </c>
      <c r="L1061" s="1">
        <f>[2]Residential!H$105</f>
        <v>0.28237108276517797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18.688943170553923</v>
      </c>
      <c r="K1062" s="1">
        <f t="shared" si="1219"/>
        <v>11.7882470842288</v>
      </c>
      <c r="L1062" s="1">
        <f t="shared" ref="L1062" si="1220">SUM(L1063:L1064)</f>
        <v>8.418443047441837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11.295634055761246</v>
      </c>
      <c r="K1063" s="1">
        <f>[2]Residential!G$106</f>
        <v>3.5200844112436291</v>
      </c>
      <c r="L1063" s="1">
        <f>[2]Residential!H$106</f>
        <v>1.3895810490510523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7.3933091147926762</v>
      </c>
      <c r="K1064" s="1">
        <f>[2]Residential!G$107</f>
        <v>8.26816267298517</v>
      </c>
      <c r="L1064" s="1">
        <f>[2]Residential!H$107</f>
        <v>7.0288619983907852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11.491699281288385</v>
      </c>
      <c r="K1067" s="1">
        <f>SUM([2]Residential!G$109:G$110)</f>
        <v>12.146481640689453</v>
      </c>
      <c r="L1067" s="1">
        <f>SUM([2]Residential!H$109:H$110)</f>
        <v>10.239007472418557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11.491699281288385</v>
      </c>
      <c r="K1072" s="1">
        <f t="shared" si="1228"/>
        <v>12.146481640689453</v>
      </c>
      <c r="L1072" s="1">
        <f t="shared" ref="L1072" si="1229">L1067-L1068</f>
        <v>10.239007472418557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5.6552029988676882</v>
      </c>
      <c r="K1073" s="1">
        <f t="shared" si="1230"/>
        <v>3.9767066117148095</v>
      </c>
      <c r="L1073" s="1">
        <f t="shared" si="1230"/>
        <v>1.5835484879022936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5.6552029988676882</v>
      </c>
      <c r="K1074" s="1">
        <f>[2]Residential!G$111</f>
        <v>3.9767066117148095</v>
      </c>
      <c r="L1074" s="1">
        <f>[2]Residential!H$111</f>
        <v>1.5835484879022936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0.11175018456346379</v>
      </c>
      <c r="K1075" s="1">
        <f t="shared" si="1231"/>
        <v>8.0229300740817147E-2</v>
      </c>
      <c r="L1075" s="1">
        <f t="shared" si="1231"/>
        <v>2.7677396648325667E-2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0.11175018456346379</v>
      </c>
      <c r="K1076" s="1">
        <f>[2]Residential!G$112</f>
        <v>8.0229300740817147E-2</v>
      </c>
      <c r="L1076" s="1">
        <f>[2]Residential!H$112</f>
        <v>2.7677396648325667E-2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4.7665739572683115E-2</v>
      </c>
      <c r="K1077" s="1">
        <f t="shared" si="1232"/>
        <v>4.8392412051777564E-2</v>
      </c>
      <c r="L1077" s="1">
        <f t="shared" si="1232"/>
        <v>4.6782333597783214E-2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4.7665739572683115E-2</v>
      </c>
      <c r="K1078" s="1">
        <f>[2]Residential!G$113</f>
        <v>4.8392412051777564E-2</v>
      </c>
      <c r="L1078" s="1">
        <f>[2]Residential!H$113</f>
        <v>4.6782333597783214E-2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17.394583109794365</v>
      </c>
      <c r="K1081" s="1">
        <f>[2]Residential!G$10-[2]Residential!G$223</f>
        <v>21.976511474102516</v>
      </c>
      <c r="L1081" s="1">
        <f>[2]Residential!H$10-[2]Residential!H$223</f>
        <v>32.509522286606476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23.85693044586727</v>
      </c>
      <c r="K1082" s="1">
        <f>[2]Residential!G$224</f>
        <v>25.917393809427601</v>
      </c>
      <c r="L1082" s="1">
        <f>[2]Residential!H$224</f>
        <v>26.457623773251807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13.150632231871041</v>
      </c>
      <c r="K1083" s="1">
        <f t="shared" si="1234"/>
        <v>15.807186434132038</v>
      </c>
      <c r="L1083" s="1">
        <f t="shared" ref="L1083" si="1235">SUM(L1084:L1085)</f>
        <v>17.12172225316634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1.74696514562744</v>
      </c>
      <c r="K1084" s="1">
        <f>[2]Residential!G$231-K1058</f>
        <v>1.5824146262071004</v>
      </c>
      <c r="L1084" s="1">
        <f>[2]Residential!H$231-L1058</f>
        <v>1.3798370346939339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11.403667086243601</v>
      </c>
      <c r="K1085" s="1">
        <f>[2]Residential!G$233-K1059</f>
        <v>14.224771807924938</v>
      </c>
      <c r="L1085" s="1">
        <f>[2]Residential!H$233-L1059</f>
        <v>15.741885218472405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1.2597314301323639</v>
      </c>
      <c r="K1086" s="1">
        <f t="shared" si="1236"/>
        <v>0.45236280931489947</v>
      </c>
      <c r="L1086" s="1">
        <f t="shared" si="1236"/>
        <v>2.8696893436476079E-2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1.2597314301323639</v>
      </c>
      <c r="K1087" s="1">
        <f>[2]Residential!G$234-K1061</f>
        <v>0.45236280931489947</v>
      </c>
      <c r="L1087" s="1">
        <f>[2]Residential!H$234-L1061</f>
        <v>2.8696893436476079E-2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4.5359378323513662</v>
      </c>
      <c r="K1088" s="1">
        <f t="shared" si="1237"/>
        <v>4.2420067982565257</v>
      </c>
      <c r="L1088" s="1">
        <f t="shared" ref="L1088" si="1238">SUM(L1089:L1090)</f>
        <v>3.949483789673577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1.7739130041480777</v>
      </c>
      <c r="K1089" s="1">
        <f>[2]Residential!G$235-K1063</f>
        <v>0.76875108919737301</v>
      </c>
      <c r="L1089" s="1">
        <f>[2]Residential!H$235-L1063</f>
        <v>0.33172104278780057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2.7620248282032884</v>
      </c>
      <c r="K1090" s="1">
        <f>[2]Residential!G$236-K1064</f>
        <v>3.4732557090591527</v>
      </c>
      <c r="L1090" s="1">
        <f>[2]Residential!H$236-L1064</f>
        <v>3.6177627468857763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2.4435292807456808</v>
      </c>
      <c r="K1093" s="1">
        <f t="shared" si="1239"/>
        <v>2.8240693496641907</v>
      </c>
      <c r="L1093" s="1">
        <f t="shared" ref="L1093" si="1240">SUM(L1094,L1098)</f>
        <v>2.8217951178560128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2.4435292807456808</v>
      </c>
      <c r="K1098" s="1">
        <f>[2]Residential!G$239-K1072</f>
        <v>2.8240693496641907</v>
      </c>
      <c r="L1098" s="1">
        <f>[2]Residential!H$239-L1072</f>
        <v>2.8217951178560128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0.70786571486517147</v>
      </c>
      <c r="K1099" s="1">
        <f t="shared" si="1245"/>
        <v>0.5481909109825267</v>
      </c>
      <c r="L1099" s="1">
        <f t="shared" si="1245"/>
        <v>0.25106237161831224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0.70786571486517147</v>
      </c>
      <c r="K1100" s="1">
        <f>[2]Residential!G$240-K1074</f>
        <v>0.5481909109825267</v>
      </c>
      <c r="L1100" s="1">
        <f>[2]Residential!H$240-L1074</f>
        <v>0.25106237161831224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2.7683251755618407E-2</v>
      </c>
      <c r="K1101" s="1">
        <f t="shared" ref="K1101:L1101" si="1250">K1102</f>
        <v>2.1782445152242758E-2</v>
      </c>
      <c r="L1101" s="1">
        <f t="shared" si="1250"/>
        <v>8.2676372887739123E-3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2.7683251755618407E-2</v>
      </c>
      <c r="K1102" s="1">
        <f>[2]Residential!G$241-K1076</f>
        <v>2.1782445152242758E-2</v>
      </c>
      <c r="L1102" s="1">
        <f>[2]Residential!H$241-L1076</f>
        <v>8.2676372887739123E-3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1.7315507041460241</v>
      </c>
      <c r="K1103" s="1">
        <f t="shared" ref="K1103:L1103" si="1255">K1104</f>
        <v>2.0217950619251837</v>
      </c>
      <c r="L1103" s="1">
        <f t="shared" si="1255"/>
        <v>2.276595710212316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1.7315507041460241</v>
      </c>
      <c r="K1104" s="1">
        <f>[2]Residential!G$242-K1078</f>
        <v>2.0217950619251837</v>
      </c>
      <c r="L1104" s="1">
        <f>[2]Residential!H$242-L1078</f>
        <v>2.276595710212316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0.93963959135636421</v>
      </c>
      <c r="K1109" s="4">
        <f t="shared" si="1263"/>
        <v>0.94424610389655173</v>
      </c>
      <c r="L1109" s="4">
        <f t="shared" ref="L1109" si="1264">IFERROR(L1058/L975,"-")</f>
        <v>0.94659888532113434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3.5145267346534257</v>
      </c>
      <c r="K1110" s="4">
        <f t="shared" si="1263"/>
        <v>3.7110852854195207</v>
      </c>
      <c r="L1110" s="4">
        <f t="shared" ref="L1110" si="1265">IFERROR(L1059/L976,"-")</f>
        <v>4.1055222894934289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0.87026690624554848</v>
      </c>
      <c r="K1111" s="4">
        <f t="shared" si="1266"/>
        <v>0.87138139595859965</v>
      </c>
      <c r="L1111" s="4">
        <f t="shared" ref="L1111" si="1267">IFERROR(L1061/L985,"-")</f>
        <v>0.86904313751552476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0.93366224993105706</v>
      </c>
      <c r="K1112" s="4">
        <f t="shared" si="1268"/>
        <v>0.93140087031792773</v>
      </c>
      <c r="L1112" s="4">
        <f t="shared" ref="L1112" si="1269">IFERROR(L1063/L998,"-")</f>
        <v>0.93994467325058018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1.9822346288827053</v>
      </c>
      <c r="K1113" s="4">
        <f t="shared" si="1270"/>
        <v>2.0265481399936331</v>
      </c>
      <c r="L1113" s="4">
        <f t="shared" ref="L1113" si="1271">IFERROR(L1064/L999,"-")</f>
        <v>2.1281096252055391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0.72424768720355737</v>
      </c>
      <c r="K1119" s="4">
        <f t="shared" si="1274"/>
        <v>0.72698935575163559</v>
      </c>
      <c r="L1119" s="4">
        <f t="shared" ref="L1119" si="1275">IFERROR(L1074/L1022,"-")</f>
        <v>0.75393544485361841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0.72759346181167794</v>
      </c>
      <c r="K1120" s="4">
        <f t="shared" si="1276"/>
        <v>0.72759206462908388</v>
      </c>
      <c r="L1120" s="4">
        <f t="shared" ref="L1120" si="1277">IFERROR(L1076/L1027,"-")</f>
        <v>0.74574906522146345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0.49721137373785795</v>
      </c>
      <c r="K1123" s="4">
        <f t="shared" si="1280"/>
        <v>0.50560717940479816</v>
      </c>
      <c r="L1123" s="4">
        <f t="shared" ref="L1123" si="1281">IFERROR(L1084/L978,"-")</f>
        <v>0.52043514953397418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2.3016127383896094</v>
      </c>
      <c r="K1124" s="4">
        <f t="shared" si="1280"/>
        <v>2.4525813892381003</v>
      </c>
      <c r="L1124" s="4">
        <f t="shared" ref="L1124" si="1282">IFERROR(L1085/L979,"-")</f>
        <v>2.7683207520826123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0.55185404714094566</v>
      </c>
      <c r="K1125" s="4">
        <f t="shared" si="1283"/>
        <v>0.55992049978324598</v>
      </c>
      <c r="L1125" s="4">
        <f t="shared" ref="L1125" si="1284">IFERROR(L1087/L991,"-")</f>
        <v>0.58844247231109126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0.55236803556518155</v>
      </c>
      <c r="K1126" s="4">
        <f t="shared" si="1285"/>
        <v>0.55249933844264798</v>
      </c>
      <c r="L1126" s="4">
        <f t="shared" ref="L1126" si="1286">IFERROR(L1089/L1007,"-")</f>
        <v>0.56395779661022116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2.4746007617706307</v>
      </c>
      <c r="K1127" s="4">
        <f t="shared" si="1287"/>
        <v>2.6528895577786087</v>
      </c>
      <c r="L1127" s="4">
        <f t="shared" ref="L1127" si="1288">IFERROR(L1090/L1008,"-")</f>
        <v>3.2189096784324525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0.45335681271924133</v>
      </c>
      <c r="K1132" s="4">
        <f t="shared" si="1289"/>
        <v>0.46327977868223824</v>
      </c>
      <c r="L1132" s="4">
        <f t="shared" ref="L1132" si="1290">IFERROR(L1100/L1024,"-")</f>
        <v>0.49532375061951667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0.45012008093707689</v>
      </c>
      <c r="K1133" s="4">
        <f t="shared" si="1291"/>
        <v>0.46016284038355298</v>
      </c>
      <c r="L1133" s="4">
        <f t="shared" ref="L1133" si="1292">IFERROR(L1102/L1029,"-")</f>
        <v>0.4970982897790337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64.873999759120579</v>
      </c>
      <c r="K1136" s="3">
        <f t="shared" si="1295"/>
        <v>53.93754960840544</v>
      </c>
      <c r="L1136" s="3">
        <f t="shared" ref="L1136" si="1296">L1137+L1152+L1157+L1180+L1203</f>
        <v>37.876910385722404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28.554633364291853</v>
      </c>
      <c r="K1137" s="1">
        <f t="shared" si="1297"/>
        <v>35.113056336335177</v>
      </c>
      <c r="L1137" s="1">
        <f t="shared" ref="L1137" si="1298">SUM(L1138:L1151)</f>
        <v>37.876577709776477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5.8587453502517081E-3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1.8591679420184954E-3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1.1116324013429031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4.8082300531056408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7.8347748043288945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10.417808413988253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11.196051028404973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12.453129820854704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10.877991724701046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11.096648372310879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13.891402871635137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15.451419520080414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2.7713775540593523E-4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2.3774792502698428E-4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0.19952849861906413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0.21209755924394569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5.2280909831410573E-2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5.417579551944933E-3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5.5950505656044685E-3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1.1120691006578055E-3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2.7831136900158574E-4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2.3720085317680697E-4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0.57288935881667502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0.38726953739900827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0.5710252154545441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0.2787914038691961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2.0835738775523372E-3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1.1573119117458536E-3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4.3887108830850577E-2</v>
      </c>
      <c r="K1151" s="1">
        <f>[2]Transport!G$32</f>
        <v>4.5569261719718687E-2</v>
      </c>
      <c r="L1151" s="1">
        <f>[2]Transport!H$32</f>
        <v>1.772564966385742E-2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5.2572853747810862E-5</v>
      </c>
      <c r="L1152" s="1">
        <f t="shared" ref="L1152" si="1304">SUM(L1153:L1156)</f>
        <v>4.9751283221475798E-5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8.5848331292894843E-6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6.1361450863200877E-6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1.4181722907284986E-5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1.300133151291043E-5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1.5450865658454494E-5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1.6408562039951922E-5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1.43554320527819E-5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1.420524458229336E-5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25.717694905575343</v>
      </c>
      <c r="K1157" s="1">
        <f t="shared" si="1305"/>
        <v>12.857527046713507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23.80347259939899</v>
      </c>
      <c r="K1158" s="1">
        <f>IF(K1157-K1159&lt;0,0,K1157-K1159)</f>
        <v>8.3133841988954362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1.9142223061763535</v>
      </c>
      <c r="K1159" s="1">
        <f t="shared" ref="K1159" si="1313">SUM(K1160:K1161)</f>
        <v>4.5441428478180708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1.9142223061763535</v>
      </c>
      <c r="K1160" s="1">
        <f>[2]Transport!G$25/SUM([2]Transport!G$21,[2]Transport!G$25)*K1157*(K$35+K$600)/(K$35+K$600+K$39)</f>
        <v>4.5441428478180708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0.91213684313271082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1.4407105665752833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3.4796908153669786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1.4812690787966674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0.19476979126338076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1.1195780557319507E-3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1.718494689709639E-2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1.1964111214581962E-3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1.3320197587973464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0.76404231072309847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0.17070756849220919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5.9257923303075877E-3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1.6183923548304182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0.21574058995686821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16.511028720780892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8.0555337131222444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1.9181697219160631E-3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6.1685843771085722E-4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1.9985445398949964E-3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6.6979724003464578E-4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2.5461393231306297E-3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8.6587061895998182E-4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3.6142443643275694E-3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1.2860119647700159E-3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2.04921951228522E-3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1.1134375150637984E-3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1.2117718588763871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0.86934362338970073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0.23062871728432499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1.469244909270645E-2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2.7237212392045348E-2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3.4009577729007729E-3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10.599987740761888</v>
      </c>
      <c r="K1180" s="1">
        <f t="shared" si="1314"/>
        <v>5.965816992066439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10.158235355431627</v>
      </c>
      <c r="K1181" s="1">
        <f t="shared" si="1316"/>
        <v>5.7452412010221909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0.44175238533026046</v>
      </c>
      <c r="K1182" s="1">
        <f t="shared" ref="K1182:L1182" si="1324">SUM(K1183:K1184)</f>
        <v>0.22057579104424813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0.44175238533026046</v>
      </c>
      <c r="K1183" s="1">
        <f>[2]Transport!G$26/SUM([2]Transport!G$22,[2]Transport!G$26)*K1180*(K$34+K$582)/(K$34+K$582+K$38)</f>
        <v>0.22057579104424813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0.690230931761462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0.57166414340075156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3.7096431628225979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1.5835493877939573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7.9388695585318574E-3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1.1273998313186151E-3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1.3800082112937853E-2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1.1946498381292159E-3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2.9347207069682396E-3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1.1820937005596307E-3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2.3261177495185453E-2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1.2522565830596938E-3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0.13914710317225365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1.2162843817257777E-3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7.8630412692188956E-2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6.8677487982116831E-4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1.5560159771755035E-3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5.0279863961146995E-4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1.7427833071004481E-3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5.9899676155069205E-4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2.3009066236872643E-3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8.3751260714744484E-4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1.0322317739751307E-3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3.1642985694581153E-4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2.0156753962997653E-3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1.0918942440941587E-3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3.4264098347331289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3.044620200152822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2.4893364148853925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0.75247821003864335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1.0007417743003065E-2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3.4979593563017582E-3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1.6837484915053482E-3</v>
      </c>
      <c r="K1203" s="1">
        <f t="shared" si="1325"/>
        <v>1.096660436574458E-3</v>
      </c>
      <c r="L1203" s="1">
        <f t="shared" ref="L1203" si="1326">SUM(L1208:L1212)</f>
        <v>2.8292466270645605E-4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0</v>
      </c>
      <c r="K1204" s="1">
        <f t="shared" si="1327"/>
        <v>1.0279363209640038E-3</v>
      </c>
      <c r="L1204" s="1">
        <f t="shared" si="1327"/>
        <v>1.5929591536149998E-4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1.3213685045926593</v>
      </c>
      <c r="K1205" s="1">
        <f t="shared" ref="K1205:L1205" si="1332">SUM(K1206:K1207)</f>
        <v>6.872411561045429E-5</v>
      </c>
      <c r="L1205" s="1">
        <f t="shared" si="1332"/>
        <v>1.2362874734495608E-4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3.1526985680280407E-4</v>
      </c>
      <c r="K1206" s="1">
        <f>[2]Transport!G$27/SUM([2]Transport!G$24,[2]Transport!G$27)*K1203*(K$47+K$614)/(K$47+K$614+K$49)</f>
        <v>6.872411561045429E-5</v>
      </c>
      <c r="L1206" s="1">
        <f>[2]Transport!H$27/SUM([2]Transport!H$24,[2]Transport!H$27)*L1203*(L$47+L$614)/(L$47+L$614+L$49)</f>
        <v>1.2362874734495608E-4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1.3210532347358566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1.8104232828010462E-4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9.7077805434344768E-5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2.5159804772728215E-5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4.1143967321636172E-4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2.5781754468288015E-4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6.6446383792966436E-5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5.9758793602732348E-4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3.9689973586794089E-4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1.0176146289529786E-4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4.9367855398155854E-4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3.4486535058929216E-4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8.9557011245463541E-5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62.604544754035139</v>
      </c>
      <c r="K1213" s="3">
        <f t="shared" si="1333"/>
        <v>62.338797269346863</v>
      </c>
      <c r="L1213" s="3">
        <f t="shared" ref="L1213" si="1334">SUM(L1214:L1263)</f>
        <v>61.139265659873637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1.0677090920009335E-2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3.5073891636031619E-3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2.4472738918459633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7.4094403786665284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12.453213609837839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18.044924195997048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15.553877504498102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17.717708043760656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17.074963644246502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14.962989297764427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19.237263823838536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23.57191251042018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2.0297002369840406E-3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1.2955119416906953E-3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1.0668098480035693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0.91992608131244558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0.20986714250473593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1.7003220557439632E-2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2.2648050992672236E-2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3.4657305777723271E-3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2.0350530933468873E-3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1.2936629247146806E-3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3.063962155993702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2.66573632942946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2.2988427052399723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0.89465189679300305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8.3762402291194422E-3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3.609001216071649E-3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1.0071982186243694E-5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8.0796230688992228E-6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1.3706540410735247E-5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1.4106323264241659E-5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1.3963106500819936E-5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1.6692540774566395E-5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1.2986346548948232E-5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1.4378176784005195E-5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0.80692957082434169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1.3561982803156094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3.2643479217926434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1.1416357343461692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0.49445541750243077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8.4235135940065277E-4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2.6454754112888196E-2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8.457626988956149E-4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0.82127320387916081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0.47783049739760025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0.10269570799460302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2.9608262339762318E-3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0.79692013398166339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0.10393516043276303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7.2823545000658427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3.5854803429840758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1.1138053891146338E-3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3.7097232342967888E-4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9.4390027515933879E-4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3.2682638060864611E-4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1.1163369859790901E-3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3.9330655303407226E-4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1.6089556764908996E-3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5.9057577757546775E-4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0.67382359240763545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0.5288818342196332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3.5494711638795158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1.2141010298338737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1.0658422877265084E-2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8.0571572796286493E-4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2.0926460364450106E-2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8.4391144900918316E-4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2.1835443408897903E-3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7.770868337425203E-4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1.8691991176131555E-2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6.5787732723909527E-4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8.2070498643518147E-2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5.8264182038863469E-4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3.0761612188544236E-2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3.0536052780462852E-4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9.6122370515813651E-4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3.1974872040268528E-4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8.7521653534366388E-4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3.0901338229654313E-4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1.0765240483253836E-3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4.0269027625533744E-4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4.5233418575534441E-4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1.435333649993327E-4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1.0831891572514381E-4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5.8632275950334696E-5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1.5381623141402947E-5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1.9900169207462577E-4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1.2497536626152246E-4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3.2514101242557714E-5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2.8224118928169174E-4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1.852919741470739E-4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4.7804909778168957E-5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2.3323126204146554E-4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1.6226011488360088E-4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4.2460065884090687E-5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1.8224193546064631</v>
      </c>
      <c r="K1266" s="1">
        <f t="shared" si="1338"/>
        <v>1.8865370278465514</v>
      </c>
      <c r="L1266" s="1">
        <f t="shared" ref="L1266" si="1343">IFERROR(L1215/L1139,"-")</f>
        <v>2.20151363786225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1.5409912372809125</v>
      </c>
      <c r="K1267" s="1">
        <f t="shared" si="1338"/>
        <v>1.5894794580384302</v>
      </c>
      <c r="L1267" s="1">
        <f t="shared" ref="L1267" si="1344">IFERROR(L1216/L1140,"-")</f>
        <v>1.7321228687376968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1.3892288865991316</v>
      </c>
      <c r="K1268" s="1">
        <f t="shared" si="1338"/>
        <v>1.4227514125878296</v>
      </c>
      <c r="L1268" s="1">
        <f t="shared" ref="L1268" si="1345">IFERROR(L1217/L1141,"-")</f>
        <v>1.569679778802715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1.3484242084394698</v>
      </c>
      <c r="K1269" s="1">
        <f t="shared" si="1338"/>
        <v>1.3848323313060853</v>
      </c>
      <c r="L1269" s="1">
        <f t="shared" ref="L1269" si="1346">IFERROR(L1218/L1142,"-")</f>
        <v>1.5255499651528137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0.8724800206627169</v>
      </c>
      <c r="K1270" s="1">
        <f t="shared" si="1347"/>
        <v>0.95879655245815354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0.75590560318199851</v>
      </c>
      <c r="K1271" s="1">
        <f t="shared" si="1347"/>
        <v>0.85064827943036059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0.74181689977938192</v>
      </c>
      <c r="K1272" s="1">
        <f t="shared" si="1347"/>
        <v>0.84550951457555179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0.68981084312969387</v>
      </c>
      <c r="K1273" s="1">
        <f t="shared" si="1347"/>
        <v>0.76793927332401524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0.8871250366954716</v>
      </c>
      <c r="K1274" s="1">
        <f t="shared" si="1352"/>
        <v>0.97334113064667993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0.76612476529271856</v>
      </c>
      <c r="K1275" s="1">
        <f t="shared" si="1352"/>
        <v>0.77675465509888064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0.7511670132214483</v>
      </c>
      <c r="K1276" s="1">
        <f t="shared" si="1352"/>
        <v>0.86752473332638558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0.69276701961147158</v>
      </c>
      <c r="K1277" s="1">
        <f t="shared" si="1352"/>
        <v>0.77525046517541374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1.1732298152517837</v>
      </c>
      <c r="L1278" s="1">
        <f t="shared" ref="L1278" si="1358">IFERROR(L1227/L1153,"-")</f>
        <v>1.3167262108765847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0.96649331680950812</v>
      </c>
      <c r="L1279" s="1">
        <f t="shared" ref="L1279" si="1360">IFERROR(L1228/L1154,"-")</f>
        <v>1.0849906603976649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0.90371030397119023</v>
      </c>
      <c r="L1280" s="1">
        <f t="shared" ref="L1280" si="1362">IFERROR(L1229/L1155,"-")</f>
        <v>1.0173067410735344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0.90462944627512221</v>
      </c>
      <c r="L1281" s="1">
        <f t="shared" ref="L1281" si="1364">IFERROR(L1230/L1156,"-")</f>
        <v>1.0121738278218309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0.88465845547139899</v>
      </c>
      <c r="K1283" s="1">
        <f t="shared" si="1365"/>
        <v>0.94133985810864962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0.93811435986687675</v>
      </c>
      <c r="K1284" s="1">
        <f t="shared" si="1365"/>
        <v>0.77071461943537989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2.5386658490268394</v>
      </c>
      <c r="K1285" s="1">
        <f t="shared" si="1365"/>
        <v>0.75238287771721779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1.5394143648682472</v>
      </c>
      <c r="K1286" s="1">
        <f t="shared" si="1365"/>
        <v>0.70691644680199228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0.61656232834013791</v>
      </c>
      <c r="K1288" s="1">
        <f t="shared" si="1365"/>
        <v>0.62539795334812798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0.60158848785483043</v>
      </c>
      <c r="K1289" s="1">
        <f t="shared" si="1365"/>
        <v>0.49965069123887867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0.49241466792838867</v>
      </c>
      <c r="K1290" s="1">
        <f t="shared" si="1365"/>
        <v>0.48175987862804215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0.44106001044624327</v>
      </c>
      <c r="K1291" s="1">
        <f t="shared" si="1365"/>
        <v>0.44509531840744782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0.58066049963610711</v>
      </c>
      <c r="K1292" s="1">
        <f t="shared" si="1365"/>
        <v>0.60138972047840644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0.47229384000064933</v>
      </c>
      <c r="K1293" s="1">
        <f t="shared" si="1365"/>
        <v>0.48794823429212814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0.43844300892634874</v>
      </c>
      <c r="K1294" s="1">
        <f t="shared" si="1365"/>
        <v>0.45423247356109886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0.44517069525547864</v>
      </c>
      <c r="K1295" s="1">
        <f t="shared" si="1365"/>
        <v>0.45923039112710234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0.97622920301187432</v>
      </c>
      <c r="K1297" s="1">
        <f t="shared" si="1380"/>
        <v>0.92516181104763318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0.95682280157070143</v>
      </c>
      <c r="K1298" s="1">
        <f t="shared" si="1380"/>
        <v>0.76669603057043767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1.3425617839772337</v>
      </c>
      <c r="K1299" s="1">
        <f t="shared" si="1380"/>
        <v>0.71466724189633224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1.5164011484273077</v>
      </c>
      <c r="K1300" s="1">
        <f t="shared" si="1380"/>
        <v>0.70640904311402408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0.74403820973667234</v>
      </c>
      <c r="K1302" s="1">
        <f t="shared" si="1380"/>
        <v>0.65738175694078171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0.80357029131480484</v>
      </c>
      <c r="K1303" s="1">
        <f t="shared" si="1380"/>
        <v>0.52535345881885842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0.58981104724775368</v>
      </c>
      <c r="K1304" s="1">
        <f t="shared" si="1380"/>
        <v>0.47903420379527373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0.39121773796311327</v>
      </c>
      <c r="K1305" s="1">
        <f t="shared" si="1380"/>
        <v>0.4446297276978774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0.6177466807911316</v>
      </c>
      <c r="K1306" s="1">
        <f t="shared" si="1380"/>
        <v>0.63593791870591831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0.50219469728557564</v>
      </c>
      <c r="K1307" s="1">
        <f t="shared" si="1380"/>
        <v>0.51588489643343738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0.46786950728153626</v>
      </c>
      <c r="K1308" s="1">
        <f t="shared" si="1380"/>
        <v>0.48081697256700934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0.43820990320168385</v>
      </c>
      <c r="K1309" s="1">
        <f t="shared" si="1380"/>
        <v>0.45360247097009154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3.1612947939597655E-5</v>
      </c>
      <c r="K1311" s="1">
        <f t="shared" si="1395"/>
        <v>1.9257665027444706E-5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7.9941662719696204E-5</v>
      </c>
      <c r="K1312" s="1">
        <f t="shared" si="1395"/>
        <v>1.6608503022978483E-4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2.8203198520320358E-2</v>
      </c>
      <c r="K1313" s="1">
        <f t="shared" si="1395"/>
        <v>5.2971448571367943E-2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0.13851906221038163</v>
      </c>
      <c r="K1314" s="1">
        <f t="shared" si="1395"/>
        <v>0.14795839210762318</v>
      </c>
      <c r="L1314" s="1">
        <f t="shared" ref="L1314" si="1400">IFERROR(L1263/L1203,"-")</f>
        <v>0.15007552002684349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1.5115227599144676</v>
      </c>
      <c r="K1315" s="3">
        <f t="shared" si="1403"/>
        <v>1.5623794978828827</v>
      </c>
      <c r="L1315" s="3">
        <f t="shared" ref="L1315" si="1404">L1316+L1322+L1327+L1341</f>
        <v>1.3001262643237377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0.95311145142935416</v>
      </c>
      <c r="K1316" s="1">
        <f t="shared" si="1405"/>
        <v>0.9202215791200804</v>
      </c>
      <c r="L1316" s="1">
        <f t="shared" ref="L1316" si="1406">SUM(L1317:L1321)</f>
        <v>1.0342281983334869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0.24284290802430561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0.25132357051473025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0.14263402020369897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0.12139581700312783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0.12479868492437217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0.12043784243860167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0.58869971636810603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0.5439182974100164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0.7710561565309223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1.7301003381464238E-4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1.8102627096154371E-4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1.0017916026401451E-4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0.5584051995507624</v>
      </c>
      <c r="K1327" s="1">
        <f t="shared" si="1411"/>
        <v>0.64215295347480739</v>
      </c>
      <c r="L1327" s="1">
        <f t="shared" ref="L1327" si="1412">SUM(L1332:L1340)</f>
        <v>0.26589288815831613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0.53513377368544912</v>
      </c>
      <c r="K1328" s="1">
        <f t="shared" si="1413"/>
        <v>0.61841045586342092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2.3271425865313233E-2</v>
      </c>
      <c r="K1329" s="1">
        <f t="shared" ref="K1329:L1329" si="1418">SUM(K1330:K1331)</f>
        <v>2.3742497611386415E-2</v>
      </c>
      <c r="L1329" s="1">
        <f t="shared" si="1418"/>
        <v>0.3112650451425536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2.3271425865313233E-2</v>
      </c>
      <c r="K1330" s="1">
        <f>[2]Transport!G$26/SUM([2]Transport!G$22,[2]Transport!G$26)*K1327*(K$34+K$582)/(K$34+K$582+K$38)</f>
        <v>2.3742497611386415E-2</v>
      </c>
      <c r="L1330" s="1">
        <f>[2]Transport!H$26/SUM([2]Transport!H$22,[2]Transport!H$26)*L1327*(L$34+L$582)/(L$34+L$582+L$38)</f>
        <v>0.15855417421709964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0.15271087092545399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1.4260559270151626E-3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3.9073558772057078E-3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0.23694439346417531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1.2744377224504346E-3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1.849317998444422E-3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8.7312547462848515E-4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0.5556330447575597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0.63629851131315707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2.8063461211678485E-2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7.1661143737080713E-5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9.7502518639243574E-5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1.1675865554833525E-5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2.6576736093374533E-7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2.3214227898444421E-7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0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6.1089343510454923E-6</v>
      </c>
      <c r="K1341" s="1">
        <f t="shared" si="1419"/>
        <v>4.9652879947250737E-6</v>
      </c>
      <c r="L1341" s="1">
        <f t="shared" ref="L1341" si="1420">SUM(L1346:L1350)</f>
        <v>5.1778319346698682E-6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0</v>
      </c>
      <c r="K1342" s="1">
        <f t="shared" si="1421"/>
        <v>4.6541296682201325E-6</v>
      </c>
      <c r="L1342" s="1">
        <f t="shared" si="1421"/>
        <v>2.915290133179407E-6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4.7941563058974653E-3</v>
      </c>
      <c r="K1343" s="1">
        <f t="shared" ref="K1343:L1343" si="1426">SUM(K1344:K1345)</f>
        <v>3.1115832650494133E-7</v>
      </c>
      <c r="L1343" s="1">
        <f t="shared" si="1426"/>
        <v>2.2625418014904611E-6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1.143854244139482E-6</v>
      </c>
      <c r="K1344" s="1">
        <f>[2]Transport!G$27/SUM([2]Transport!G$24,[2]Transport!G$27)*K1341*(K$47+K$614)/(K$47+K$614+K$49)</f>
        <v>3.1115832650494133E-7</v>
      </c>
      <c r="L1344" s="1">
        <f>[2]Transport!H$27/SUM([2]Transport!H$24,[2]Transport!H$27)*L1341*(L$47+L$614)/(L$47+L$614+L$49)</f>
        <v>2.2625418014904611E-6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4.793012451653326E-3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6.1089343510454923E-6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4.9652879947250737E-6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4.4375061935020858E-6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0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7.4032574116778274E-7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0.33688369437671301</v>
      </c>
      <c r="K1351" s="3">
        <f t="shared" si="1427"/>
        <v>0.35121049627651985</v>
      </c>
      <c r="L1351" s="3">
        <f t="shared" ref="L1351" si="1428">SUM(L1352:L1374)</f>
        <v>0.37570229922647508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0.11435655057701299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0.11871424782480655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7.4585308512994788E-2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4.1206961123476701E-2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4.2874984504550955E-2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4.6015232160393507E-2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0.12874173131064709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0.1284647522400586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0.19890852630548966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2.600389390080095E-5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2.838780121836021E-5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1.7011016158744061E-5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2.7303339451437413E-4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7.8672939922407709E-4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5.3269362174426814E-2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1.7306042644831397E-4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2.6420908248297038E-4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1.3139533045714507E-4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5.210096527943462E-2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6.0070052970583689E-2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2.7737595943006939E-3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4.5273922102754894E-6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6.3378159099720208E-6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8.343899521211187E-7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0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4.3260376211347498E-8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4.14716811923592E-8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0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8.6097906778792442E-7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7.513773084200309E-7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7.416430601588687E-7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0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8.662756030885118E-8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0.47090751592205154</v>
      </c>
      <c r="K1377" s="1">
        <f t="shared" si="1436"/>
        <v>0.47235620432126807</v>
      </c>
      <c r="L1377" s="1">
        <f t="shared" ref="L1377" si="1437">IFERROR(L1353/L1318,"-")</f>
        <v>0.52291387711345283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0.33944300669284988</v>
      </c>
      <c r="K1378" s="1">
        <f t="shared" si="1438"/>
        <v>0.34355317550447856</v>
      </c>
      <c r="L1378" s="1">
        <f t="shared" ref="L1378" si="1439">IFERROR(L1354/L1319,"-")</f>
        <v>0.38206622792874867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0.21868828492885942</v>
      </c>
      <c r="K1379" s="1">
        <f t="shared" si="1440"/>
        <v>0.23618391374544864</v>
      </c>
      <c r="L1379" s="1">
        <f t="shared" ref="L1379" si="1441">IFERROR(L1355/L1320,"-")</f>
        <v>0.2579689230423941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0.15030280803632881</v>
      </c>
      <c r="K1380" s="1">
        <f t="shared" si="1442"/>
        <v>0.15681591996330063</v>
      </c>
      <c r="L1380" s="1">
        <f t="shared" ref="L1380" si="1443">IFERROR(L1356/L1321,"-")</f>
        <v>0.16980593682271672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0.19146050960697777</v>
      </c>
      <c r="K1385" s="1">
        <f t="shared" si="1452"/>
        <v>0.2013457243077372</v>
      </c>
      <c r="L1385" s="1">
        <f t="shared" ref="L1385" si="1453">IFERROR(L1361/L1332,"-")</f>
        <v>0.22481798955281398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0.13579355303102669</v>
      </c>
      <c r="K1386" s="1">
        <f t="shared" si="1454"/>
        <v>0.14286838861959561</v>
      </c>
      <c r="L1386" s="1">
        <f t="shared" ref="L1386" si="1455">IFERROR(L1362/L1333,"-")</f>
        <v>0.15048848564755687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9.3768658597632407E-2</v>
      </c>
      <c r="K1387" s="1">
        <f t="shared" si="1456"/>
        <v>9.4405458919925009E-2</v>
      </c>
      <c r="L1387" s="1">
        <f t="shared" ref="L1387" si="1457">IFERROR(L1363/L1334,"-")</f>
        <v>9.8838827234411342E-2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6.3177783303126553E-2</v>
      </c>
      <c r="K1388" s="1">
        <f t="shared" si="1458"/>
        <v>6.5001560969124822E-2</v>
      </c>
      <c r="L1388" s="1">
        <f t="shared" ref="L1388" si="1459">IFERROR(L1364/L1335,"-")</f>
        <v>7.1462792047626955E-2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 t="str">
        <f t="shared" si="1462"/>
        <v>-</v>
      </c>
      <c r="K1390" s="1">
        <f t="shared" si="1462"/>
        <v>0.16277535382583011</v>
      </c>
      <c r="L1390" s="1">
        <f t="shared" ref="L1390" si="1463">IFERROR(L1366/L1337,"-")</f>
        <v>0.17864768698655795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 t="str">
        <f t="shared" si="1464"/>
        <v>-</v>
      </c>
      <c r="K1391" s="1" t="str">
        <f t="shared" si="1464"/>
        <v>-</v>
      </c>
      <c r="L1391" s="1" t="str">
        <f t="shared" ref="L1391" si="1465">IFERROR(L1367/L1338,"-")</f>
        <v>-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 t="str">
        <f t="shared" si="1466"/>
        <v>-</v>
      </c>
      <c r="K1392" s="1" t="str">
        <f t="shared" si="1466"/>
        <v>-</v>
      </c>
      <c r="L1392" s="1" t="str">
        <f t="shared" ref="L1392" si="1467">IFERROR(L1368/L1339,"-")</f>
        <v>-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 t="str">
        <f t="shared" si="1468"/>
        <v>-</v>
      </c>
      <c r="K1393" s="1" t="str">
        <f t="shared" si="1468"/>
        <v>-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0.14093768541489976</v>
      </c>
      <c r="K1395" s="1">
        <f t="shared" si="1472"/>
        <v>0.15132602765806627</v>
      </c>
      <c r="L1395" s="1">
        <f t="shared" ref="L1395" si="1473">IFERROR(L1371/L1347,"-")</f>
        <v>0.16713059719102341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 t="str">
        <f t="shared" si="1474"/>
        <v>-</v>
      </c>
      <c r="K1396" s="1" t="str">
        <f t="shared" si="1474"/>
        <v>-</v>
      </c>
      <c r="L1396" s="1">
        <f t="shared" ref="L1396" si="1475">IFERROR(L1372/L1348,"-")</f>
        <v>0.11701276274982104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 t="str">
        <f t="shared" si="1476"/>
        <v>-</v>
      </c>
      <c r="K1397" s="1" t="str">
        <f t="shared" si="1476"/>
        <v>-</v>
      </c>
      <c r="L1397" s="1" t="str">
        <f t="shared" ref="L1397" si="1477">IFERROR(L1373/L1349,"-")</f>
        <v>-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 t="str">
        <f t="shared" si="1478"/>
        <v>-</v>
      </c>
      <c r="K1398" s="1" t="str">
        <f t="shared" si="1478"/>
        <v>-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0.50696689861049304</v>
      </c>
      <c r="K1399" s="3">
        <f t="shared" ref="K1399:L1399" si="1484">K1400+K1406+K1411+K1425</f>
        <v>0.44727161923578851</v>
      </c>
      <c r="L1399" s="3">
        <f t="shared" si="1484"/>
        <v>0.37194747885781598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0.27695722085139685</v>
      </c>
      <c r="K1400" s="1">
        <f t="shared" ref="K1400:L1400" si="1489">SUM(K1401:K1405)</f>
        <v>0.28491988108849298</v>
      </c>
      <c r="L1400" s="1">
        <f t="shared" si="1489"/>
        <v>0.2752196897954744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0.13809706521655093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0.10384656973176234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8.3744679874274655E-2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0.13674143809365977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0.15317318088185458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0.14726859585352731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1.9657111987872E-3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2.7645881703691477E-2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4.4123975487053449E-2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1.530063423989409E-4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2.5424877118454704E-4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8.2438580619013913E-5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0.2300096777590962</v>
      </c>
      <c r="K1411" s="1">
        <f t="shared" si="1497"/>
        <v>0.1623517381472955</v>
      </c>
      <c r="L1411" s="1">
        <f t="shared" ref="L1411" si="1498">SUM(L1416:L1424)</f>
        <v>9.6727789062341613E-2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0.22042407008821202</v>
      </c>
      <c r="K1412" s="1">
        <f t="shared" si="1499"/>
        <v>0.15634906271878823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9.5856076708841689E-3</v>
      </c>
      <c r="K1413" s="1">
        <f t="shared" ref="K1413:L1413" si="1504">SUM(K1414:K1415)</f>
        <v>6.002675428507266E-3</v>
      </c>
      <c r="L1413" s="1">
        <f t="shared" si="1504"/>
        <v>0.11323348976187161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9.5856076708841689E-3</v>
      </c>
      <c r="K1414" s="1">
        <f>[2]Transport!G$26/SUM([2]Transport!G$22,[2]Transport!G$26)*K1411*(K$34+K$582)/(K$34+K$582+K$38)</f>
        <v>6.002675428507266E-3</v>
      </c>
      <c r="L1414" s="1">
        <f>[2]Transport!H$26/SUM([2]Transport!H$22,[2]Transport!H$26)*L1411*(L$34+L$582)/(L$34+L$582+L$38)</f>
        <v>5.7679597317750617E-2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5.5553892444121004E-2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3.3108087197236315E-3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7.7627183161811039E-2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8.7064766164841156E-2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9.5473177481592286E-2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2.4601482800830507E-2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3.4050826410636881E-3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0.13113826084518096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5.9987271332455572E-2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6.2356938597749973E-3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8.7430712599304104E-5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1.3580085219839328E-4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2.2246396661758144E-5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0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0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0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0</v>
      </c>
      <c r="K1425" s="1">
        <f t="shared" ref="K1425:L1425" si="1509">SUM(K1430:K1434)</f>
        <v>0</v>
      </c>
      <c r="L1425" s="1">
        <f t="shared" si="1509"/>
        <v>0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0</v>
      </c>
      <c r="K1426" s="1">
        <f t="shared" si="1510"/>
        <v>0</v>
      </c>
      <c r="L1426" s="1">
        <f t="shared" si="1510"/>
        <v>0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0</v>
      </c>
      <c r="K1427" s="1">
        <f t="shared" ref="K1427:L1427" si="1515">SUM(K1428:K1429)</f>
        <v>0</v>
      </c>
      <c r="L1427" s="1">
        <f t="shared" si="1515"/>
        <v>0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0</v>
      </c>
      <c r="K1428" s="1">
        <f>[2]Transport!G$27/SUM([2]Transport!G$24,[2]Transport!G$27)*K1425*(K$47+K$614)/(K$47+K$614+K$49)</f>
        <v>0</v>
      </c>
      <c r="L1428" s="1">
        <f>[2]Transport!H$27/SUM([2]Transport!H$24,[2]Transport!H$27)*L1425*(L$47+L$614)/(L$47+L$614+L$49)</f>
        <v>0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0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0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0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0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0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0.13463835577951047</v>
      </c>
      <c r="K1435" s="3">
        <f t="shared" ref="K1435:L1435" si="1520">SUM(K1436:K1458)</f>
        <v>0.13472748029819023</v>
      </c>
      <c r="L1435" s="3">
        <f t="shared" si="1520"/>
        <v>0.13114303664946494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6.4180621145446662E-2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4.8971914864041115E-2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4.4105837273000194E-2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4.5037905912832243E-2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5.41744816286324E-2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5.5521683103236366E-2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4.4129009771810748E-4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6.5926935176334432E-3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1.1360104869048466E-2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2.3088914033319867E-5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4.0021780666240442E-5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1.4095941171094278E-5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6.2727200507718532E-4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1.5859083691861092E-2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1.9032082846173907E-2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1.2465598725977599E-2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3.3680155363929104E-3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4.8960347179753129E-4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1.1857073616056046E-2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5.7123993119219639E-3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6.1804622875092849E-4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5.5053623693257867E-6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8.8699670410884226E-6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1.5829162864688466E-6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0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0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0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0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0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0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0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0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0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0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0.46475007303598087</v>
      </c>
      <c r="K1461" s="1">
        <f t="shared" si="1528"/>
        <v>0.47157951380133689</v>
      </c>
      <c r="L1461" s="1">
        <f t="shared" ref="L1461" si="1529">IFERROR(L1437/L1402,"-")</f>
        <v>0.52667031910822282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0.3293654545448319</v>
      </c>
      <c r="K1462" s="1">
        <f t="shared" si="1530"/>
        <v>0.35368124704819065</v>
      </c>
      <c r="L1462" s="1">
        <f t="shared" ref="L1462" si="1531">IFERROR(L1438/L1403,"-")</f>
        <v>0.37700965899381556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0.22449386155523438</v>
      </c>
      <c r="K1463" s="1">
        <f t="shared" si="1532"/>
        <v>0.23846928046259921</v>
      </c>
      <c r="L1463" s="1">
        <f t="shared" ref="L1463" si="1533">IFERROR(L1439/L1404,"-")</f>
        <v>0.25745877935186662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0.15090167944227445</v>
      </c>
      <c r="K1464" s="1">
        <f t="shared" si="1534"/>
        <v>0.15741189418449753</v>
      </c>
      <c r="L1464" s="1">
        <f t="shared" ref="L1464" si="1535">IFERROR(L1440/L1405,"-")</f>
        <v>0.17098718907155883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0.18946186813521096</v>
      </c>
      <c r="K1469" s="1">
        <f t="shared" si="1544"/>
        <v>0.20429806990166588</v>
      </c>
      <c r="L1469" s="1">
        <f t="shared" ref="L1469" si="1545">IFERROR(L1445/L1416,"-")</f>
        <v>0.21859684100156143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0.13056650102989428</v>
      </c>
      <c r="K1470" s="1">
        <f t="shared" si="1546"/>
        <v>0.13690294864174657</v>
      </c>
      <c r="L1470" s="1">
        <f t="shared" ref="L1470" si="1547">IFERROR(L1446/L1417,"-")</f>
        <v>0.14378607611255736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9.0416584295366365E-2</v>
      </c>
      <c r="K1471" s="1">
        <f t="shared" si="1548"/>
        <v>9.5226857048777314E-2</v>
      </c>
      <c r="L1471" s="1">
        <f t="shared" ref="L1471" si="1549">IFERROR(L1447/L1418,"-")</f>
        <v>9.9114267417424087E-2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6.2968288895881727E-2</v>
      </c>
      <c r="K1472" s="1">
        <f t="shared" si="1550"/>
        <v>6.5315989535398272E-2</v>
      </c>
      <c r="L1472" s="1">
        <f t="shared" ref="L1472" si="1551">IFERROR(L1448/L1419,"-")</f>
        <v>7.115382821479134E-2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 t="str">
        <f t="shared" si="1554"/>
        <v>-</v>
      </c>
      <c r="K1474" s="1" t="str">
        <f t="shared" si="1554"/>
        <v>-</v>
      </c>
      <c r="L1474" s="1" t="str">
        <f t="shared" ref="L1474" si="1555">IFERROR(L1450/L1421,"-")</f>
        <v>-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 t="str">
        <f t="shared" si="1556"/>
        <v>-</v>
      </c>
      <c r="K1475" s="1" t="str">
        <f t="shared" si="1556"/>
        <v>-</v>
      </c>
      <c r="L1475" s="1" t="str">
        <f t="shared" ref="L1475" si="1557">IFERROR(L1451/L1422,"-")</f>
        <v>-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 t="str">
        <f t="shared" si="1558"/>
        <v>-</v>
      </c>
      <c r="K1476" s="1" t="str">
        <f t="shared" si="1558"/>
        <v>-</v>
      </c>
      <c r="L1476" s="1" t="str">
        <f t="shared" ref="L1476" si="1559">IFERROR(L1452/L1423,"-")</f>
        <v>-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 t="str">
        <f t="shared" si="1560"/>
        <v>-</v>
      </c>
      <c r="K1477" s="1" t="str">
        <f t="shared" si="1560"/>
        <v>-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 t="str">
        <f t="shared" si="1564"/>
        <v>-</v>
      </c>
      <c r="K1479" s="1" t="str">
        <f t="shared" si="1564"/>
        <v>-</v>
      </c>
      <c r="L1479" s="1" t="str">
        <f t="shared" ref="L1479" si="1565">IFERROR(L1455/L1431,"-")</f>
        <v>-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 t="str">
        <f t="shared" si="1566"/>
        <v>-</v>
      </c>
      <c r="K1480" s="1" t="str">
        <f t="shared" si="1566"/>
        <v>-</v>
      </c>
      <c r="L1480" s="1" t="str">
        <f t="shared" ref="L1480" si="1567">IFERROR(L1456/L1432,"-")</f>
        <v>-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 t="str">
        <f t="shared" si="1568"/>
        <v>-</v>
      </c>
      <c r="K1481" s="1" t="str">
        <f t="shared" si="1568"/>
        <v>-</v>
      </c>
      <c r="L1481" s="1" t="str">
        <f t="shared" ref="L1481" si="1569">IFERROR(L1457/L1433,"-")</f>
        <v>-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 t="str">
        <f t="shared" si="1570"/>
        <v>-</v>
      </c>
      <c r="K1482" s="1" t="str">
        <f t="shared" si="1570"/>
        <v>-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0.45958965891661224</v>
      </c>
      <c r="K1483" s="3">
        <f t="shared" si="1572"/>
        <v>0.47237229295618205</v>
      </c>
      <c r="L1483" s="3">
        <f t="shared" si="1572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0.45958965891661224</v>
      </c>
      <c r="K1484" s="1">
        <f t="shared" si="1573"/>
        <v>0.47237229295618205</v>
      </c>
      <c r="L1484" s="1">
        <f t="shared" si="1573"/>
        <v>0.48809144422268363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3.1140487340042711E-2</v>
      </c>
      <c r="K1486" s="3">
        <f t="shared" si="1577"/>
        <v>3.2006602244411902E-2</v>
      </c>
      <c r="L1486" s="3">
        <f t="shared" si="1577"/>
        <v>3.3071687199031169E-2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6.7757154095786226E-2</v>
      </c>
      <c r="L1489" s="1">
        <f t="shared" ref="L1489" si="1579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0.7561616857731851</v>
      </c>
      <c r="K1490" s="3">
        <f t="shared" ref="K1490:L1491" si="1584">K1491</f>
        <v>0.77325934733858914</v>
      </c>
      <c r="L1490" s="3">
        <f t="shared" si="1584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0.7561616857731851</v>
      </c>
      <c r="K1491" s="1">
        <f t="shared" si="1584"/>
        <v>0.77325934733858914</v>
      </c>
      <c r="L1491" s="1">
        <f t="shared" si="1584"/>
        <v>0.79899112903654423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3.8185104274620588E-2</v>
      </c>
      <c r="K1493" s="3">
        <f t="shared" ref="K1493:L1493" si="1592">K1494</f>
        <v>3.9048512196511807E-2</v>
      </c>
      <c r="L1493" s="3">
        <f t="shared" si="1592"/>
        <v>4.0347931071859175E-2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5.0498597050147843E-2</v>
      </c>
      <c r="K1496" s="1">
        <f t="shared" si="1593"/>
        <v>5.0498597050147948E-2</v>
      </c>
      <c r="L1496" s="1">
        <f t="shared" ref="L1496" si="1594">L1494/L1492</f>
        <v>5.0498597050147906E-2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1.0225579238124183</v>
      </c>
      <c r="K1497" s="3">
        <f t="shared" si="1595"/>
        <v>0.66025562363897605</v>
      </c>
      <c r="L1497" s="3">
        <f t="shared" ref="L1497" si="1596">SUM(L1498,L1503,L1508)</f>
        <v>0.16150648472111467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2.6484353809323826E-3</v>
      </c>
      <c r="K1498" s="1">
        <f t="shared" si="1598"/>
        <v>7.4781123979918845E-2</v>
      </c>
      <c r="L1498" s="1">
        <f t="shared" ref="L1498" si="1599">SUM(L1499:L1502)</f>
        <v>0.16103242452116143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1.6756800714291392E-3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7.3820545369095394E-2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0.16043327032293231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3.166360778553312E-4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3.03597967994379E-4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2.0299953503887688E-4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3.3337857081554306E-4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2.7973230390986487E-4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1.6139976931743707E-4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3.2274066083236937E-4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3.7724833891921301E-4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2.3475489387279013E-4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4.5534679625867198E-4</v>
      </c>
      <c r="L1503" s="1">
        <f t="shared" ref="L1503" si="1604">SUM(L1504:L1507)</f>
        <v>4.7406019995325913E-4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1.869379638579095E-4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1.7008869134872937E-4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1.2258051638414902E-4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1.141765132801936E-4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9.1149440709332706E-5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1.1224079478295574E-4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5.4678875307280779E-5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7.7554200541380387E-5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1.0199094884314859</v>
      </c>
      <c r="K1508" s="1">
        <f t="shared" si="1608"/>
        <v>0.5850191528627986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0.94399547280121188</v>
      </c>
      <c r="K1509" s="1">
        <f t="shared" si="1610"/>
        <v>0.37826006228032261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7.5914015630273973E-2</v>
      </c>
      <c r="K1510" s="1">
        <f t="shared" ref="K1510" si="1617">SUM(K1511:K1512)</f>
        <v>0.20675909058247596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7.5914015630273973E-2</v>
      </c>
      <c r="K1511" s="1">
        <f>[2]Transport!G$25/SUM([2]Transport!G$21,[2]Transport!G$25)*K1508*(K$35+K$600)/(K$35+K$600+K$39)</f>
        <v>0.20675909058247596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0.92358198687753168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0.51534757362978723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1.039663968069777E-2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4.8198075250751508E-4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3.2008745593348917E-2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1.5621564369172503E-2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5.392211627990743E-2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5.3568034111331375E-2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1.9642892991519667</v>
      </c>
      <c r="K1518" s="3">
        <f t="shared" si="1620"/>
        <v>1.965492870952354</v>
      </c>
      <c r="L1518" s="3">
        <f t="shared" ref="L1518" si="1621">SUM(L1519:L1531)</f>
        <v>1.9082600308869782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1.9274144086342284E-2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0.85969585992809361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1.9037993458870599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2.0471812797746161E-3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1.9853743153556108E-3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1.3476364604386669E-3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1.3853037827868037E-3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1.1776880152228946E-3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6.9996910668243214E-4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1.2370130835796945E-3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1.4561114352642849E-3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9.3141714305695759E-4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8.8963361916979988E-4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8.286059047874205E-4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3.3845882788358724E-4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3.2131212533645002E-4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1.6376101738558939E-4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2.0545608668751146E-4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8.7497273179044279E-5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1.2628817292869074E-4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1.8688224257407042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1.0513893652781827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1.1552052308172958E-2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5.6618976296174449E-4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2.3446861529767375E-2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1.1456400386821273E-2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3.6524317340838795E-2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3.6286531092833876E-2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11.502281619846396</v>
      </c>
      <c r="K1533" s="1">
        <f t="shared" si="1625"/>
        <v>11.645753301194128</v>
      </c>
      <c r="L1533" s="1">
        <f t="shared" ref="L1533" si="1626">IFERROR(L1519/L1499,"-")</f>
        <v>11.8666118446314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6.4654075228595991</v>
      </c>
      <c r="K1534" s="1">
        <f t="shared" si="1625"/>
        <v>6.5394848604268958</v>
      </c>
      <c r="L1534" s="1">
        <f t="shared" ref="L1534" si="1627">IFERROR(L1520/L1500,"-")</f>
        <v>6.6386184588086774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4.1553474159959922</v>
      </c>
      <c r="K1535" s="1">
        <f t="shared" si="1625"/>
        <v>4.2100536790429768</v>
      </c>
      <c r="L1535" s="1">
        <f t="shared" ref="L1535" si="1628">IFERROR(L1521/L1501,"-")</f>
        <v>4.3368655955495834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3.8328392846112309</v>
      </c>
      <c r="K1536" s="1">
        <f t="shared" si="1625"/>
        <v>3.8598219926850579</v>
      </c>
      <c r="L1536" s="1">
        <f t="shared" ref="L1536" si="1629">IFERROR(L1522/L1502,"-")</f>
        <v>3.9676154464395426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4.7589777956820232</v>
      </c>
      <c r="L1537" s="1">
        <f t="shared" ref="L1537" si="1631">IFERROR(L1523/L1504,"-")</f>
        <v>4.8716107944445683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2.7611143913189911</v>
      </c>
      <c r="L1538" s="1">
        <f t="shared" ref="L1538" si="1632">IFERROR(L1524/L1505,"-")</f>
        <v>2.8141700609471019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1.7966211982343196</v>
      </c>
      <c r="L1539" s="1">
        <f t="shared" ref="L1539" si="1633">IFERROR(L1525/L1506,"-")</f>
        <v>1.8304938688719163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1.6002025039347061</v>
      </c>
      <c r="L1540" s="1">
        <f t="shared" ref="L1540" si="1634">IFERROR(L1526/L1507,"-")</f>
        <v>1.6283859809928349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2.0234504919902827</v>
      </c>
      <c r="K1542" s="1">
        <f t="shared" si="1635"/>
        <v>2.0401558464180809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1.1111332760353625</v>
      </c>
      <c r="K1543" s="1">
        <f t="shared" si="1635"/>
        <v>1.1747144673643715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0.73251422681929113</v>
      </c>
      <c r="K1544" s="1">
        <f t="shared" si="1635"/>
        <v>0.73337087861887007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0.67735318753519624</v>
      </c>
      <c r="K1545" s="1">
        <f t="shared" si="1635"/>
        <v>0.67739150213014998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8.6314213916403055</v>
      </c>
      <c r="K1546" s="3">
        <f t="shared" si="1641"/>
        <v>8.1668842234653773</v>
      </c>
      <c r="L1546" s="3">
        <f t="shared" ref="L1546" si="1642">L1547+L1550+L1552+L1559+L1567</f>
        <v>8.0877748509463654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4.2735061237624521</v>
      </c>
      <c r="K1547" s="1">
        <f t="shared" si="1645"/>
        <v>5.6626028062800557</v>
      </c>
      <c r="L1547" s="1">
        <f t="shared" ref="L1547" si="1646">SUM(L1548:L1549)</f>
        <v>7.544147432622867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4.2735061237624521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5.6626028062800557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7.544147432622867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1.0466815405008238E-5</v>
      </c>
      <c r="L1550" s="1">
        <f t="shared" si="1648"/>
        <v>9.1443090939480591E-6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1.0466815405008238E-5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9.1443090939480591E-6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0.8146255430924757</v>
      </c>
      <c r="K1552" s="1">
        <f t="shared" si="1649"/>
        <v>0.1144388078339908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0.75399124474287571</v>
      </c>
      <c r="K1553" s="1">
        <f t="shared" si="1651"/>
        <v>7.399352716358544E-2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6.0634298349599998E-2</v>
      </c>
      <c r="K1554" s="1">
        <f t="shared" si="1652"/>
        <v>4.0445280670405356E-2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6.0634298349599998E-2</v>
      </c>
      <c r="K1555" s="1">
        <f>[2]Transport!G$25/SUM([2]Transport!G$21,[2]Transport!G$25)*K1552*(K$35+K$600)/(K$35+K$600+K$39)</f>
        <v>4.0445280670405356E-2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0.8146255430924757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0.1144388078339908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3.5430152635421455</v>
      </c>
      <c r="K1559" s="1">
        <f t="shared" si="1653"/>
        <v>2.3895769241634488</v>
      </c>
      <c r="L1559" s="1">
        <f t="shared" ref="L1559" si="1654">SUM(L1564:L1566)</f>
        <v>0.54337981400319979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3.3953608056117281</v>
      </c>
      <c r="K1560" s="1">
        <f t="shared" si="1655"/>
        <v>2.3012264398945939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0.14765445793041718</v>
      </c>
      <c r="K1561" s="1">
        <f t="shared" si="1656"/>
        <v>8.8350484268855042E-2</v>
      </c>
      <c r="L1561" s="1">
        <f t="shared" ref="L1561" si="1657">SUM(L1562:L1563)</f>
        <v>0.63610254304565328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0.14765445793041718</v>
      </c>
      <c r="K1562" s="1">
        <f>[2]Transport!G$26/SUM([2]Transport!G$22,[2]Transport!G$26)*K1559*(K$34+K$582)/(K$34+K$582+K$38)</f>
        <v>8.8350484268855042E-2</v>
      </c>
      <c r="L1562" s="1">
        <f>[2]Transport!H$26/SUM([2]Transport!H$22,[2]Transport!H$26)*L1559*(L$34+L$582)/(L$34+L$582+L$38)</f>
        <v>0.32402197099841434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0.31208057204723899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9.8831697042633011E-3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4.7192160037355839E-3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1.4298058520396068E-3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3.5331320938378821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2.3848577081597133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0.54195000815116023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2.7446124323356831E-4</v>
      </c>
      <c r="K1567" s="1">
        <f t="shared" si="1658"/>
        <v>2.552183724758924E-4</v>
      </c>
      <c r="L1567" s="1">
        <f t="shared" ref="L1567" si="1659">L1572</f>
        <v>2.3846001120607401E-4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0</v>
      </c>
      <c r="K1568" s="1">
        <f t="shared" si="1660"/>
        <v>2.3922467346844731E-4</v>
      </c>
      <c r="L1568" s="1">
        <f t="shared" si="1660"/>
        <v>1.342608502164994E-4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0.21539110168166722</v>
      </c>
      <c r="K1569" s="1">
        <f t="shared" si="1661"/>
        <v>1.5993699007445097E-5</v>
      </c>
      <c r="L1569" s="1">
        <f t="shared" ref="L1569" si="1662">SUM(L1570:L1571)</f>
        <v>1.0419916098957463E-4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5.1390903860472329E-5</v>
      </c>
      <c r="K1570" s="1">
        <f>[2]Transport!G$27/SUM([2]Transport!G$24,[2]Transport!G$27)*K1567*(K$47+K$614)/(K$47+K$614+K$49)</f>
        <v>1.5993699007445097E-5</v>
      </c>
      <c r="L1570" s="1">
        <f>[2]Transport!H$27/SUM([2]Transport!H$24,[2]Transport!H$27)*L1567*(L$47+L$614)/(L$47+L$614+L$49)</f>
        <v>1.0419916098957463E-4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0.21533971077780675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2.7446124323356831E-4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2.552183724758924E-4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2.3846001120607401E-4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4.829328292338662</v>
      </c>
      <c r="K1573" s="3">
        <f t="shared" si="1663"/>
        <v>4.999018902862451</v>
      </c>
      <c r="L1573" s="3">
        <f t="shared" ref="L1573" si="1664">SUM(L1574:L1582)</f>
        <v>5.3905460042699316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2.9117857476693501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3.858257287700396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5.1402619620649102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5.8426691135120044E-6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5.4395033748523548E-6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0.28612061355292179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4.0194298091152755E-2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3.3811757945352949E-3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1.6145122868962993E-3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4.8915733337208682E-4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1.6279527693797993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1.0988651449932196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0.24971300059056556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8.7985942055856885E-5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8.1817121673328835E-5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7.6444777708601798E-5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0.6813575699537725</v>
      </c>
      <c r="K1585" s="1">
        <f t="shared" si="1667"/>
        <v>0.68135756995377328</v>
      </c>
      <c r="L1585" s="1">
        <f t="shared" ref="L1585" si="1668">IFERROR(L1575/L1549,"-")</f>
        <v>0.68135756995377272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0.55820886176289697</v>
      </c>
      <c r="L1586" s="1">
        <f t="shared" ref="L1586" si="1670">IFERROR(L1576/L1551,"-")</f>
        <v>0.59485121499800997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0.35122961215622178</v>
      </c>
      <c r="K1588" s="1">
        <f t="shared" si="1673"/>
        <v>0.35122961215621978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0.34211451343153176</v>
      </c>
      <c r="K1590" s="1">
        <f t="shared" si="1677"/>
        <v>0.34211451343153221</v>
      </c>
      <c r="L1590" s="1">
        <f t="shared" ref="L1590" si="1678">IFERROR(L1580/L1565,"-")</f>
        <v>0.34211451343153182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0.46076759264650863</v>
      </c>
      <c r="K1591" s="1">
        <f t="shared" si="1679"/>
        <v>0.46076759264650807</v>
      </c>
      <c r="L1591" s="1">
        <f t="shared" ref="L1591" si="1680">IFERROR(L1581/L1566,"-")</f>
        <v>0.46076759264650813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0.3205769274351799</v>
      </c>
      <c r="K1592" s="1">
        <f t="shared" si="1681"/>
        <v>0.32057692743517974</v>
      </c>
      <c r="L1592" s="1">
        <f t="shared" ref="L1592" si="1682">IFERROR(L1582/L1572,"-")</f>
        <v>0.32057692743518001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14.750465894129045</v>
      </c>
      <c r="K1593" s="3">
        <f t="shared" ref="K1593:L1593" si="1687">K1594+K1597+K1599+K1606+K1614</f>
        <v>15.3675424373209</v>
      </c>
      <c r="L1593" s="3">
        <f t="shared" si="1687"/>
        <v>8.7888954415279308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1.8245294553881012E-3</v>
      </c>
      <c r="K1594" s="1">
        <f t="shared" ref="K1594:L1594" si="1694">SUM(K1595:K1596)</f>
        <v>2.8081185472817109E-3</v>
      </c>
      <c r="L1594" s="1">
        <f t="shared" si="1694"/>
        <v>7.1979025100274967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1.8245294553881012E-3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2.8081185472817109E-3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7.1979025100274967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2.1443779607291038E-4</v>
      </c>
      <c r="L1597" s="1">
        <f t="shared" si="1700"/>
        <v>2.0563411140122443E-4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2.1443779607291038E-4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2.0563411140122443E-4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14.747182699308455</v>
      </c>
      <c r="K1606" s="1">
        <f t="shared" si="1705"/>
        <v>15.363100340435635</v>
      </c>
      <c r="L1606" s="1">
        <f t="shared" ref="L1606" si="1706">SUM(L1611:L1613)</f>
        <v>1.5895258031766568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14.132596787169238</v>
      </c>
      <c r="K1607" s="1">
        <f t="shared" si="1707"/>
        <v>14.795076209794315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0.61458591213921665</v>
      </c>
      <c r="K1608" s="1">
        <f t="shared" si="1708"/>
        <v>0.56802413064131907</v>
      </c>
      <c r="L1608" s="1">
        <f t="shared" ref="L1608" si="1709">SUM(L1609:L1610)</f>
        <v>1.8607636492573167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0.61458591213921665</v>
      </c>
      <c r="K1609" s="1">
        <f>[2]Transport!G$26/SUM([2]Transport!G$22,[2]Transport!G$26)*K1606*(K$34+K$582)/(K$34+K$582+K$38)</f>
        <v>0.56802413064131907</v>
      </c>
      <c r="L1609" s="1">
        <f>[2]Transport!H$26/SUM([2]Transport!H$22,[2]Transport!H$26)*L1606*(L$34+L$582)/(L$34+L$582+L$38)</f>
        <v>0.94784765724680564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0.91291599201051099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2.0601866070082209E-3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2.5975456238147851E-3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5.3067568547471734E-4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14.745122512701448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15.36050279481182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1.588995127491182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1.4586653652014618E-3</v>
      </c>
      <c r="K1614" s="1">
        <f t="shared" si="1710"/>
        <v>1.4195405419102987E-3</v>
      </c>
      <c r="L1614" s="1">
        <f t="shared" ref="L1614" si="1711">L1619</f>
        <v>1.2614942123760637E-3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0</v>
      </c>
      <c r="K1615" s="1">
        <f t="shared" si="1712"/>
        <v>1.3305825882334982E-3</v>
      </c>
      <c r="L1615" s="1">
        <f t="shared" si="1712"/>
        <v>7.1026284298224252E-4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1.7317900172087975E-3</v>
      </c>
      <c r="K1616" s="1">
        <f t="shared" si="1713"/>
        <v>8.8957953676800368E-5</v>
      </c>
      <c r="L1616" s="1">
        <f t="shared" ref="L1616" si="1714">SUM(L1617:L1618)</f>
        <v>5.512313693938212E-4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2.7312465200733573E-4</v>
      </c>
      <c r="K1617" s="1">
        <f>[2]Transport!G$27/SUM([2]Transport!G$24,[2]Transport!G$27)*K1614*(K$47+K$614)/(K$47+K$614+K$49)</f>
        <v>8.8957953676800368E-5</v>
      </c>
      <c r="L1617" s="1">
        <f>[2]Transport!H$27/SUM([2]Transport!H$24,[2]Transport!H$27)*L1614*(L$47+L$614)/(L$47+L$614+L$49)</f>
        <v>5.512313693938212E-4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1.4586653652014618E-3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1.4586653652014618E-3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1.4195405419102987E-3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1.2614942123760637E-3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2.4113034706352514</v>
      </c>
      <c r="K1620" s="3">
        <f t="shared" ref="K1620:L1620" si="1719">SUM(K1621:K1629)</f>
        <v>2.5123316665058613</v>
      </c>
      <c r="L1620" s="3">
        <f t="shared" si="1719"/>
        <v>2.7030820472131873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5.5188103955128222E-4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8.7904832872337958E-4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2.4430641445521251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4.3179245122039292E-5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4.454280285722056E-5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2.4455139172649426E-4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3.0833779581717079E-4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6.2993069169940349E-5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2.4103387609323463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2.5109330384913418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0.2597480314880703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1.6827727162747457E-4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1.6806264485665176E-4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1.6233530096459138E-4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0.30247855846969046</v>
      </c>
      <c r="K1632" s="1">
        <f t="shared" si="1723"/>
        <v>0.31303818336811595</v>
      </c>
      <c r="L1632" s="1">
        <f t="shared" ref="L1632" si="1724">IFERROR(L1622/L1596,"-")</f>
        <v>0.33941334175458182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0.20136023552190416</v>
      </c>
      <c r="L1633" s="1">
        <f t="shared" ref="L1633" si="1726">IFERROR(L1623/L1598,"-")</f>
        <v>0.21661193541138979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0.11870351496053504</v>
      </c>
      <c r="K1637" s="1">
        <f t="shared" si="1733"/>
        <v>0.11870351496053509</v>
      </c>
      <c r="L1637" s="1">
        <f t="shared" ref="L1637" si="1734">IFERROR(L1627/L1612,"-")</f>
        <v>0.11870351496053513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0.16346685209675815</v>
      </c>
      <c r="K1638" s="1">
        <f t="shared" si="1735"/>
        <v>0.16346685209675801</v>
      </c>
      <c r="L1638" s="1">
        <f t="shared" ref="L1638" si="1736">IFERROR(L1628/L1613,"-")</f>
        <v>0.16346685209675807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0.11536386318751948</v>
      </c>
      <c r="K1639" s="1">
        <f t="shared" si="1737"/>
        <v>0.118392282499017</v>
      </c>
      <c r="L1639" s="1">
        <f t="shared" ref="L1639" si="1738">IFERROR(L1629/L1619,"-")</f>
        <v>0.1286849351919164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25.75655035053321</v>
      </c>
      <c r="K1640" s="1">
        <f t="shared" si="1739"/>
        <v>23.132275603373447</v>
      </c>
      <c r="L1640" s="1">
        <f t="shared" ref="L1640" si="1740">L1641+L1645+L1649+L1655</f>
        <v>20.971358742980154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12.389710891412683</v>
      </c>
      <c r="K1641" s="1">
        <f t="shared" si="1743"/>
        <v>15.429635738825308</v>
      </c>
      <c r="L1641" s="1">
        <f t="shared" ref="L1641" si="1744">SUM(L1642:L1644)</f>
        <v>18.92872531014304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9.7093219886090889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10.452588275482805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1.9813292365227442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2.0281544574229828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2.1805073707273603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1.1981762779593381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3.6921592927932361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6.2956296639328739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3.735073191929347E-5</v>
      </c>
      <c r="L1645" s="1">
        <f t="shared" ref="L1645" si="1747">SUM(L1646:L1648)</f>
        <v>6.222467464035788E-5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3.735073191929347E-5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6.222467464035788E-5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0.18330878409524937</v>
      </c>
      <c r="K1649" s="1">
        <f t="shared" si="1749"/>
        <v>6.4253594155762192E-2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0.16966472444209899</v>
      </c>
      <c r="K1650" s="1">
        <f t="shared" si="1752"/>
        <v>4.1544910808746123E-2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1.3644059653150376E-2</v>
      </c>
      <c r="K1651" s="1">
        <f t="shared" si="1753"/>
        <v>2.2708683347016069E-2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1.3644059653150376E-2</v>
      </c>
      <c r="K1652" s="1">
        <f>[2]Transport!G$25/SUM([2]Transport!G$21,[2]Transport!G$25)*K1649*(K$35+K$600)/(K$35+K$600+K$39)</f>
        <v>2.2708683347016069E-2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0.18330878409524937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6.4253594155762192E-2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13.183530675025279</v>
      </c>
      <c r="K1655" s="1">
        <f>[2]TRA_FuelByFleet!K$99</f>
        <v>7.6383489196604577</v>
      </c>
      <c r="L1655" s="1">
        <f>[2]TRA_FuelByFleet!L$99</f>
        <v>2.0425712081624749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12.634109650662049</v>
      </c>
      <c r="K1656" s="1">
        <f t="shared" si="1754"/>
        <v>7.3559341460482868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0.54942102436322993</v>
      </c>
      <c r="K1657" s="1">
        <f t="shared" si="1756"/>
        <v>0.28241477361217054</v>
      </c>
      <c r="L1657" s="1">
        <f t="shared" ref="L1657" si="1757">SUM(L1658:L1659)</f>
        <v>2.0425712081624749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0.54942102436322993</v>
      </c>
      <c r="K1658" s="1">
        <f>[2]Transport!G$26/SUM([2]Transport!G$22,[2]Transport!G$26)*K1655*(K$34+K$582)/(K$34+K$582+K$38)</f>
        <v>0.28241477361217054</v>
      </c>
      <c r="L1658" s="1">
        <f>[2]Transport!H$26/SUM([2]Transport!H$22,[2]Transport!H$26)*L1655*(L$34+L$582)/(L$34+L$582+L$38)</f>
        <v>1.2180024574293815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0.82456875073309344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5.4157680558487452E-4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5.5098840122008253E-4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13.182989098219695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7.6377979312592377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2.0425712081624749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68.617117414324568</v>
      </c>
      <c r="K1663" s="1">
        <f>IF([2]Transport!G$23+[2]Transport_Aviation_Intl!G$11&lt;0,0,[2]Transport!G$23+[2]Transport_Aviation_Intl!G$11)</f>
        <v>55.120421897466329</v>
      </c>
      <c r="L1663" s="1">
        <f>IF([2]Transport!H$23+[2]Transport_Aviation_Intl!H$11&lt;0,0,[2]Transport!H$23+[2]Transport_Aviation_Intl!H$11)</f>
        <v>23.854331325410506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18.007280983564549</v>
      </c>
      <c r="L1664" s="1">
        <f t="shared" ref="L1664" si="1760">L36</f>
        <v>30.009175954238817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12.760573400994625</v>
      </c>
      <c r="K1665" s="1">
        <f t="shared" si="1761"/>
        <v>12.001894970674268</v>
      </c>
      <c r="L1665" s="1">
        <f t="shared" ref="L1665" si="1762">L40</f>
        <v>27.341719465131167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0.24502563722589676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0.26340107396293244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3.309618740411769E-2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3.3878357402715865E-2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3.6423265375271838E-2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2.9559048499436198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8.5431795233310392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14.130233450938199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6.6987725724820002E-5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1.11598601257164E-4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0.16615333092902601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5.8240246073501402E-2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2.1950508084047672E-6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2.2331967009068139E-6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13.028349737833899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7.5482048823652104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2.018611398834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2.5254382004144305E-2</v>
      </c>
      <c r="K1678" s="7">
        <f t="shared" si="1766"/>
        <v>2.5236122307341253E-2</v>
      </c>
      <c r="L1678" s="7">
        <f t="shared" ref="L1678" si="1767">IFERROR(L1667/L1642,"-")</f>
        <v>2.5199602913735349E-2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1.6704032219401296E-2</v>
      </c>
      <c r="K1679" s="7">
        <f t="shared" si="1766"/>
        <v>1.67040322194013E-2</v>
      </c>
      <c r="L1679" s="7">
        <f t="shared" ref="L1679" si="1768">IFERROR(L1668/L1643,"-")</f>
        <v>1.6704032219401296E-2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2.4670033152199768</v>
      </c>
      <c r="K1680">
        <f t="shared" si="1766"/>
        <v>2.31387078558787</v>
      </c>
      <c r="L1680">
        <f t="shared" ref="L1680" si="1769">IFERROR(L1669/L1644,"-")</f>
        <v>2.244451183634435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1.7934782608695703</v>
      </c>
      <c r="L1683">
        <f t="shared" ref="L1683" si="1773">IFERROR(L1672/L1648,"-")</f>
        <v>1.7934782608695718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0.90641226905247929</v>
      </c>
      <c r="K1684" s="4">
        <f t="shared" si="1774"/>
        <v>0.90641226905247729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>
        <f t="shared" si="1776"/>
        <v>4.0530738867855087E-3</v>
      </c>
      <c r="K1686">
        <f t="shared" si="1776"/>
        <v>4.0530738867855104E-3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0.98826978015124967</v>
      </c>
      <c r="K1687" s="4">
        <f t="shared" si="1776"/>
        <v>0.98826978015124622</v>
      </c>
      <c r="L1687" s="4">
        <f t="shared" ref="L1687" si="1779">IFERROR(L1676/L1662,"-")</f>
        <v>0.98826978015124889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15.235772274178458</v>
      </c>
      <c r="K1688" s="3">
        <f t="shared" si="1780"/>
        <v>10.475299068145068</v>
      </c>
      <c r="L1688" s="3">
        <f t="shared" ref="L1688" si="1781">SUM(L1689:L1691,L1694:L1696,-L1701)</f>
        <v>1.4374426756246692E-5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2.5198152777853471</v>
      </c>
      <c r="K1689" s="1">
        <f>[2]Summary!G53+[2]Summary!G59</f>
        <v>2.360535396917038</v>
      </c>
      <c r="L1689" s="1">
        <f>[2]Summary!H53+[2]Summary!H59</f>
        <v>-2.0246832179762344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4.007103467956207</v>
      </c>
      <c r="K1691" s="1">
        <f>[2]Summary!G55+[2]Summary!G60</f>
        <v>3.3463420320025583</v>
      </c>
      <c r="L1691" s="1">
        <f>[2]Summary!H55+[2]Summary!H60</f>
        <v>1.5039070390385225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1.9215675660318969</v>
      </c>
      <c r="K1692" s="1">
        <f t="shared" si="1786"/>
        <v>1.2689277235004583</v>
      </c>
      <c r="L1692" s="1">
        <f t="shared" ref="L1692" si="1787">L1691-L1693</f>
        <v>0.31469215179319576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2.08553590192431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2.0774143085021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1.1892148872453268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1.1534206027081459</v>
      </c>
      <c r="K1694" s="1">
        <f>[2]Summary!G56</f>
        <v>0.48331351430439806</v>
      </c>
      <c r="L1694" s="1">
        <f>[2]Summary!H56</f>
        <v>0.16269313780737207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2.4944816457274408</v>
      </c>
      <c r="K1695" s="1">
        <f>[2]Summary!G57</f>
        <v>1.3008103100950361</v>
      </c>
      <c r="L1695" s="1">
        <f>[2]Summary!H57</f>
        <v>0.35805261795927656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5.0609512800013183</v>
      </c>
      <c r="K1696" s="1">
        <f>[2]Summary!G58</f>
        <v>2.984297814826038</v>
      </c>
      <c r="L1696" s="1">
        <f>[2]Summary!H58</f>
        <v>5.8808706182817203E-5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4.3654079964209904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1.5633686006223337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1.401110836329421E-5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1.0205369765402053E-4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1.2750108610597736E-5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8.9303589043422785E-5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1.401110836329421E-5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775.31969131321125</v>
      </c>
      <c r="K1711" s="3">
        <f t="shared" si="1797"/>
        <v>758.28177177021678</v>
      </c>
      <c r="L1711" s="3">
        <f t="shared" ref="L1711" si="1798">SUM(L1712:L1713,L1730,L1739:L1740,L1741,L1742,L1747,L1750,,L1755:L1758,L1751)</f>
        <v>717.55823070170823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8.7842580914469033E-4</v>
      </c>
      <c r="K1712" s="1">
        <f t="shared" si="1800"/>
        <v>2.9599321179604636E-5</v>
      </c>
      <c r="L1712" s="1">
        <f t="shared" ref="L1712" si="1801">L21</f>
        <v>4.2700965874860027E-4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118.37093231673171</v>
      </c>
      <c r="K1713" s="1">
        <f t="shared" si="1800"/>
        <v>86.453833708481454</v>
      </c>
      <c r="L1713" s="1">
        <f t="shared" ref="L1713" si="1805">L22</f>
        <v>63.807548345927138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95.185192131089764</v>
      </c>
      <c r="K1714" s="1">
        <f t="shared" si="1800"/>
        <v>49.080018245989727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26.308976779461315</v>
      </c>
      <c r="K1715" s="1">
        <f t="shared" si="1800"/>
        <v>8.4269782943229021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1.13279195023157E-3</v>
      </c>
      <c r="K1716" s="1">
        <f t="shared" si="1800"/>
        <v>3.3329550583963369E-5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41.614424318408403</v>
      </c>
      <c r="K1717" s="1">
        <f t="shared" si="1800"/>
        <v>31.417017622762984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25.882409487117418</v>
      </c>
      <c r="K1718" s="1">
        <f t="shared" si="1800"/>
        <v>8.8964940258310197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1.3782487541524089</v>
      </c>
      <c r="K1719" s="1">
        <f t="shared" si="1800"/>
        <v>0.33949497352224595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23.185740185641951</v>
      </c>
      <c r="K1720" s="1">
        <f t="shared" si="1800"/>
        <v>37.373815462491734</v>
      </c>
      <c r="L1720" s="1">
        <f t="shared" ref="L1720" si="1812">L29</f>
        <v>63.807548345927138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3.0970534168105246</v>
      </c>
      <c r="K1721" s="1">
        <f t="shared" si="1800"/>
        <v>2.501765529265203</v>
      </c>
      <c r="L1721" s="1">
        <f t="shared" ref="L1721" si="1813">L30</f>
        <v>6.4566529265571546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2.0814057852668766</v>
      </c>
      <c r="K1722" s="1">
        <f t="shared" si="1800"/>
        <v>4.8628739789877127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10.425166784647324</v>
      </c>
      <c r="K1723" s="1">
        <f t="shared" si="1815"/>
        <v>25.371920491817463</v>
      </c>
      <c r="L1723" s="1">
        <f t="shared" ref="L1723" si="1816">L33</f>
        <v>33.859332609678006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3.0970534168105246</v>
      </c>
      <c r="K1724" s="1">
        <f t="shared" si="1815"/>
        <v>2.501765529265203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2.0814057852668766</v>
      </c>
      <c r="K1725" s="1">
        <f t="shared" si="1815"/>
        <v>4.8628739789877127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12.760573400994625</v>
      </c>
      <c r="K1726" s="1">
        <f t="shared" si="1819"/>
        <v>12.001894970674268</v>
      </c>
      <c r="L1726" s="1">
        <f t="shared" ref="L1726" si="1820">L37</f>
        <v>29.948215736249132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2.6064962711179636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12.760573400994625</v>
      </c>
      <c r="K1729" s="1">
        <f t="shared" si="1819"/>
        <v>12.001894970674268</v>
      </c>
      <c r="L1729" s="1">
        <f t="shared" ref="L1729" si="1823">L40</f>
        <v>27.341719465131167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57.495992514506398</v>
      </c>
      <c r="K1730" s="1">
        <f t="shared" si="1819"/>
        <v>30.285805023965835</v>
      </c>
      <c r="L1730" s="1">
        <f t="shared" ref="L1730" si="1824">L41</f>
        <v>11.572634042522864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51.567859226997726</v>
      </c>
      <c r="K1731" s="1">
        <f t="shared" si="1819"/>
        <v>27.135300756915598</v>
      </c>
      <c r="L1731" s="1">
        <f t="shared" ref="L1731" si="1825">L42</f>
        <v>9.5525532646784157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51.565183258249746</v>
      </c>
      <c r="K1732" s="1">
        <f t="shared" si="1819"/>
        <v>27.134743630224722</v>
      </c>
      <c r="L1732" s="1">
        <f t="shared" ref="L1732" si="1826">L43</f>
        <v>9.5508087192632107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2.6759687479779117E-3</v>
      </c>
      <c r="K1733" s="1">
        <f t="shared" si="1819"/>
        <v>5.5712669087620164E-4</v>
      </c>
      <c r="L1733" s="1">
        <f t="shared" ref="L1733" si="1827">L44</f>
        <v>1.7445454152049547E-3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5.9281332875086754</v>
      </c>
      <c r="K1734" s="1">
        <f t="shared" si="1819"/>
        <v>3.1505042670502381</v>
      </c>
      <c r="L1734" s="1">
        <f t="shared" ref="L1734" si="1828">L45</f>
        <v>2.0200807778444489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3.2222119982141058</v>
      </c>
      <c r="K1735" s="1">
        <f t="shared" si="1819"/>
        <v>3.1505042670502381</v>
      </c>
      <c r="L1735" s="1">
        <f t="shared" ref="L1735" si="1829">L46</f>
        <v>2.0200807778444489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3.2222119982141058</v>
      </c>
      <c r="K1736" s="1">
        <f t="shared" si="1819"/>
        <v>3.1505042670502381</v>
      </c>
      <c r="L1736" s="1">
        <f t="shared" ref="L1736" si="1830">L47</f>
        <v>2.0200807778444489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2.7059212892945697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2.7059212892945697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190.46989082188645</v>
      </c>
      <c r="K1739" s="1">
        <f t="shared" si="1819"/>
        <v>190.47001573786869</v>
      </c>
      <c r="L1739" s="1">
        <f t="shared" ref="L1739" si="1833">L50</f>
        <v>185.97382728426376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9.2105133575159925E-4</v>
      </c>
      <c r="K1740" s="1">
        <f t="shared" si="1834"/>
        <v>12.647300746383664</v>
      </c>
      <c r="L1740" s="1">
        <f t="shared" ref="L1740" si="1835">-L58+L51</f>
        <v>8.8044448708026728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47.710010081085656</v>
      </c>
      <c r="K1742" s="1">
        <f t="shared" si="1838"/>
        <v>47.710009053096847</v>
      </c>
      <c r="L1742" s="1">
        <f t="shared" ref="L1742" si="1839">L3</f>
        <v>47.710008875861988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15.849138168952953</v>
      </c>
      <c r="K1743" s="1">
        <f t="shared" si="1838"/>
        <v>16.266396080416477</v>
      </c>
      <c r="L1743" s="1">
        <f t="shared" ref="L1743" si="1840">L4</f>
        <v>16.956994978735583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7.6690261787352858</v>
      </c>
      <c r="K1744" s="1">
        <f t="shared" si="1838"/>
        <v>7.6690270360157413</v>
      </c>
      <c r="L1744" s="1">
        <f t="shared" ref="L1744" si="1841">L5</f>
        <v>7.6690281289111359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4.8053845400706514</v>
      </c>
      <c r="K1745" s="1">
        <f t="shared" si="1838"/>
        <v>4.8053856919876194</v>
      </c>
      <c r="L1745" s="1">
        <f t="shared" ref="L1745" si="1842">L6</f>
        <v>4.8053871301527042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19.38646119332677</v>
      </c>
      <c r="K1746" s="1">
        <f t="shared" si="1838"/>
        <v>18.969200244677008</v>
      </c>
      <c r="L1746" s="1">
        <f t="shared" ref="L1746" si="1843">L7</f>
        <v>18.278598638062565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71.440269150897052</v>
      </c>
      <c r="K1747" s="1">
        <f t="shared" si="1838"/>
        <v>74.039295502393145</v>
      </c>
      <c r="L1747" s="1">
        <f t="shared" ref="L1747" si="1844">L8</f>
        <v>78.004967849946553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34.937590587467703</v>
      </c>
      <c r="K1748" s="1">
        <f t="shared" si="1838"/>
        <v>35.159448671380112</v>
      </c>
      <c r="L1748" s="1">
        <f t="shared" ref="L1748" si="1845">L9</f>
        <v>35.852704886402272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36.502678563429349</v>
      </c>
      <c r="K1749" s="1">
        <f t="shared" si="1838"/>
        <v>38.879846831013033</v>
      </c>
      <c r="L1749" s="1">
        <f t="shared" ref="L1749" si="1846">L10</f>
        <v>42.152262963544274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12.540442594476605</v>
      </c>
      <c r="K1750" s="1">
        <f t="shared" si="1838"/>
        <v>17.2628162311388</v>
      </c>
      <c r="L1750" s="1">
        <f t="shared" ref="L1750" si="1847">L11</f>
        <v>17.26284358307295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150.89527309257826</v>
      </c>
      <c r="K1751" s="1">
        <f t="shared" si="1838"/>
        <v>150.98541245751326</v>
      </c>
      <c r="L1751" s="1">
        <f t="shared" ref="L1751" si="1848">L12</f>
        <v>151.4038036481096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71.585301526515579</v>
      </c>
      <c r="K1752" s="1">
        <f t="shared" si="1849"/>
        <v>72.140890195913599</v>
      </c>
      <c r="L1752" s="1">
        <f t="shared" ref="L1752" si="1850">L13</f>
        <v>73.570717645895101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63.394988406481318</v>
      </c>
      <c r="K1753" s="1">
        <f t="shared" si="1849"/>
        <v>62.839407083197791</v>
      </c>
      <c r="L1753" s="1">
        <f t="shared" ref="L1753" si="1851">L14</f>
        <v>61.746492445007888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15.914983159581366</v>
      </c>
      <c r="K1754" s="1">
        <f t="shared" si="1849"/>
        <v>16.005115178401862</v>
      </c>
      <c r="L1754" s="1">
        <f t="shared" ref="L1754" si="1852">L15</f>
        <v>16.086593557206626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53.117636354567324</v>
      </c>
      <c r="K1755" s="1">
        <f t="shared" si="1849"/>
        <v>60.05562112671705</v>
      </c>
      <c r="L1755" s="1">
        <f t="shared" ref="L1755" si="1853">L16</f>
        <v>66.211217587233804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0.8451887689006542</v>
      </c>
      <c r="K1756" s="1">
        <f t="shared" si="1849"/>
        <v>0.84519362236827889</v>
      </c>
      <c r="L1756" s="1">
        <f t="shared" ref="L1756" si="1854">L17</f>
        <v>0.84519702628452187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72.432256140436124</v>
      </c>
      <c r="K1757" s="1">
        <f t="shared" si="1849"/>
        <v>87.526438960968648</v>
      </c>
      <c r="L1757" s="1">
        <f t="shared" ref="L1757" si="1855">L18</f>
        <v>85.961310578023614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35.199054979326242</v>
      </c>
      <c r="K1759" s="3">
        <f t="shared" si="1857"/>
        <v>37.274765147106045</v>
      </c>
      <c r="L1759" s="3">
        <f t="shared" ref="L1759" si="1858">SUM(L1760,L1762,L1766,L1770,L1786,L1793,L1801,L1803,L1811,L1815,L1809)</f>
        <v>39.348317177428385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2.3631016445916564</v>
      </c>
      <c r="K1760" s="1">
        <f t="shared" si="1859"/>
        <v>2.3631016501108553</v>
      </c>
      <c r="L1760" s="1">
        <f t="shared" si="1859"/>
        <v>2.4264554893616737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2.3631016445916564</v>
      </c>
      <c r="K1761" s="1">
        <f>'[2]Electricity and CHPs_CAP'!G$14</f>
        <v>2.3631016501108553</v>
      </c>
      <c r="L1761" s="1">
        <f>'[2]Electricity and CHPs_CAP'!H$14</f>
        <v>2.4264554893616737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16.644147691961422</v>
      </c>
      <c r="K1762" s="1">
        <f t="shared" si="1861"/>
        <v>16.675283521487998</v>
      </c>
      <c r="L1762" s="1">
        <f t="shared" ref="L1762" si="1862">SUM(L1763:L1765)</f>
        <v>16.883100639875401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7.4160571345396873</v>
      </c>
      <c r="K1763" s="1">
        <f>'[2]Electricity and CHPs_CAP'!G$15</f>
        <v>7.4161631169438786</v>
      </c>
      <c r="L1763" s="1">
        <f>'[2]Electricity and CHPs_CAP'!H$15</f>
        <v>7.5606010247003477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4.8683928201230273</v>
      </c>
      <c r="K1764" s="1">
        <f>'[2]Electricity and CHPs_CAP'!G$16</f>
        <v>4.8994226350389178</v>
      </c>
      <c r="L1764" s="1">
        <f>'[2]Electricity and CHPs_CAP'!H$16</f>
        <v>4.9628016876242205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4.3596977372987071</v>
      </c>
      <c r="K1765" s="1">
        <f>'[2]Electricity and CHPs_CAP'!G$17</f>
        <v>4.3596977695052033</v>
      </c>
      <c r="L1765" s="1">
        <f>'[2]Electricity and CHPs_CAP'!H$17</f>
        <v>4.3596979275508323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7.6146505759703068E-2</v>
      </c>
      <c r="K1766" s="1">
        <f t="shared" si="1863"/>
        <v>5.3688192232520526E-2</v>
      </c>
      <c r="L1766" s="1">
        <f t="shared" ref="L1766" si="1864">SUM(L1767:L1769)</f>
        <v>4.1024818914933432E-2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4.8775484791975028E-2</v>
      </c>
      <c r="K1767" s="1">
        <f>'[2]Electricity and CHPs_CAP'!G$18</f>
        <v>4.8940712395622234E-2</v>
      </c>
      <c r="L1767" s="1">
        <f>'[2]Electricity and CHPs_CAP'!H$18</f>
        <v>3.5985704646520608E-2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5.9976826420962259E-4</v>
      </c>
      <c r="K1768" s="1">
        <f>'[2]Electricity and CHPs_CAP'!G$28</f>
        <v>1.8638500792338771E-4</v>
      </c>
      <c r="L1768" s="1">
        <f>'[2]Electricity and CHPs_CAP'!H$28</f>
        <v>8.4331611457497742E-5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2.6771252703518419E-2</v>
      </c>
      <c r="K1769" s="1">
        <f>'[2]Electricity and CHPs_CAP'!G$41</f>
        <v>4.5610948289749008E-3</v>
      </c>
      <c r="L1769" s="1">
        <f>'[2]Electricity and CHPs_CAP'!H$41</f>
        <v>4.95478265695533E-3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0.25652140860789863</v>
      </c>
      <c r="K1770" s="1">
        <f t="shared" si="1866"/>
        <v>0.26314274376883628</v>
      </c>
      <c r="L1770" s="1">
        <f t="shared" ref="L1770" si="1867">SUM(L1771:L1785)</f>
        <v>0.13634182596148756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1.53515415662883E-4</v>
      </c>
      <c r="L1771" s="1">
        <f>'[2]Electricity and CHPs_CAP'!H$21</f>
        <v>5.5074488525090224E-4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2.0546448865432E-3</v>
      </c>
      <c r="K1772" s="1">
        <f>'[2]Electricity and CHPs_CAP'!G$22</f>
        <v>4.0966631613252886E-3</v>
      </c>
      <c r="L1772" s="1">
        <f>'[2]Electricity and CHPs_CAP'!H$22</f>
        <v>3.9025265768556313E-3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4.5001158649802501E-7</v>
      </c>
      <c r="L1773" s="1">
        <f>'[2]Electricity and CHPs_CAP'!H$23</f>
        <v>3.9534193223652415E-4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5.5345653299101322E-4</v>
      </c>
      <c r="K1774" s="1">
        <f>IF('[2]Electricity and CHPs_CAP'!G$24&lt;0,0,'[2]Electricity and CHPs_CAP'!G$24)</f>
        <v>1.0162480834500012E-4</v>
      </c>
      <c r="L1774" s="1">
        <f>IF('[2]Electricity and CHPs_CAP'!H$24&lt;0,0,'[2]Electricity and CHPs_CAP'!H$24)</f>
        <v>2.6885741678681172E-4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6.0195936137849702E-5</v>
      </c>
      <c r="L1775" s="1">
        <f>'[2]Electricity and CHPs_CAP'!H$29</f>
        <v>4.4271436666358646E-2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3.6750698057613157E-3</v>
      </c>
      <c r="K1776" s="1">
        <f>'[2]Electricity and CHPs_CAP'!G$39</f>
        <v>1.7290831132421498E-3</v>
      </c>
      <c r="L1776" s="1">
        <f>'[2]Electricity and CHPs_CAP'!H$39</f>
        <v>4.3725321984574E-4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2.2703257144448199E-4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1.69221032693798E-4</v>
      </c>
      <c r="K1778" s="1">
        <f>'[2]Electricity and CHPs_CAP'!G$47</f>
        <v>1.6989241240476487E-4</v>
      </c>
      <c r="L1778" s="1">
        <f>'[2]Electricity and CHPs_CAP'!H$47</f>
        <v>1.3992263611130594E-4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6.822017146000856E-4</v>
      </c>
      <c r="K1779" s="1">
        <f>'[2]Electricity and CHPs_CAP'!G$48</f>
        <v>4.7149814743663971E-4</v>
      </c>
      <c r="L1779" s="1">
        <f>'[2]Electricity and CHPs_CAP'!H$48</f>
        <v>1.4684955259356E-4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9.724703494972428E-5</v>
      </c>
      <c r="K1780" s="1">
        <f>'[2]Electricity and CHPs_CAP'!G$49</f>
        <v>1.0727299390836099E-4</v>
      </c>
      <c r="L1780" s="1">
        <f>'[2]Electricity and CHPs_CAP'!H$49</f>
        <v>7.2295568876864152E-5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0.16258238651032228</v>
      </c>
      <c r="K1781" s="1">
        <f>'[2]Electricity and CHPs_CAP'!G$51</f>
        <v>0.17007498549826139</v>
      </c>
      <c r="L1781" s="1">
        <f>'[2]Electricity and CHPs_CAP'!H$51</f>
        <v>6.3015953362340407E-4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6.0701909686784695E-4</v>
      </c>
      <c r="K1782" s="1">
        <f>'[2]Electricity and CHPs_CAP'!G$52</f>
        <v>6.186395413195708E-4</v>
      </c>
      <c r="L1782" s="1">
        <f>'[2]Electricity and CHPs_CAP'!H$52</f>
        <v>4.0837812599741138E-4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8.4745300643819799E-2</v>
      </c>
      <c r="K1783" s="1">
        <f>'[2]Electricity and CHPs_CAP'!G$54</f>
        <v>8.4744400973574344E-2</v>
      </c>
      <c r="L1783" s="1">
        <f>'[2]Electricity and CHPs_CAP'!H$54</f>
        <v>8.4743437060790155E-2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1.1938495880945386E-3</v>
      </c>
      <c r="K1784" s="1">
        <f>'[2]Electricity and CHPs_CAP'!G$55</f>
        <v>6.1926127728779978E-4</v>
      </c>
      <c r="L1784" s="1">
        <f>'[2]Electricity and CHPs_CAP'!H$55</f>
        <v>5.9336823961926692E-5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1.6101176125506121E-4</v>
      </c>
      <c r="K1785" s="1">
        <f>'[2]Electricity and CHPs_CAP'!G$58</f>
        <v>1.9526047834370091E-4</v>
      </c>
      <c r="L1785" s="1">
        <f>'[2]Electricity and CHPs_CAP'!H$58</f>
        <v>8.8253390754186424E-5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0.35415602227318443</v>
      </c>
      <c r="K1786" s="1">
        <f t="shared" si="1870"/>
        <v>0.36088041014147609</v>
      </c>
      <c r="L1786" s="1">
        <f t="shared" ref="L1786" si="1871">SUM(L1787:L1792)</f>
        <v>0.41949316235915651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0.27948907295156794</v>
      </c>
      <c r="K1787" s="1">
        <f>'[2]Electricity and CHPs_CAP'!G$19</f>
        <v>0.28606062353713396</v>
      </c>
      <c r="L1787" s="1">
        <f>'[2]Electricity and CHPs_CAP'!H$19</f>
        <v>1.9671680605870545E-4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0.31913261273120103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6.9925997410696758E-2</v>
      </c>
      <c r="K1789" s="1">
        <f>'[2]Electricity and CHPs_CAP'!G$26</f>
        <v>7.0079051972475742E-2</v>
      </c>
      <c r="L1789" s="1">
        <f>'[2]Electricity and CHPs_CAP'!H$26</f>
        <v>7.930742804219959E-5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7.4854228122663499E-2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4.7409519109197027E-3</v>
      </c>
      <c r="K1791" s="1">
        <f>'[2]Electricity and CHPs_CAP'!G$44</f>
        <v>4.7407346318664341E-3</v>
      </c>
      <c r="L1791" s="1">
        <f>'[2]Electricity and CHPs_CAP'!H$44</f>
        <v>7.8255726629799464E-5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2.5152041544561299E-2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0.1533339506628569</v>
      </c>
      <c r="K1793" s="1">
        <f t="shared" si="1873"/>
        <v>0.22514347569541862</v>
      </c>
      <c r="L1793" s="1">
        <f t="shared" ref="L1793" si="1874">SUM(L1794:L1800)</f>
        <v>0.25870937950559925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2.9262035706962512E-4</v>
      </c>
      <c r="K1794" s="1">
        <f>'[2]Electricity and CHPs_CAP'!G$25</f>
        <v>2.6501669829922798E-4</v>
      </c>
      <c r="L1794" s="1">
        <f>'[2]Electricity and CHPs_CAP'!H$25</f>
        <v>1.9067374360628086E-4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3.5736047338516699E-7</v>
      </c>
      <c r="L1795" s="1">
        <f>'[2]Electricity and CHPs_CAP'!H$31</f>
        <v>6.2593906580513513E-3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0.1523157407088177</v>
      </c>
      <c r="K1796" s="1">
        <f>'[2]Electricity and CHPs_CAP'!G$42</f>
        <v>0.21015941330260826</v>
      </c>
      <c r="L1796" s="1">
        <f>'[2]Electricity and CHPs_CAP'!H$42</f>
        <v>0.16975024022168486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7.2006937713891397E-2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1.8953513642093218E-4</v>
      </c>
      <c r="K1798" s="1">
        <f>'[2]Electricity and CHPs_CAP'!G$50</f>
        <v>2.4488677418301992E-4</v>
      </c>
      <c r="L1798" s="1">
        <f>'[2]Electricity and CHPs_CAP'!H$50</f>
        <v>1.6448745638307323E-4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3.7836583882061342E-4</v>
      </c>
      <c r="K1799" s="1">
        <f>'[2]Electricity and CHPs_CAP'!G$53</f>
        <v>1.4343288084853158E-2</v>
      </c>
      <c r="L1799" s="1">
        <f>'[2]Electricity and CHPs_CAP'!H$53</f>
        <v>1.0266439934721622E-2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1.5768862172804558E-4</v>
      </c>
      <c r="K1800" s="1">
        <f>'[2]Electricity and CHPs_CAP'!G$56</f>
        <v>1.3051347500155289E-4</v>
      </c>
      <c r="L1800" s="1">
        <f>'[2]Electricity and CHPs_CAP'!H$56</f>
        <v>7.1209777260633963E-5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0.1405183722610138</v>
      </c>
      <c r="K1801" s="1">
        <f t="shared" si="1876"/>
        <v>0.14052026292394867</v>
      </c>
      <c r="L1801" s="1">
        <f t="shared" si="1876"/>
        <v>0.14052111370081299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0.1405183722610138</v>
      </c>
      <c r="K1802" s="1">
        <f>'[2]Electricity and CHPs_CAP'!G$33</f>
        <v>0.14052026292394867</v>
      </c>
      <c r="L1802" s="1">
        <f>'[2]Electricity and CHPs_CAP'!H$33</f>
        <v>0.14052111370081299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14.491772341584973</v>
      </c>
      <c r="K1803" s="1">
        <f t="shared" si="1877"/>
        <v>16.356734892698221</v>
      </c>
      <c r="L1803" s="1">
        <f t="shared" ref="L1803" si="1878">SUM(L1804:L1808)</f>
        <v>18.042361677806035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6.7515494341036861E-2</v>
      </c>
      <c r="K1804" s="1">
        <f>'[2]Electricity and CHPs_CAP'!G$34</f>
        <v>6.9755718925587004E-2</v>
      </c>
      <c r="L1804" s="1">
        <f>'[2]Electricity and CHPs_CAP'!H$34</f>
        <v>2.025407718938203E-2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8.6835320068666704</v>
      </c>
      <c r="K1805" s="1">
        <f>'[2]Electricity and CHPs_CAP'!G$35</f>
        <v>10.239523486681616</v>
      </c>
      <c r="L1805" s="1">
        <f>'[2]Electricity and CHPs_CAP'!H$35</f>
        <v>11.3108098735103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1.3298698407166638</v>
      </c>
      <c r="K1806" s="1">
        <f>'[2]Electricity and CHPs_CAP'!G$36</f>
        <v>1.4115961607497416</v>
      </c>
      <c r="L1806" s="1">
        <f>'[2]Electricity and CHPs_CAP'!H$36</f>
        <v>1.5904211187587596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1.1575816320471599</v>
      </c>
      <c r="K1807" s="1">
        <f>'[2]Electricity and CHPs_CAP'!G$37</f>
        <v>1.2166333035755978</v>
      </c>
      <c r="L1807" s="1">
        <f>'[2]Electricity and CHPs_CAP'!H$37</f>
        <v>1.343921630270642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3.2532733676134393</v>
      </c>
      <c r="K1808" s="1">
        <f>'[2]Electricity and CHPs_CAP'!G$38</f>
        <v>3.4192262227656789</v>
      </c>
      <c r="L1808" s="1">
        <f>'[2]Electricity and CHPs_CAP'!H$38</f>
        <v>3.77695497807695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6.5126354908863178E-4</v>
      </c>
      <c r="K1811" s="1">
        <f t="shared" si="1883"/>
        <v>1.8133727633217113E-2</v>
      </c>
      <c r="L1811" s="1">
        <f t="shared" ref="L1811" si="1884">SUM(L1812:L1814)</f>
        <v>2.9122134315838568E-2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1.7527276952326601E-2</v>
      </c>
      <c r="L1812" s="1">
        <f>'[2]Electricity and CHPs_CAP'!H$30</f>
        <v>1.752865877260051E-2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4.6765904198054398E-4</v>
      </c>
      <c r="K1813" s="1">
        <f>'[2]Electricity and CHPs_CAP'!G$46</f>
        <v>4.7007537551128318E-4</v>
      </c>
      <c r="L1813" s="1">
        <f>'[2]Electricity and CHPs_CAP'!H$46</f>
        <v>1.0999432777082676E-2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1.8360450710808781E-4</v>
      </c>
      <c r="K1814" s="1">
        <f>'[2]Electricity and CHPs_CAP'!G$57</f>
        <v>1.363753053792293E-4</v>
      </c>
      <c r="L1814" s="1">
        <f>'[2]Electricity and CHPs_CAP'!H$57</f>
        <v>5.9404276615538027E-4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0.71870577807444347</v>
      </c>
      <c r="K1815" s="1">
        <f t="shared" si="1885"/>
        <v>0.81813627041354542</v>
      </c>
      <c r="L1815" s="1">
        <f t="shared" ref="L1815" si="1886">SUM(L1816:L1822)</f>
        <v>0.97118693562744085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9.9944248942198374E-2</v>
      </c>
      <c r="K1816" s="1">
        <f>'[2]Electricity and CHPs_CAP'!G$63</f>
        <v>9.9944276371786767E-2</v>
      </c>
      <c r="L1816" s="1">
        <f>'[2]Electricity and CHPs_CAP'!H$63</f>
        <v>9.9944381372172167E-2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1.1340232063267236E-2</v>
      </c>
      <c r="K1817" s="1">
        <f>'[2]Electricity and CHPs_CAP'!G$64</f>
        <v>1.1844440171180973E-2</v>
      </c>
      <c r="L1817" s="1">
        <f>'[2]Electricity and CHPs_CAP'!H$64</f>
        <v>1.3061882346822526E-2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6.9384838081616232E-3</v>
      </c>
      <c r="K1818" s="1">
        <f>'[2]Electricity and CHPs_CAP'!G$65</f>
        <v>7.1565750440824609E-3</v>
      </c>
      <c r="L1818" s="1">
        <f>'[2]Electricity and CHPs_CAP'!H$65</f>
        <v>7.1580691761615762E-3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0.24618630474343087</v>
      </c>
      <c r="K1819" s="1">
        <f>'[2]Electricity and CHPs_CAP'!G$66</f>
        <v>0.33917655770355748</v>
      </c>
      <c r="L1819" s="1">
        <f>'[2]Electricity and CHPs_CAP'!H$66</f>
        <v>0.41941724557561733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0.15210676562998399</v>
      </c>
      <c r="K1820" s="1">
        <f>'[2]Electricity and CHPs_CAP'!G$67</f>
        <v>0.15461434466056961</v>
      </c>
      <c r="L1820" s="1">
        <f>'[2]Electricity and CHPs_CAP'!H$67</f>
        <v>0.19127638100632149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5.8000038940818656E-2</v>
      </c>
      <c r="K1821" s="1">
        <f>'[2]Electricity and CHPs_CAP'!G$68</f>
        <v>5.8453202527396997E-2</v>
      </c>
      <c r="L1821" s="1">
        <f>'[2]Electricity and CHPs_CAP'!H$68</f>
        <v>6.1773586512550993E-2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0.14418970394658276</v>
      </c>
      <c r="K1822" s="1">
        <f>'[2]Electricity and CHPs_CAP'!G$69</f>
        <v>0.14694687393497119</v>
      </c>
      <c r="L1822" s="1">
        <f>'[2]Electricity and CHPs_CAP'!H$69</f>
        <v>0.17855538963779485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8.7219607133519705</v>
      </c>
      <c r="K1823" s="3">
        <f t="shared" si="1889"/>
        <v>8.1627666867768163</v>
      </c>
      <c r="L1823" s="3">
        <f t="shared" ref="L1823" si="1890">SUM(L1824,L1843)</f>
        <v>7.2502359757929149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6.9141881969944601</v>
      </c>
      <c r="K1824" s="1">
        <f t="shared" si="1891"/>
        <v>6.1715677032721699</v>
      </c>
      <c r="L1824" s="1">
        <f t="shared" ref="L1824" si="1892">SUM(L1825,L1828,L1830,L1833,L1835,L1837,L1839,L1841)</f>
        <v>5.1471499669704031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4.2790590290031449</v>
      </c>
      <c r="K1825" s="1">
        <f t="shared" si="1893"/>
        <v>4.7716756795741047</v>
      </c>
      <c r="L1825" s="1">
        <f t="shared" ref="L1825" si="1894">SUM(L1826:L1827)</f>
        <v>4.3187251671944562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1.974073066995366E-2</v>
      </c>
      <c r="K1826" s="1" cm="1">
        <f t="array" ref="K1826">SUMPRODUCT(([2]OUT_FinalEnergyCons!$B$4:$B$10000="var_cap")*1,(ISNUMBER(SEARCH("RH*-SHELCBR",[2]OUT_FinalEnergyCons!$A$4:$A$10000)))*1,[2]OUT_FinalEnergyCons!I$4:I$10000)</f>
        <v>4.1136377785176781E-3</v>
      </c>
      <c r="L1826" s="1" cm="1">
        <f t="array" ref="L1826">SUMPRODUCT(([2]OUT_FinalEnergyCons!$B$4:$B$10000="var_cap")*1,(ISNUMBER(SEARCH("RH*-SHELCBR",[2]OUT_FinalEnergyCons!$A$4:$A$10000)))*1,[2]OUT_FinalEnergyCons!J$4:J$10000)</f>
        <v>1.7630102278007314E-3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4.2593182983331914</v>
      </c>
      <c r="K1827" s="1" cm="1">
        <f t="array" ref="K1827">SUMPRODUCT(([2]OUT_FinalEnergyCons!$B$4:$B$10000="var_cap")*1,ISNUMBER(SEARCH("RH*-SHELCHP",[2]OUT_FinalEnergyCons!$A$4:$A$10000))*1,[2]OUT_FinalEnergyCons!I$4:I$10000)</f>
        <v>4.7675620417955873</v>
      </c>
      <c r="L1827" s="1" cm="1">
        <f t="array" ref="L1827">SUMPRODUCT(([2]OUT_FinalEnergyCons!$B$4:$B$10000="var_cap")*1,ISNUMBER(SEARCH("RH*-SHELCHP",[2]OUT_FinalEnergyCons!$A$4:$A$10000))*1,[2]OUT_FinalEnergyCons!J$4:J$10000)</f>
        <v>4.3169621569666559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0.74813558906500321</v>
      </c>
      <c r="K1828" s="1">
        <f t="shared" si="1899"/>
        <v>0.18644784639982676</v>
      </c>
      <c r="L1828" s="1">
        <f t="shared" si="1899"/>
        <v>2.9735216355586208E-2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0.74813558906500321</v>
      </c>
      <c r="K1829" s="1" cm="1">
        <f t="array" ref="K1829">SUMPRODUCT(([2]OUT_FinalEnergyCons!$B$4:$B$10000="var_cap")*1, (ISNUMBER(SEARCH("RH*-SHLFOBR",[2]OUT_FinalEnergyCons!$A$4:$A$10000)))*1,[2]OUT_FinalEnergyCons!I$4:I$10000)</f>
        <v>0.18644784639982676</v>
      </c>
      <c r="L1829" s="1" cm="1">
        <f t="array" ref="L1829">SUMPRODUCT(([2]OUT_FinalEnergyCons!$B$4:$B$10000="var_cap")*1, (ISNUMBER(SEARCH("RH*-SHLFOBR",[2]OUT_FinalEnergyCons!$A$4:$A$10000)))*1,[2]OUT_FinalEnergyCons!J$4:J$10000)</f>
        <v>2.9735216355586208E-2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1.4064434155697649</v>
      </c>
      <c r="K1830" s="1">
        <f t="shared" si="1902"/>
        <v>0.8981925007363426</v>
      </c>
      <c r="L1830" s="1">
        <f t="shared" ref="L1830" si="1903">SUM(L1831:L1832)</f>
        <v>0.64309687735353982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0.84733300839248615</v>
      </c>
      <c r="K1831" s="1" cm="1">
        <f t="array" ref="K1831">SUMPRODUCT(([2]OUT_FinalEnergyCons!$B$4:$B$10000="var_cap")*1, (ISNUMBER(SEARCH("RH*-SHNGABR",[2]OUT_FinalEnergyCons!$A$4:$A$10000)))*1,[2]OUT_FinalEnergyCons!I$4:I$10000)</f>
        <v>0.286764297998513</v>
      </c>
      <c r="L1831" s="1" cm="1">
        <f t="array" ref="L1831">SUMPRODUCT(([2]OUT_FinalEnergyCons!$B$4:$B$10000="var_cap")*1, (ISNUMBER(SEARCH("RH*-SHNGABR",[2]OUT_FinalEnergyCons!$A$4:$A$10000)))*1,[2]OUT_FinalEnergyCons!J$4:J$10000)</f>
        <v>0.12656569702629381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0.55911040717727878</v>
      </c>
      <c r="K1832" s="1" cm="1">
        <f t="array" ref="K1832">SUMPRODUCT(([2]OUT_FinalEnergyCons!$B$4:$B$10000="var_cap")*1,ISNUMBER(SEARCH("RH*-SHngahp",[2]OUT_FinalEnergyCons!$A$4:$A$10000))*1,[2]OUT_FinalEnergyCons!I$4:I$10000)</f>
        <v>0.61142820273782961</v>
      </c>
      <c r="L1832" s="1" cm="1">
        <f t="array" ref="L1832">SUMPRODUCT(([2]OUT_FinalEnergyCons!$B$4:$B$10000="var_cap")*1,ISNUMBER(SEARCH("RH*-SHngahp",[2]OUT_FinalEnergyCons!$A$4:$A$10000))*1,[2]OUT_FinalEnergyCons!J$4:J$10000)</f>
        <v>0.51653118032724599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0.43134337746842161</v>
      </c>
      <c r="K1835" s="1">
        <f t="shared" si="1909"/>
        <v>0.3019482333688549</v>
      </c>
      <c r="L1835" s="1">
        <f t="shared" si="1909"/>
        <v>0.14526376099317259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0.43134337746842161</v>
      </c>
      <c r="K1836" s="1" cm="1">
        <f t="array" ref="K1836">SUMPRODUCT(([2]OUT_FinalEnergyCons!$B$4:$B$10000="var_cap")*1, (ISNUMBER(SEARCH("RH*-SHWODBR",[2]OUT_FinalEnergyCons!$A$4:$A$10000)))*1,[2]OUT_FinalEnergyCons!I$4:I$10000)</f>
        <v>0.3019482333688549</v>
      </c>
      <c r="L1836" s="1" cm="1">
        <f t="array" ref="L1836">SUMPRODUCT(([2]OUT_FinalEnergyCons!$B$4:$B$10000="var_cap")*1, (ISNUMBER(SEARCH("RH*-SHWODBR",[2]OUT_FinalEnergyCons!$A$4:$A$10000)))*1,[2]OUT_FinalEnergyCons!J$4:J$10000)</f>
        <v>0.14526376099317259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8.6561440107380521E-3</v>
      </c>
      <c r="K1837" s="1">
        <f t="shared" si="1912"/>
        <v>5.7783721362971129E-3</v>
      </c>
      <c r="L1837" s="1">
        <f t="shared" si="1912"/>
        <v>3.2953610686695029E-3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8.6561440107380521E-3</v>
      </c>
      <c r="K1838" s="1" cm="1">
        <f t="array" ref="K1838">SUMPRODUCT(([2]OUT_FinalEnergyCons!$B$4:$B$10000="var_cap")*1, (ISNUMBER(SEARCH("RH*-SHPLTBR",[2]OUT_FinalEnergyCons!$A$4:$A$10000)))*1,[2]OUT_FinalEnergyCons!I$4:I$10000)</f>
        <v>5.7783721362971129E-3</v>
      </c>
      <c r="L1838" s="1" cm="1">
        <f t="array" ref="L1838">SUMPRODUCT(([2]OUT_FinalEnergyCons!$B$4:$B$10000="var_cap")*1, (ISNUMBER(SEARCH("RH*-SHPLTBR",[2]OUT_FinalEnergyCons!$A$4:$A$10000)))*1,[2]OUT_FinalEnergyCons!J$4:J$10000)</f>
        <v>3.2953610686695029E-3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4.0550641877387369E-2</v>
      </c>
      <c r="K1839" s="1">
        <f t="shared" si="1915"/>
        <v>7.5250710567428131E-3</v>
      </c>
      <c r="L1839" s="1">
        <f t="shared" si="1915"/>
        <v>7.033584004978043E-3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4.0550641877387369E-2</v>
      </c>
      <c r="K1840" s="1" cm="1">
        <f t="array" ref="K1840">SUMPRODUCT(([2]OUT_FinalEnergyCons!$B$4:$B$10000="var_cap")*1, (ISNUMBER(SEARCH("RH*-SHSOLBR",[2]OUT_FinalEnergyCons!$A$4:$A$10000)))*1,[2]OUT_FinalEnergyCons!I$4:I$10000)</f>
        <v>7.5250710567428131E-3</v>
      </c>
      <c r="L1840" s="1" cm="1">
        <f t="array" ref="L1840">SUMPRODUCT(([2]OUT_FinalEnergyCons!$B$4:$B$10000="var_cap")*1, (ISNUMBER(SEARCH("RH*-SHSOLBR",[2]OUT_FinalEnergyCons!$A$4:$A$10000)))*1,[2]OUT_FinalEnergyCons!J$4:J$10000)</f>
        <v>7.033584004978043E-3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1.8077725163575107</v>
      </c>
      <c r="K1843" s="1">
        <f t="shared" ref="K1843:L1843" si="1925">SUM(K1844,K1847,K1849,K1852,K1854,K1856,K1858,K1860)</f>
        <v>1.9911989835046455</v>
      </c>
      <c r="L1843" s="1">
        <f t="shared" si="1925"/>
        <v>2.1030860088225118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0.90299652718131307</v>
      </c>
      <c r="K1844" s="1">
        <f t="shared" ref="K1844:L1844" si="1931">SUM(K1845:K1846)</f>
        <v>1.0795848964160897</v>
      </c>
      <c r="L1844" s="1">
        <f t="shared" si="1931"/>
        <v>1.1693873479123851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0.1235504634658984</v>
      </c>
      <c r="K1845" s="1" cm="1">
        <f t="array" ref="K1845">SUMPRODUCT(([2]OUT_FinalEnergyCons!$B$4:$B$10000="var_cap")*1,(ISNUMBER(SEARCH("RH*-WHELCBR",[2]OUT_FinalEnergyCons!$A$4:$A$10000)))*1,[2]OUT_FinalEnergyCons!I$4:I$10000)</f>
        <v>0.10732738404645262</v>
      </c>
      <c r="L1845" s="1" cm="1">
        <f t="array" ref="L1845">SUMPRODUCT(([2]OUT_FinalEnergyCons!$B$4:$B$10000="var_cap")*1,(ISNUMBER(SEARCH("RH*-WHELCBR",[2]OUT_FinalEnergyCons!$A$4:$A$10000)))*1,[2]OUT_FinalEnergyCons!J$4:J$10000)</f>
        <v>9.34519480265803E-2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0.77944606371541469</v>
      </c>
      <c r="K1846" s="1" cm="1">
        <f t="array" ref="K1846">SUMPRODUCT(([2]OUT_FinalEnergyCons!$B$4:$B$10000="var_cap")*1,ISNUMBER(SEARCH("RH*-WHELCHP",[2]OUT_FinalEnergyCons!$A$4:$A$10000))*1,[2]OUT_FinalEnergyCons!I$4:I$10000)</f>
        <v>0.97225751236963709</v>
      </c>
      <c r="L1846" s="1" cm="1">
        <f t="array" ref="L1846">SUMPRODUCT(([2]OUT_FinalEnergyCons!$B$4:$B$10000="var_cap")*1,ISNUMBER(SEARCH("RH*-WHELCHP",[2]OUT_FinalEnergyCons!$A$4:$A$10000))*1,[2]OUT_FinalEnergyCons!J$4:J$10000)</f>
        <v>1.0759353998858048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8.6179497752561313E-2</v>
      </c>
      <c r="K1847" s="1">
        <f t="shared" ref="K1847:L1847" si="1939">K1848</f>
        <v>3.092851415607175E-2</v>
      </c>
      <c r="L1847" s="1">
        <f t="shared" si="1939"/>
        <v>2.6041497315856983E-3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8.6179497752561313E-2</v>
      </c>
      <c r="K1848" s="1" cm="1">
        <f t="array" ref="K1848">SUMPRODUCT(([2]OUT_FinalEnergyCons!$B$4:$B$10000="var_cap")*1, (ISNUMBER(SEARCH("RH*-WHLFOBR",[2]OUT_FinalEnergyCons!$A$4:$A$10000)))*1,[2]OUT_FinalEnergyCons!I$4:I$10000)</f>
        <v>3.092851415607175E-2</v>
      </c>
      <c r="L1848" s="1" cm="1">
        <f t="array" ref="L1848">SUMPRODUCT(([2]OUT_FinalEnergyCons!$B$4:$B$10000="var_cap")*1, (ISNUMBER(SEARCH("RH*-WHLFOBR",[2]OUT_FinalEnergyCons!$A$4:$A$10000)))*1,[2]OUT_FinalEnergyCons!J$4:J$10000)</f>
        <v>2.6041497315856983E-3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0.31018180813428109</v>
      </c>
      <c r="K1849" s="1">
        <f t="shared" ref="K1849:L1849" si="1946">SUM(K1850:K1851)</f>
        <v>0.28997094498702752</v>
      </c>
      <c r="L1849" s="1">
        <f t="shared" si="1946"/>
        <v>0.2739742829423501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0.12138615791648159</v>
      </c>
      <c r="K1850" s="1" cm="1">
        <f t="array" ref="K1850">SUMPRODUCT(([2]OUT_FinalEnergyCons!$B$4:$B$10000="var_cap")*1, (ISNUMBER(SEARCH("RH*-WHNGABR",[2]OUT_FinalEnergyCons!$A$4:$A$10000)))*1,[2]OUT_FinalEnergyCons!I$4:I$10000)</f>
        <v>5.2562559095012978E-2</v>
      </c>
      <c r="L1850" s="1" cm="1">
        <f t="array" ref="L1850">SUMPRODUCT(([2]OUT_FinalEnergyCons!$B$4:$B$10000="var_cap")*1, (ISNUMBER(SEARCH("RH*-WHNGABR",[2]OUT_FinalEnergyCons!$A$4:$A$10000)))*1,[2]OUT_FinalEnergyCons!J$4:J$10000)</f>
        <v>2.6695567903208938E-2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0.18879565021779951</v>
      </c>
      <c r="K1851" s="1" cm="1">
        <f t="array" ref="K1851">SUMPRODUCT(([2]OUT_FinalEnergyCons!$B$4:$B$10000="var_cap")*1,ISNUMBER(SEARCH("RH*-WHngahp",[2]OUT_FinalEnergyCons!$A$4:$A$10000))*1,[2]OUT_FinalEnergyCons!I$4:I$10000)</f>
        <v>0.23740838589201455</v>
      </c>
      <c r="L1851" s="1" cm="1">
        <f t="array" ref="L1851">SUMPRODUCT(([2]OUT_FinalEnergyCons!$B$4:$B$10000="var_cap")*1,ISNUMBER(SEARCH("RH*-WHngahp",[2]OUT_FinalEnergyCons!$A$4:$A$10000))*1,[2]OUT_FinalEnergyCons!J$4:J$10000)</f>
        <v>0.24727871503914114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4.8828644101497128E-2</v>
      </c>
      <c r="K1854" s="1">
        <f t="shared" ref="K1854:L1854" si="1961">K1855</f>
        <v>3.7476826081490874E-2</v>
      </c>
      <c r="L1854" s="1">
        <f t="shared" si="1961"/>
        <v>1.9963304729088815E-2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4.8828644101497128E-2</v>
      </c>
      <c r="K1855" s="1" cm="1">
        <f t="array" ref="K1855">SUMPRODUCT(([2]OUT_FinalEnergyCons!$B$4:$B$10000="var_cap")*1, (ISNUMBER(SEARCH("RH*-WHWODBR",[2]OUT_FinalEnergyCons!$A$4:$A$10000)))*1,[2]OUT_FinalEnergyCons!I$4:I$10000)</f>
        <v>3.7476826081490874E-2</v>
      </c>
      <c r="L1855" s="1" cm="1">
        <f t="array" ref="L1855">SUMPRODUCT(([2]OUT_FinalEnergyCons!$B$4:$B$10000="var_cap")*1, (ISNUMBER(SEARCH("RH*-WHWODBR",[2]OUT_FinalEnergyCons!$A$4:$A$10000)))*1,[2]OUT_FinalEnergyCons!J$4:J$10000)</f>
        <v>1.9963304729088815E-2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1.9802387048244493E-3</v>
      </c>
      <c r="K1856" s="1">
        <f t="shared" ref="K1856:L1856" si="1968">K1857</f>
        <v>1.4968447503099591E-3</v>
      </c>
      <c r="L1856" s="1">
        <f t="shared" si="1968"/>
        <v>8.7149563852214609E-4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1.9802387048244493E-3</v>
      </c>
      <c r="K1857" s="1" cm="1">
        <f t="array" ref="K1857">SUMPRODUCT(([2]OUT_FinalEnergyCons!$B$4:$B$10000="var_cap")*1, (ISNUMBER(SEARCH("RH*-WHPLTBR",[2]OUT_FinalEnergyCons!$A$4:$A$10000)))*1,[2]OUT_FinalEnergyCons!I$4:I$10000)</f>
        <v>1.4968447503099591E-3</v>
      </c>
      <c r="L1857" s="1" cm="1">
        <f t="array" ref="L1857">SUMPRODUCT(([2]OUT_FinalEnergyCons!$B$4:$B$10000="var_cap")*1, (ISNUMBER(SEARCH("RH*-WHPLTBR",[2]OUT_FinalEnergyCons!$A$4:$A$10000)))*1,[2]OUT_FinalEnergyCons!J$4:J$10000)</f>
        <v>8.7149563852214609E-4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0.45760580048303368</v>
      </c>
      <c r="K1858" s="1">
        <f t="shared" ref="K1858:L1858" si="1975">K1859</f>
        <v>0.55174095711365578</v>
      </c>
      <c r="L1858" s="1">
        <f t="shared" si="1975"/>
        <v>0.63628542786858033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0.45760580048303368</v>
      </c>
      <c r="K1859" s="1" cm="1">
        <f t="array" ref="K1859">SUMPRODUCT(([2]OUT_FinalEnergyCons!$B$4:$B$10000="var_cap")*1, (ISNUMBER(SEARCH("RH*-WHSOLBR",[2]OUT_FinalEnergyCons!$A$4:$A$10000)))*1,[2]OUT_FinalEnergyCons!I$4:I$10000)</f>
        <v>0.55174095711365578</v>
      </c>
      <c r="L1859" s="1" cm="1">
        <f t="array" ref="L1859">SUMPRODUCT(([2]OUT_FinalEnergyCons!$B$4:$B$10000="var_cap")*1, (ISNUMBER(SEARCH("RH*-WHSOLBR",[2]OUT_FinalEnergyCons!$A$4:$A$10000)))*1,[2]OUT_FinalEnergyCons!J$4:J$10000)</f>
        <v>0.63628542786858033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3.2760021663769736</v>
      </c>
      <c r="K1862" s="17">
        <f t="shared" si="1984"/>
        <v>3.4792416418630254</v>
      </c>
      <c r="L1862" s="17">
        <f t="shared" ref="L1862" si="1985">SUM(L1863,L1866,L1869,L1873,L1875,L1877,L1879,L1881,L1883)</f>
        <v>3.2924616330285903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1.5139353743830499</v>
      </c>
      <c r="K1863" s="18">
        <f t="shared" si="1986"/>
        <v>1.698740962869707</v>
      </c>
      <c r="L1863" s="18">
        <f t="shared" ref="L1863" si="1987">SUM(L1864:L1865)</f>
        <v>1.767943949734494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1.0925002112987818</v>
      </c>
      <c r="K1864" s="1" cm="1">
        <f t="array" ref="K1864">SUMPRODUCT(([2]OUT_FinalEnergyCons!$B$4:$B$10000="Var_cap")*1,  (ISNUMBER(SEARCH("ITOT-SWHELCBR",[2]OUT_FinalEnergyCons!$A$4:$A$10000)))*1,[2]OUT_FinalEnergyCons!I$4:I$10000)</f>
        <v>1.1578028905817259</v>
      </c>
      <c r="L1864" s="1" cm="1">
        <f t="array" ref="L1864">SUMPRODUCT(([2]OUT_FinalEnergyCons!$B$4:$B$10000="Var_cap")*1,  (ISNUMBER(SEARCH("ITOT-SWHELCBR",[2]OUT_FinalEnergyCons!$A$4:$A$10000)))*1,[2]OUT_FinalEnergyCons!J$4:J$10000)</f>
        <v>1.2280094441147589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0.42143516308426821</v>
      </c>
      <c r="K1865" s="1" cm="1">
        <f t="array" ref="K1865">SUMPRODUCT(([2]OUT_FinalEnergyCons!$B$4:$B$10000="Var_cap")*1,  (ISNUMBER(SEARCH("ITOT-SWHELCHP",[2]OUT_FinalEnergyCons!$A$4:$A$10000)))*1,[2]OUT_FinalEnergyCons!I$4:I$10000)</f>
        <v>0.54093807228798108</v>
      </c>
      <c r="L1865" s="1" cm="1">
        <f t="array" ref="L1865">SUMPRODUCT(([2]OUT_FinalEnergyCons!$B$4:$B$10000="Var_cap")*1,  (ISNUMBER(SEARCH("ITOT-SWHELCHP",[2]OUT_FinalEnergyCons!$A$4:$A$10000)))*1,[2]OUT_FinalEnergyCons!J$4:J$10000)</f>
        <v>0.53993450561973522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0.25344097020947265</v>
      </c>
      <c r="K1866" s="18">
        <f t="shared" si="1989"/>
        <v>0.15582513736918421</v>
      </c>
      <c r="L1866" s="18">
        <f t="shared" ref="L1866" si="1990">SUM(L1867:L1868)</f>
        <v>6.5804902033514842E-2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0.25336767589934128</v>
      </c>
      <c r="K1867" s="1" cm="1">
        <f t="array" ref="K1867">SUMPRODUCT(([2]OUT_FinalEnergyCons!$B$4:$B$10000="Var_cap")*1,  (ISNUMBER(SEARCH("ITOT-SWHLFOBR",[2]OUT_FinalEnergyCons!$A$4:$A$10000)))*1,[2]OUT_FinalEnergyCons!I$4:I$10000)</f>
        <v>0.15582305817728706</v>
      </c>
      <c r="L1867" s="1" cm="1">
        <f t="array" ref="L1867">SUMPRODUCT(([2]OUT_FinalEnergyCons!$B$4:$B$10000="Var_cap")*1,  (ISNUMBER(SEARCH("ITOT-SWHLFOBR",[2]OUT_FinalEnergyCons!$A$4:$A$10000)))*1,[2]OUT_FinalEnergyCons!J$4:J$10000)</f>
        <v>6.5804902033514842E-2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7.3294310131363088E-5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2.0791918971520095E-6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0.58145243000631219</v>
      </c>
      <c r="K1869" s="18">
        <f t="shared" si="1993"/>
        <v>0.21167808624591231</v>
      </c>
      <c r="L1869" s="18">
        <f t="shared" ref="L1869" si="1994">SUM(L1870:L1871)</f>
        <v>0.10194644108937245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0.58095675943867531</v>
      </c>
      <c r="K1870" s="1" cm="1">
        <f t="array" ref="K1870">SUMPRODUCT(([2]OUT_FinalEnergyCons!$B$4:$B$10000="Var_cap")*1,  (ISNUMBER(SEARCH("ITOT-SWHNGA*BR",[2]OUT_FinalEnergyCons!$A$4:$A$10000)))*1,[2]OUT_FinalEnergyCons!I$4:I$10000)</f>
        <v>0.2114393328862916</v>
      </c>
      <c r="L1870" s="1" cm="1">
        <f t="array" ref="L1870">SUMPRODUCT(([2]OUT_FinalEnergyCons!$B$4:$B$10000="Var_cap")*1,  (ISNUMBER(SEARCH("ITOT-SWHNGA*BR",[2]OUT_FinalEnergyCons!$A$4:$A$10000)))*1,[2]OUT_FinalEnergyCons!J$4:J$10000)</f>
        <v>0.10167786601234949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4.9567056763683806E-4</v>
      </c>
      <c r="K1871" s="1" cm="1">
        <f t="array" ref="K1871">SUMPRODUCT(([2]OUT_FinalEnergyCons!$B$4:$B$10000="Var_cap")*1,  (ISNUMBER(SEARCH("ITOT-SWHNGAHP",[2]OUT_FinalEnergyCons!$A$4:$A$10000)))*1,[2]OUT_FinalEnergyCons!I$4:I$10000)</f>
        <v>2.3875335962071124E-4</v>
      </c>
      <c r="L1871" s="1" cm="1">
        <f t="array" ref="L1871">SUMPRODUCT(([2]OUT_FinalEnergyCons!$B$4:$B$10000="Var_cap")*1,  (ISNUMBER(SEARCH("ITOT-SWHNGAHP",[2]OUT_FinalEnergyCons!$A$4:$A$10000)))*1,[2]OUT_FinalEnergyCons!J$4:J$10000)</f>
        <v>2.6857507702296115E-4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0.11827831099323986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0.13550586231400416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0.12671702528563814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5.5149134128837374E-5</v>
      </c>
      <c r="K1873" s="1">
        <f t="shared" si="1995"/>
        <v>1.4735792888243994E-6</v>
      </c>
      <c r="L1873" s="1">
        <f t="shared" si="1995"/>
        <v>2.7378771398007199E-5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5.5149134128837374E-5</v>
      </c>
      <c r="K1874" s="1" cm="1">
        <f t="array" ref="K1874">SUMPRODUCT(([2]OUT_FinalEnergyCons!$B$4:$B$10000="Var_cap")*1,  (ISNUMBER(SEARCH("ITOT-SWHCOA*BR",[2]OUT_FinalEnergyCons!$A$4:$A$10000)))*1,[2]OUT_FinalEnergyCons!I$4:I$10000)</f>
        <v>1.4735792888243994E-6</v>
      </c>
      <c r="L1874" s="1" cm="1">
        <f t="array" ref="L1874">SUMPRODUCT(([2]OUT_FinalEnergyCons!$B$4:$B$10000="Var_cap")*1,  (ISNUMBER(SEARCH("ITOT-SWHCOA*BR",[2]OUT_FinalEnergyCons!$A$4:$A$10000)))*1,[2]OUT_FinalEnergyCons!J$4:J$10000)</f>
        <v>2.7378771398007199E-5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0.38188859889290971</v>
      </c>
      <c r="K1875" s="1">
        <f t="shared" si="1996"/>
        <v>0.42667418512304317</v>
      </c>
      <c r="L1875" s="1">
        <f t="shared" si="1996"/>
        <v>0.51302036320577693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0.38188859889290971</v>
      </c>
      <c r="K1876" s="1" cm="1">
        <f t="array" ref="K1876">SUMPRODUCT(([2]OUT_FinalEnergyCons!$B$4:$B$10000="Var_cap")*1,  (ISNUMBER(SEARCH("ITOT-SWHWOD*BR",[2]OUT_FinalEnergyCons!$A$4:$A$10000)))*1,[2]OUT_FinalEnergyCons!I$4:I$10000)</f>
        <v>0.42667418512304317</v>
      </c>
      <c r="L1876" s="1" cm="1">
        <f t="array" ref="L1876">SUMPRODUCT(([2]OUT_FinalEnergyCons!$B$4:$B$10000="Var_cap")*1,  (ISNUMBER(SEARCH("ITOT-SWHWOD*BR",[2]OUT_FinalEnergyCons!$A$4:$A$10000)))*1,[2]OUT_FinalEnergyCons!J$4:J$10000)</f>
        <v>0.51302036320577693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3.1326348764377399E-2</v>
      </c>
      <c r="K1877" s="1">
        <f t="shared" si="1997"/>
        <v>3.7260728337007554E-2</v>
      </c>
      <c r="L1877" s="1">
        <f t="shared" si="1997"/>
        <v>3.4657541423522786E-2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3.1326348764377399E-2</v>
      </c>
      <c r="K1878" s="1" cm="1">
        <f t="array" ref="K1878">SUMPRODUCT(([2]OUT_FinalEnergyCons!$B$4:$B$10000="Var_cap")*1,  (ISNUMBER(SEARCH("ITOT-SWHPLT*BR",[2]OUT_FinalEnergyCons!$A$4:$A$10000)))*1,[2]OUT_FinalEnergyCons!I$4:I$10000)</f>
        <v>3.7260728337007554E-2</v>
      </c>
      <c r="L1878" s="1" cm="1">
        <f t="array" ref="L1878">SUMPRODUCT(([2]OUT_FinalEnergyCons!$B$4:$B$10000="Var_cap")*1,  (ISNUMBER(SEARCH("ITOT-SWHPLT*BR",[2]OUT_FinalEnergyCons!$A$4:$A$10000)))*1,[2]OUT_FinalEnergyCons!J$4:J$10000)</f>
        <v>3.4657541423522786E-2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0.33325744077953012</v>
      </c>
      <c r="K1879" s="1">
        <f t="shared" si="1998"/>
        <v>0.34120633906265602</v>
      </c>
      <c r="L1879" s="1">
        <f t="shared" si="1998"/>
        <v>0.20453220632694341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0.33325744077953012</v>
      </c>
      <c r="K1880" s="1" cm="1">
        <f t="array" ref="K1880">SUMPRODUCT(([2]OUT_FinalEnergyCons!$B$4:$B$10000="Var_cap")*1,  (ISNUMBER(SEARCH("ITOT-SWHWST*BR",[2]OUT_FinalEnergyCons!$A$4:$A$10000)))*1,[2]OUT_FinalEnergyCons!I$4:I$10000)</f>
        <v>0.34120633906265602</v>
      </c>
      <c r="L1880" s="1" cm="1">
        <f t="array" ref="L1880">SUMPRODUCT(([2]OUT_FinalEnergyCons!$B$4:$B$10000="Var_cap")*1,  (ISNUMBER(SEARCH("ITOT-SWHWST*BR",[2]OUT_FinalEnergyCons!$A$4:$A$10000)))*1,[2]OUT_FinalEnergyCons!J$4:J$10000)</f>
        <v>0.20453220632694341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1.6036190780142078E-2</v>
      </c>
      <c r="K1881" s="1">
        <f t="shared" si="1999"/>
        <v>1.60351051573276E-2</v>
      </c>
      <c r="L1881" s="1">
        <f t="shared" si="1999"/>
        <v>1.6034049707614399E-2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1.6036190780142078E-2</v>
      </c>
      <c r="K1882" s="1" cm="1">
        <f t="array" ref="K1882">SUMPRODUCT(([2]OUT_FinalEnergyCons!$B$4:$B$10000="Var_cap")*1, (ISNUMBER(SEARCH("ITOT-SWHSOLBR",[2]OUT_FinalEnergyCons!$A$4:$A$10000)))*1,[2]OUT_FinalEnergyCons!I$4:I$10000)</f>
        <v>1.60351051573276E-2</v>
      </c>
      <c r="L1882" s="1" cm="1">
        <f t="array" ref="L1882">SUMPRODUCT(([2]OUT_FinalEnergyCons!$B$4:$B$10000="Var_cap")*1, (ISNUMBER(SEARCH("ITOT-SWHSOLBR",[2]OUT_FinalEnergyCons!$A$4:$A$10000)))*1,[2]OUT_FinalEnergyCons!J$4:J$10000)</f>
        <v>1.6034049707614399E-2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0.164609663427051</v>
      </c>
      <c r="K1883" s="1">
        <f t="shared" si="2000"/>
        <v>0.59181962411889888</v>
      </c>
      <c r="L1883" s="1">
        <f t="shared" si="2000"/>
        <v>0.58849480073595373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0.164609663427051</v>
      </c>
      <c r="K1884" s="1" cm="1">
        <f t="array" ref="K1884">SUMPRODUCT(([2]OUT_FinalEnergyCons!$B$4:$B$10000="Var_cap")*1, (ISNUMBER(SEARCH("ITOT-SWHH2BR",[2]OUT_FinalEnergyCons!$A$4:$A$10000)))*1,[2]OUT_FinalEnergyCons!I$4:I$10000)</f>
        <v>0.59181962411889888</v>
      </c>
      <c r="L1884" s="1" cm="1">
        <f t="array" ref="L1884">SUMPRODUCT(([2]OUT_FinalEnergyCons!$B$4:$B$10000="Var_cap")*1, (ISNUMBER(SEARCH("ITOT-SWHH2BR",[2]OUT_FinalEnergyCons!$A$4:$A$10000)))*1,[2]OUT_FinalEnergyCons!J$4:J$10000)</f>
        <v>0.58849480073595373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4.6638884884379603</v>
      </c>
      <c r="K1885" s="17">
        <f t="shared" si="2001"/>
        <v>4.7138085186157292</v>
      </c>
      <c r="L1885" s="17">
        <f t="shared" ref="L1885" si="2002">SUM(L1886,L1889,L1891,L1895,L1897,L1899,L1901)</f>
        <v>4.0544692658542409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1.4202344998191525</v>
      </c>
      <c r="K1886" s="1">
        <f t="shared" si="2003"/>
        <v>1.835451143793065</v>
      </c>
      <c r="L1886" s="1">
        <f t="shared" ref="L1886" si="2004">SUM(L1887:L1888)</f>
        <v>1.7679267533250036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2.23427094511758E-2</v>
      </c>
      <c r="K1887" s="1" cm="1">
        <f t="array" ref="K1887">SUMPRODUCT(([2]OUT_FinalEnergyCons!$B$4:$B$10000="Var_cap")*1, (ISNUMBER(SEARCH("SCOM-SHELCBR",[2]OUT_FinalEnergyCons!$A$4:$A$10000)))*1,[2]OUT_FinalEnergyCons!I$4:I$10000)</f>
        <v>2.1861657100321771E-2</v>
      </c>
      <c r="L1887" s="1" cm="1">
        <f t="array" ref="L1887">SUMPRODUCT(([2]OUT_FinalEnergyCons!$B$4:$B$10000="Var_cap")*1, (ISNUMBER(SEARCH("SCOM-SHELCBR",[2]OUT_FinalEnergyCons!$A$4:$A$10000)))*1,[2]OUT_FinalEnergyCons!J$4:J$10000)</f>
        <v>1.3937252595121491E-2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1.3978917903679766</v>
      </c>
      <c r="K1888" s="1" cm="1">
        <f t="array" ref="K1888">SUMPRODUCT(([2]OUT_FinalEnergyCons!$B$4:$B$10000="Var_cap")*1, (ISNUMBER(SEARCH("SCOM-SHELCHP",[2]OUT_FinalEnergyCons!$A$4:$A$10000)))*1,[2]OUT_FinalEnergyCons!I$4:I$10000)</f>
        <v>1.8135894866927431</v>
      </c>
      <c r="L1888" s="1" cm="1">
        <f t="array" ref="L1888">SUMPRODUCT(([2]OUT_FinalEnergyCons!$B$4:$B$10000="Var_cap")*1, (ISNUMBER(SEARCH("SCOM-SHELCHP",[2]OUT_FinalEnergyCons!$A$4:$A$10000)))*1,[2]OUT_FinalEnergyCons!J$4:J$10000)</f>
        <v>1.753989500729882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0.60826991199189417</v>
      </c>
      <c r="K1889" s="1">
        <f t="shared" si="2007"/>
        <v>0.18856288927267978</v>
      </c>
      <c r="L1889" s="1">
        <f t="shared" si="2007"/>
        <v>2.4390022566676897E-2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0.60826991199189417</v>
      </c>
      <c r="K1890" s="1" cm="1">
        <f t="array" ref="K1890">SUMPRODUCT(([2]OUT_FinalEnergyCons!$B$4:$B$10000="Var_cap")*1,(ISNUMBER(SEARCH("SCOM-SHLFOBR",[2]OUT_FinalEnergyCons!$A$4:$A$10000)))*1,[2]OUT_FinalEnergyCons!I$4:I$10000)</f>
        <v>0.18856288927267978</v>
      </c>
      <c r="L1890" s="1" cm="1">
        <f t="array" ref="L1890">SUMPRODUCT(([2]OUT_FinalEnergyCons!$B$4:$B$10000="Var_cap")*1,(ISNUMBER(SEARCH("SCOM-SHLFOBR",[2]OUT_FinalEnergyCons!$A$4:$A$10000)))*1,[2]OUT_FinalEnergyCons!J$4:J$10000)</f>
        <v>2.4390022566676897E-2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1.1784055658672046</v>
      </c>
      <c r="K1891" s="1">
        <f t="shared" si="2011"/>
        <v>0.72175539613360973</v>
      </c>
      <c r="L1891" s="1">
        <f t="shared" ref="L1891" si="2012">SUM(L1892:L1894)</f>
        <v>0.51082924120419226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0.77207539507461698</v>
      </c>
      <c r="K1892" s="1" cm="1">
        <f t="array" ref="K1892">SUMPRODUCT(([2]OUT_FinalEnergyCons!$B$4:$B$10000="Var_cap")*1, (ISNUMBER(SEARCH("SCOM-SHNGABR",[2]OUT_FinalEnergyCons!$A$4:$A$10000)))*1,[2]OUT_FinalEnergyCons!I$4:I$10000)</f>
        <v>0.26527997650372398</v>
      </c>
      <c r="L1892" s="1" cm="1">
        <f t="array" ref="L1892">SUMPRODUCT(([2]OUT_FinalEnergyCons!$B$4:$B$10000="Var_cap")*1, (ISNUMBER(SEARCH("SCOM-SHNGABR",[2]OUT_FinalEnergyCons!$A$4:$A$10000)))*1,[2]OUT_FinalEnergyCons!J$4:J$10000)</f>
        <v>0.11221680861973723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0.37897872744518823</v>
      </c>
      <c r="K1893" s="1" cm="1">
        <f t="array" ref="K1893">SUMPRODUCT(([2]OUT_FinalEnergyCons!$B$4:$B$10000="Var_cap")*1, (ISNUMBER(SEARCH("SCOM-SHngahp",[2]OUT_FinalEnergyCons!$A$4:$A$10000)))*1,[2]OUT_FinalEnergyCons!I$4:I$10000)</f>
        <v>0.45638251053103968</v>
      </c>
      <c r="L1893" s="1" cm="1">
        <f t="array" ref="L1893">SUMPRODUCT(([2]OUT_FinalEnergyCons!$B$4:$B$10000="Var_cap")*1, (ISNUMBER(SEARCH("SCOM-SHngahp",[2]OUT_FinalEnergyCons!$A$4:$A$10000)))*1,[2]OUT_FinalEnergyCons!J$4:J$10000)</f>
        <v>0.39853290586620754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2.7351443347399321E-2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9.2909098846050744E-5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7.9526718247464417E-5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0.32452800145574318</v>
      </c>
      <c r="K1895" s="1">
        <f t="shared" si="2017"/>
        <v>0.21423438320498336</v>
      </c>
      <c r="L1895" s="1">
        <f t="shared" si="2017"/>
        <v>0.10225724843463037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0.32452800145574318</v>
      </c>
      <c r="K1896" s="1" cm="1">
        <f t="array" ref="K1896">SUMPRODUCT(([2]OUT_FinalEnergyCons!$B$4:$B$10000="Var_cap")*1, (ISNUMBER(SEARCH("SCOM-SHWODBR",[2]OUT_FinalEnergyCons!$A$4:$A$10000)))*1,[2]OUT_FinalEnergyCons!I$4:I$10000)</f>
        <v>0.21423438320498336</v>
      </c>
      <c r="L1896" s="1" cm="1">
        <f t="array" ref="L1896">SUMPRODUCT(([2]OUT_FinalEnergyCons!$B$4:$B$10000="Var_cap")*1, (ISNUMBER(SEARCH("SCOM-SHWODBR",[2]OUT_FinalEnergyCons!$A$4:$A$10000)))*1,[2]OUT_FinalEnergyCons!J$4:J$10000)</f>
        <v>0.10225724843463037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1.4778972486619607E-2</v>
      </c>
      <c r="K1897" s="1">
        <f t="shared" si="2020"/>
        <v>6.5059705012582578E-3</v>
      </c>
      <c r="L1897" s="1">
        <f t="shared" si="2020"/>
        <v>3.9299013486154607E-3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1.4778972486619607E-2</v>
      </c>
      <c r="K1898" s="1" cm="1">
        <f t="array" ref="K1898">SUMPRODUCT(([2]OUT_FinalEnergyCons!$B$4:$B$10000="Var_cap")*1,(ISNUMBER(SEARCH("SCOM-SHPLTBR",[2]OUT_FinalEnergyCons!$A$4:$A$10000)))*1,[2]OUT_FinalEnergyCons!I$4:I$10000)</f>
        <v>6.5059705012582578E-3</v>
      </c>
      <c r="L1898" s="1" cm="1">
        <f t="array" ref="L1898">SUMPRODUCT(([2]OUT_FinalEnergyCons!$B$4:$B$10000="Var_cap")*1,(ISNUMBER(SEARCH("SCOM-SHPLTBR",[2]OUT_FinalEnergyCons!$A$4:$A$10000)))*1,[2]OUT_FinalEnergyCons!J$4:J$10000)</f>
        <v>3.9299013486154607E-3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0.13904358857116161</v>
      </c>
      <c r="K1899" s="1">
        <f t="shared" si="2023"/>
        <v>0.16541049306650535</v>
      </c>
      <c r="L1899" s="1">
        <f t="shared" si="2023"/>
        <v>0.18499902959040079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0.13904358857116161</v>
      </c>
      <c r="K1900" s="1" cm="1">
        <f t="array" ref="K1900">SUMPRODUCT(([2]OUT_FinalEnergyCons!$B$4:$B$10000="Var_cap")*1, (ISNUMBER(SEARCH("SCOM-SHSOLBR",[2]OUT_FinalEnergyCons!$A$4:$A$10000)))*1,[2]OUT_FinalEnergyCons!I$4:I$10000)</f>
        <v>0.16541049306650535</v>
      </c>
      <c r="L1900" s="1" cm="1">
        <f t="array" ref="L1900">SUMPRODUCT(([2]OUT_FinalEnergyCons!$B$4:$B$10000="Var_cap")*1, (ISNUMBER(SEARCH("SCOM-SHSOLBR",[2]OUT_FinalEnergyCons!$A$4:$A$10000)))*1,[2]OUT_FinalEnergyCons!J$4:J$10000)</f>
        <v>0.18499902959040079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0.97862794824618582</v>
      </c>
      <c r="K1901" s="1">
        <f t="shared" si="2026"/>
        <v>1.5818882426436274</v>
      </c>
      <c r="L1901" s="1">
        <f t="shared" si="2026"/>
        <v>1.4601370693847213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0.97862794824618582</v>
      </c>
      <c r="K1902" s="1" cm="1">
        <f t="array" ref="K1902">SUMPRODUCT(([2]OUT_FinalEnergyCons!$B$4:$B$10000="Var_cap")*1, (ISNUMBER(SEARCH("SCOM-SHH2BR",[2]OUT_FinalEnergyCons!$A$4:$A$10000)))*1,[2]OUT_FinalEnergyCons!I$4:I$10000)</f>
        <v>1.5818882426436274</v>
      </c>
      <c r="L1902" s="1" cm="1">
        <f t="array" ref="L1902">SUMPRODUCT(([2]OUT_FinalEnergyCons!$B$4:$B$10000="Var_cap")*1, (ISNUMBER(SEARCH("SCOM-SHH2BR",[2]OUT_FinalEnergyCons!$A$4:$A$10000)))*1,[2]OUT_FinalEnergyCons!J$4:J$10000)</f>
        <v>1.4601370693847213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5.3799980271723982</v>
      </c>
      <c r="K1903" s="3">
        <f t="shared" si="2028"/>
        <v>5.5462842474997904</v>
      </c>
      <c r="L1903" s="3">
        <f t="shared" ref="L1903" si="2029">SUM(L1904:L1953)</f>
        <v>5.7525819629661239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1.5957017796669663E-3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5.2649894029999046E-4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0.3719228043132452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0.5635368989646411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1.3134745970746635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1.9032986220047157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1.0694894777545183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1.218245175110183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1.1740449527892318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1.1784476209366543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1.5526569192806428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2.303298219284279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2.9406350004649326E-4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1.9172172364404589E-4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0.11244706784285517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9.7012440031581743E-2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1.4526835404402144E-2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1.1897906916646292E-3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2.4157604397771629E-3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3.258212626396068E-4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2.9481215470617141E-4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1.9149619564464064E-4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0.32311911047590947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0.28115438481912336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0.15812723248156074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6.1540835018223876E-2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8.3179807488793149E-4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3.465983087882577E-4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4.1521810007906777E-6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1.466225068767066E-6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1.190104532639012E-6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3.0877623355075986E-7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1.2070470417405811E-6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1.1741234639356599E-6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-6.3412475095617207E-7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1.0474731505618742E-6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1.1645226154343801E-6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-8.60800941129797E-10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1.1663607479134439E-6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1.2422009611278401E-6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0.12276898411744779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0.20615690067567771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0.31096960573484522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0.12040639116294692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3.4124276696007358E-2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9.582666655428502E-5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2.3276424048610305E-3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1.3719567429235912E-4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0.12478815089975656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7.2613574890270011E-2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1.0763210275914223E-2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2.9985507357917262E-4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7.638992941586506E-2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7.2131799080754604E-3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0.81906132432403611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0.40325772609700594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1.6088905221925E-4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5.4369203417097302E-5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8.7622724238453696E-5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3.0799453566461503E-5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9.1560477377675595E-5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3.12762184229423E-5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1.6229109229074401E-4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5.8972996857017902E-5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0.10252207122231817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8.0417445447226413E-2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0.33623561486438963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0.12804814996461336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-9.4867690092481638E-20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8.4578575444360291E-4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9.2577173022067625E-5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1.7712058049037468E-3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9.1348360026268299E-5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3.1629344804317736E-4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1.1454375897120651E-4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1.9042789579932586E-3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6.2007203683575314E-5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5.7324626249809418E-3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4.5632214131208817E-5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3.4245500003089627E-3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2.8615033559369967E-5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1.37876717011021E-4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4.6572684177057301E-5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8.0162201166833296E-5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2.844844312306E-5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8.6353266959688003E-5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3.0756553591893099E-5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4.2515304552707098E-5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1.3184704754011699E-5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1.3898895898263741E-5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8.068684867471333E-6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2.0528305116360598E-6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1.68055774064625E-5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1.0964530505777207E-5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2.8817447768817902E-6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2.1654716938593853E-5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1.407995868979534E-5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3.7488096256662698E-6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2.0804818916496707E-5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1.4619201074016366E-5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3.9102381665566396E-6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6.8149549511825942</v>
      </c>
      <c r="K1954" s="3">
        <f t="shared" si="2033"/>
        <v>7.0606837123125201</v>
      </c>
      <c r="L1954" s="3">
        <f t="shared" ref="L1954" si="2034">SUM(L1955:L1977)</f>
        <v>7.8516832446769058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2.6154641510689998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2.6733657292523558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1.7425422596833331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0.77811484907540196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0.80924478038240899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0.86825922977454495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2.4280806230385101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2.4226960771035002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3.75102452522392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6.8755977757695499E-4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8.2234615413875596E-4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3.5278192594861898E-4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7.8177966835049704E-5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2.4103782313221493E-5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2.5431645952575403E-5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6.1316094425456378E-3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1.6164816111930901E-2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1.43418870509989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3.5383762837138365E-3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5.2353157461144601E-3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2.7922468803029902E-3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0.98266541019625497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1.1329071985252601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5.2392026852030905E-2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1.07082850319787E-4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1.4286291356251199E-4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2.4433065352726101E-5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5.606382451003606E-6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1.2952343742171799E-5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1.8913023401130199E-5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0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0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5.327322896502999E-5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4.2982956146388799E-5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4.2736151156089997E-5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2.8231871020629586E-5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2.4547041046687798E-5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1.9955351073242198E-5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2.929992142875435</v>
      </c>
      <c r="K1978" s="3">
        <f t="shared" ref="K1978:L1978" si="2041">SUM(K1979:K2001)</f>
        <v>2.9283348921382202</v>
      </c>
      <c r="L1978" s="3">
        <f t="shared" si="2041"/>
        <v>2.9935006436979208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1.39579056132322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1.0643136222356091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0.96024478910643563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0.97925385162360801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1.1773240140773511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1.206849870716191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9.7958282577245322E-3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0.14333256419648199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0.24696555435753204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6.35876262836528E-4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9.0434152421596818E-4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3.7309746662519201E-4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4.29351588265341E-5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1.0791546719813204E-5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6.1371536882444198E-6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2.6172029137688598E-6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1.5121378784374103E-2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0.34473819421644752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0.55439366491972897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0.2713371097788646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7.3267531900785304E-2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1.1032992919091558E-2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0.25783149053893301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0.124182685584118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1.3535323788679499E-2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1.55021814808144E-4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2.2563396072622401E-4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6.4210174880724197E-5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1.9932621246994886E-5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1.2322529510293E-5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2.1624638998167897E-6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1.2872549521220206E-6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0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0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1.0940402945167301E-5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1.4599596678366101E-5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3.8341526865700483E-6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0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0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3.0353033545420126E-6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0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0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1.2249963309893501E-5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1.5623831575779102E-5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442.75987201728623</v>
      </c>
      <c r="K2002" s="3">
        <f t="shared" si="2044"/>
        <v>466.54091720721186</v>
      </c>
      <c r="L2002" s="3">
        <f t="shared" ref="L2002" si="2045">SUM(L2003:L2011)</f>
        <v>503.07499104095103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252.18562849352972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383.56597866396493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478.16763096249429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4.8239227637443809E-4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4.7505498782426372E-4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4.5761287208786404E-4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28.457982648160314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3.976640222377823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0.31387087017767584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0.14480383652536888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4.5454141143549724E-2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161.79500330529481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78.846534944162173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24.855148233802623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6.9043078473042235E-3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6.4844851938239837E-3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6.3000906384638759E-3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47.250995552320937</v>
      </c>
      <c r="K2012" s="3">
        <f t="shared" ref="K2012:L2012" si="2052">SUM(K2013:K2021)</f>
        <v>49.205541494167349</v>
      </c>
      <c r="L2012" s="3">
        <f t="shared" si="2052"/>
        <v>52.945987800513336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1.1053878528036E-2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1.7931617752667602E-2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45.960195627749599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2.977594875788604E-4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9.648059205783269E-4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9.5092602802678504E-4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5.7011340345881996E-3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7.2334879241031901E-3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1.50865518563722E-3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47.230470183092798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49.1759149181797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6.9798410863121694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3.4725971779323702E-3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3.49666439029477E-3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3.4915052379029701E-3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9.8535187315799341E-2</v>
      </c>
      <c r="K2022" s="3">
        <f t="shared" ref="K2022:L2022" si="2060">SUM(K2023,K2027,K2030)</f>
        <v>0.49033298361559674</v>
      </c>
      <c r="L2022" s="3">
        <f t="shared" si="2060"/>
        <v>0.68013461716866985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9.8534364509157077E-2</v>
      </c>
      <c r="K2023" s="1" cm="1">
        <f t="array" ref="K2023">SUMPRODUCT(ISNUMBER(SEARCH("SUP_ELCH2*",[2]OUT_SyntheticFuels!$C$4:$C$1000))*1,("Var_cap"=[2]OUT_SyntheticFuels!$B$4:$B$1000)*1,[2]OUT_SyntheticFuels!J$4:J$1000)</f>
        <v>0.49033218186643157</v>
      </c>
      <c r="L2023" s="1" cm="1">
        <f t="array" ref="L2023">SUMPRODUCT(ISNUMBER(SEARCH("SUP_ELCH2*",[2]OUT_SyntheticFuels!$C$4:$C$1000))*1,("Var_cap"=[2]OUT_SyntheticFuels!$B$4:$B$1000)*1,[2]OUT_SyntheticFuels!K$4:K$1000)</f>
        <v>0.68013403195178046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9.8534364509157077E-2</v>
      </c>
      <c r="K2024" s="1">
        <f t="shared" ref="K2024:L2024" si="2068">K2023-K2025-K2026</f>
        <v>0.49033218186643157</v>
      </c>
      <c r="L2024" s="1">
        <f t="shared" si="2068"/>
        <v>0.68013403195178046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8.2280664225890106E-7</v>
      </c>
      <c r="K2027" s="1">
        <f t="shared" ref="K2027:L2027" si="2074">SUM(K2028:K2029)</f>
        <v>8.0174916519200387E-7</v>
      </c>
      <c r="L2027" s="1">
        <f t="shared" si="2074"/>
        <v>5.8521688935625982E-7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8.2280664225890106E-7</v>
      </c>
      <c r="K2028" s="1" cm="1">
        <f t="array" ref="K2028">SUMPRODUCT(ISNUMBER(SEARCH("SUP_NGAH2",[2]OUT_SyntheticFuels!$C$4:$C$1000))*1,("Var_cap"=[2]OUT_SyntheticFuels!$B$4:$B$1000)*1,[2]OUT_SyntheticFuels!J$4:J$1000)-K2029</f>
        <v>8.0174916519200387E-7</v>
      </c>
      <c r="L2028" s="1" cm="1">
        <f t="array" ref="L2028">SUMPRODUCT(ISNUMBER(SEARCH("SUP_NGAH2",[2]OUT_SyntheticFuels!$C$4:$C$1000))*1,("Var_cap"=[2]OUT_SyntheticFuels!$B$4:$B$1000)*1,[2]OUT_SyntheticFuels!K$4:K$1000)-L2029</f>
        <v>5.8521688935625982E-7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-1.2715280204959878E-7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0.16240631237375081</v>
      </c>
      <c r="K2038" s="7" cm="1">
        <f t="array" ref="K2038">SUMPRODUCT(("SUP_MNRBIO"=[2]OUT_SyntheticFuels!$C$4:$C$1000)*1,("Var_cap"=[2]OUT_SyntheticFuels!$B$4:$B$1000)*1,[2]OUT_SyntheticFuels!J$4:J$1000)</f>
        <v>0.22355557594544942</v>
      </c>
      <c r="L2038" s="7" cm="1">
        <f t="array" ref="L2038">SUMPRODUCT(("SUP_MNRBIO"=[2]OUT_SyntheticFuels!$C$4:$C$1000)*1,("Var_cap"=[2]OUT_SyntheticFuels!$B$4:$B$1000)*1,[2]OUT_SyntheticFuels!K$4:K$1000)</f>
        <v>0.2235549777944485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0.27156040099406203</v>
      </c>
      <c r="K2039" s="7" cm="1">
        <f t="array" ref="K2039">SUMPRODUCT(("SUP_WSTBIO"=[2]OUT_SyntheticFuels!$C$4:$C$1000)*1,("Var_cap"=[2]OUT_SyntheticFuels!$B$4:$B$1000)*1,[2]OUT_SyntheticFuels!J$4:J$1000)</f>
        <v>0.31763776232044083</v>
      </c>
      <c r="L2039" s="7" cm="1">
        <f t="array" ref="L2039">SUMPRODUCT(("SUP_WSTBIO"=[2]OUT_SyntheticFuels!$C$4:$C$1000)*1,("Var_cap"=[2]OUT_SyntheticFuels!$B$4:$B$1000)*1,[2]OUT_SyntheticFuels!K$4:K$1000)</f>
        <v>0.37191032917384192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9.4163663670992402E-5</v>
      </c>
      <c r="L2041" s="7" cm="1">
        <f t="array" ref="L2041">SUMPRODUCT(("SUP_WSTHTGBIO"=[2]OUT_SyntheticFuels!$C$4:$C$1000)*1,("Var_cap"=[2]OUT_SyntheticFuels!$B$4:$B$1000)*1,[2]OUT_SyntheticFuels!K$4:K$1000)</f>
        <v>9.4187030268781593E-5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0.14376485547692108</v>
      </c>
      <c r="K2045" s="7" cm="1">
        <f t="array" ref="K2045">SUMPRODUCT(("SUP_BIONGA"=[2]OUT_SyntheticFuels!$C$4:$C$1000)*1,("Var_cap"=[2]OUT_SyntheticFuels!$B$4:$B$1000)*1,[2]OUT_SyntheticFuels!J$4:J$1000)</f>
        <v>9.2097835669184114E-2</v>
      </c>
      <c r="L2045" s="7" cm="1">
        <f t="array" ref="L2045">SUMPRODUCT(("SUP_BIONGA"=[2]OUT_SyntheticFuels!$C$4:$C$1000)*1,("Var_cap"=[2]OUT_SyntheticFuels!$B$4:$B$1000)*1,[2]OUT_SyntheticFuels!K$4:K$1000)</f>
        <v>0.10369707141565965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5.4494382913601619E-2</v>
      </c>
      <c r="K2046" s="7" cm="1">
        <f t="array" ref="K2046">SUMPRODUCT(("CT_CWODPLT"=[2]OUT_SyntheticFuels!$C$4:$C$1000)*1,("Var_cap"=[2]OUT_SyntheticFuels!$B$4:$B$1000)*1,[2]OUT_SyntheticFuels!J$4:J$1000)</f>
        <v>4.3895034583707901E-2</v>
      </c>
      <c r="L2046" s="7" cm="1">
        <f t="array" ref="L2046">SUMPRODUCT(("CT_CWODPLT"=[2]OUT_SyntheticFuels!$C$4:$C$1000)*1,("Var_cap"=[2]OUT_SyntheticFuels!$B$4:$B$1000)*1,[2]OUT_SyntheticFuels!K$4:K$1000)</f>
        <v>3.3642727352461585E-2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2.668153207003463E-6</v>
      </c>
      <c r="K2047" s="7" cm="1">
        <f t="array" ref="K2047">SUMPRODUCT(("SUP_H2NGA"=[2]OUT_SyntheticFuels!$C$4:$C$1000)*1,("Var_cap"=[2]OUT_SyntheticFuels!$B$4:$B$1000)*1,[2]OUT_SyntheticFuels!J$4:J$1000)</f>
        <v>2.7439104285811648E-6</v>
      </c>
      <c r="L2047" s="7" cm="1">
        <f t="array" ref="L2047">SUMPRODUCT(("SUP_H2NGA"=[2]OUT_SyntheticFuels!$C$4:$C$1000)*1,("Var_cap"=[2]OUT_SyntheticFuels!$B$4:$B$1000)*1,[2]OUT_SyntheticFuels!K$4:K$1000)</f>
        <v>1.8659462284744504E-6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2.4265799778196919E-6</v>
      </c>
      <c r="K2048" s="7" cm="1">
        <f t="array" ref="K2048">SUMPRODUCT(("SUP_H2DSL"=[2]OUT_SyntheticFuels!$C$4:$C$1000)*1,("Var_cap"=[2]OUT_SyntheticFuels!$B$4:$B$1000)*1,[2]OUT_SyntheticFuels!J$4:J$1000)</f>
        <v>2.4519316526806497E-6</v>
      </c>
      <c r="L2048" s="7" cm="1">
        <f t="array" ref="L2048">SUMPRODUCT(("SUP_H2DSL"=[2]OUT_SyntheticFuels!$C$4:$C$1000)*1,("Var_cap"=[2]OUT_SyntheticFuels!$B$4:$B$1000)*1,[2]OUT_SyntheticFuels!K$4:K$1000)</f>
        <v>1.7320743224247402E-6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2.277139084277904E-6</v>
      </c>
      <c r="K2049" s="7" cm="1">
        <f t="array" ref="K2049">SUMPRODUCT(("SUP_H2GSL"=[2]OUT_SyntheticFuels!$C$4:$C$1000)*1,("Var_cap"=[2]OUT_SyntheticFuels!$B$4:$B$1000)*1,[2]OUT_SyntheticFuels!J$4:J$1000)</f>
        <v>2.2986943186941101E-6</v>
      </c>
      <c r="L2049" s="7" cm="1">
        <f t="array" ref="L2049">SUMPRODUCT(("SUP_H2GSL"=[2]OUT_SyntheticFuels!$C$4:$C$1000)*1,("Var_cap"=[2]OUT_SyntheticFuels!$B$4:$B$1000)*1,[2]OUT_SyntheticFuels!K$4:K$1000)</f>
        <v>1.5979928607968197E-6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7.504243177965912</v>
      </c>
      <c r="K2050" s="3">
        <f t="shared" si="2083"/>
        <v>5.0986117902804944</v>
      </c>
      <c r="L2050" s="3">
        <f t="shared" ref="L2050" si="2084">SUM(L2051,L2053,L2057,L2061,L2077,L2084,L2092,L2094,L2102,L2106,L2100)</f>
        <v>13.983250577233958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0.73058475932338074</v>
      </c>
      <c r="L2051" s="1">
        <f t="shared" si="2087"/>
        <v>2.9345638623673445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0.73058475932338074</v>
      </c>
      <c r="L2052" s="1">
        <f>'[2]Electricity and CHPs_NCAP'!H$14</f>
        <v>2.9345638623673445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1.6449154999407845E-5</v>
      </c>
      <c r="K2053" s="1">
        <f t="shared" si="2089"/>
        <v>3.1031658675048455E-2</v>
      </c>
      <c r="L2053" s="1">
        <f t="shared" ref="L2053" si="2090">SUM(L2054:L2056)</f>
        <v>0.77435163799606455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1.6054844623931477E-5</v>
      </c>
      <c r="K2054" s="1">
        <f>'[2]Electricity and CHPs_NCAP'!G$15</f>
        <v>1.748197267764083E-6</v>
      </c>
      <c r="L2054" s="1">
        <f>'[2]Electricity and CHPs_NCAP'!H$15</f>
        <v>0.71097231210878242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3.4755080368588256E-7</v>
      </c>
      <c r="K2055" s="1">
        <f>'[2]Electricity and CHPs_NCAP'!G$16</f>
        <v>3.1029830616537767E-2</v>
      </c>
      <c r="L2055" s="1">
        <f>'[2]Electricity and CHPs_NCAP'!H$16</f>
        <v>6.3379036534765218E-2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4.6759571790483197E-8</v>
      </c>
      <c r="K2056" s="1">
        <f>'[2]Electricity and CHPs_NCAP'!G$17</f>
        <v>7.9861242925823999E-8</v>
      </c>
      <c r="L2056" s="1">
        <f>'[2]Electricity and CHPs_NCAP'!H$17</f>
        <v>2.8935251697925299E-7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5.1173339792053192E-2</v>
      </c>
      <c r="K2057" s="1">
        <f t="shared" si="2091"/>
        <v>1.9736987418211634E-4</v>
      </c>
      <c r="L2057" s="1">
        <f t="shared" ref="L2057" si="2092">SUM(L2058:L2060)</f>
        <v>3.0844171032914235E-3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4.1533366362826403E-2</v>
      </c>
      <c r="K2058" s="1">
        <f>'[2]Electricity and CHPs_NCAP'!G$18</f>
        <v>1.67957175055355E-4</v>
      </c>
      <c r="L2058" s="1">
        <f>'[2]Electricity and CHPs_NCAP'!H$18</f>
        <v>4.0318335085598601E-6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9.4264207372310496E-6</v>
      </c>
      <c r="K2059" s="1">
        <f>'[2]Electricity and CHPs_NCAP'!G$28</f>
        <v>2.8198003706589899E-5</v>
      </c>
      <c r="L2059" s="1">
        <f>'[2]Electricity and CHPs_NCAP'!H$28</f>
        <v>4.9430781650143401E-5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9.6305470084895595E-3</v>
      </c>
      <c r="K2060" s="1">
        <f>'[2]Electricity and CHPs_NCAP'!G$41</f>
        <v>1.21469542017145E-6</v>
      </c>
      <c r="L2060" s="1">
        <f>'[2]Electricity and CHPs_NCAP'!H$41</f>
        <v>3.0309544881327202E-3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7.780716944433784E-2</v>
      </c>
      <c r="K2061" s="1">
        <f t="shared" si="2093"/>
        <v>3.9283922839019755E-2</v>
      </c>
      <c r="L2061" s="1">
        <f t="shared" ref="L2061" si="2094">SUM(L2062:L2076)</f>
        <v>8.9216050571045244E-2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3.1883472811412503E-4</v>
      </c>
      <c r="L2062" s="1">
        <f>'[2]Electricity and CHPs_NCAP'!H$21</f>
        <v>3.1385099718211099E-4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2.6894547924519899E-3</v>
      </c>
      <c r="K2063" s="1">
        <f>'[2]Electricity and CHPs_NCAP'!G$22</f>
        <v>3.5263294346943399E-6</v>
      </c>
      <c r="L2063" s="1">
        <f>'[2]Electricity and CHPs_NCAP'!H$22</f>
        <v>4.1056849034253701E-6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9.3462484669540996E-7</v>
      </c>
      <c r="L2064" s="1">
        <f>'[2]Electricity and CHPs_NCAP'!H$23</f>
        <v>5.3315099958113697E-4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3.6475206507423799E-6</v>
      </c>
      <c r="K2065" s="1">
        <f>'[2]Electricity and CHPs_NCAP'!G$24</f>
        <v>1.2407534122715499E-6</v>
      </c>
      <c r="L2065" s="1">
        <f>'[2]Electricity and CHPs_NCAP'!H$24</f>
        <v>2.6570349550283798E-4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6.0195936137849702E-5</v>
      </c>
      <c r="L2066" s="1">
        <f>'[2]Electricity and CHPs_NCAP'!H$29</f>
        <v>4.4211337633729697E-2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9.0555322218942996E-4</v>
      </c>
      <c r="K2067" s="1">
        <f>'[2]Electricity and CHPs_NCAP'!G$39</f>
        <v>6.0472270113438102E-7</v>
      </c>
      <c r="L2067" s="1">
        <f>'[2]Electricity and CHPs_NCAP'!H$39</f>
        <v>3.6824691258633991E-5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2.2703257144448199E-4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1.69221032693798E-4</v>
      </c>
      <c r="K2069" s="1">
        <f>'[2]Electricity and CHPs_NCAP'!G$47</f>
        <v>7.3508861740695302E-7</v>
      </c>
      <c r="L2069" s="1">
        <f>'[2]Electricity and CHPs_NCAP'!H$47</f>
        <v>6.7942915699337693E-5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1.19336327860453E-4</v>
      </c>
      <c r="K2070" s="1">
        <f>'[2]Electricity and CHPs_NCAP'!G$48</f>
        <v>4.9908390244030799E-5</v>
      </c>
      <c r="L2070" s="1">
        <f>'[2]Electricity and CHPs_NCAP'!H$48</f>
        <v>1.406641774343631E-6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6.50622266497495E-5</v>
      </c>
      <c r="K2071" s="1">
        <f>'[2]Electricity and CHPs_NCAP'!G$49</f>
        <v>1.00833041231899E-5</v>
      </c>
      <c r="L2071" s="1">
        <f>'[2]Electricity and CHPs_NCAP'!H$49</f>
        <v>2.1512579419076897E-6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2.9205825939780203E-2</v>
      </c>
      <c r="K2072" s="1">
        <f>'[2]Electricity and CHPs_NCAP'!G$51</f>
        <v>7.6234495581173293E-3</v>
      </c>
      <c r="L2072" s="1">
        <f>'[2]Electricity and CHPs_NCAP'!H$51</f>
        <v>1.039824720270193E-6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4.5213059634515796E-4</v>
      </c>
      <c r="K2073" s="1">
        <f>'[2]Electricity and CHPs_NCAP'!G$52</f>
        <v>1.1789750104771521E-5</v>
      </c>
      <c r="L2073" s="1">
        <f>'[2]Electricity and CHPs_NCAP'!H$52</f>
        <v>3.31826308611789E-7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4.4079402969201001E-2</v>
      </c>
      <c r="K2074" s="1">
        <f>'[2]Electricity and CHPs_NCAP'!G$54</f>
        <v>3.1153500353762999E-2</v>
      </c>
      <c r="L2074" s="1">
        <f>'[2]Electricity and CHPs_NCAP'!H$54</f>
        <v>4.3489147180659403E-2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7.8397608414660001E-7</v>
      </c>
      <c r="K2075" s="1">
        <f>'[2]Electricity and CHPs_NCAP'!G$55</f>
        <v>7.6887442169819997E-7</v>
      </c>
      <c r="L2075" s="1">
        <f>'[2]Electricity and CHPs_NCAP'!H$55</f>
        <v>5.81489182679681E-5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1.16750840431165E-4</v>
      </c>
      <c r="K2076" s="1">
        <f>'[2]Electricity and CHPs_NCAP'!G$58</f>
        <v>4.8350424981558397E-5</v>
      </c>
      <c r="L2076" s="1">
        <f>'[2]Electricity and CHPs_NCAP'!H$58</f>
        <v>3.8759320710668999E-6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9.5104164946217873E-2</v>
      </c>
      <c r="K2077" s="1">
        <f t="shared" si="2095"/>
        <v>5.8981407570959259E-2</v>
      </c>
      <c r="L2077" s="1">
        <f t="shared" ref="L2077" si="2096">SUM(L2078:L2083)</f>
        <v>0.41913900963391248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8.9443728767116704E-2</v>
      </c>
      <c r="K2078" s="1">
        <f>'[2]Electricity and CHPs_NCAP'!G$19</f>
        <v>3.9374137904063099E-2</v>
      </c>
      <c r="L2078" s="1">
        <f>'[2]Electricity and CHPs_NCAP'!H$19</f>
        <v>3.9260506473945802E-8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0.31913261273120103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5.6599371828167898E-3</v>
      </c>
      <c r="K2080" s="1">
        <f>'[2]Electricity and CHPs_NCAP'!G$26</f>
        <v>1.96070743486602E-2</v>
      </c>
      <c r="L2080" s="1">
        <f>'[2]Electricity and CHPs_NCAP'!H$26</f>
        <v>4.0999522120329702E-8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7.4854228122663499E-2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4.9899628437417498E-7</v>
      </c>
      <c r="K2082" s="1">
        <f>'[2]Electricity and CHPs_NCAP'!G$44</f>
        <v>1.95318235961114E-7</v>
      </c>
      <c r="L2082" s="1">
        <f>'[2]Electricity and CHPs_NCAP'!H$44</f>
        <v>4.6975458077993499E-8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2.5152041544561299E-2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4.0438611677638292E-2</v>
      </c>
      <c r="K2084" s="1">
        <f t="shared" si="2098"/>
        <v>0.13271483306215631</v>
      </c>
      <c r="L2084" s="1">
        <f t="shared" ref="L2084" si="2099">SUM(L2085:L2091)</f>
        <v>0.14744478054578433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8.5269759723802206E-5</v>
      </c>
      <c r="K2085" s="1">
        <f>'[2]Electricity and CHPs_NCAP'!G$25</f>
        <v>4.6984320040157098E-5</v>
      </c>
      <c r="L2085" s="1">
        <f>'[2]Electricity and CHPs_NCAP'!H$25</f>
        <v>7.6422481687380596E-5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7.4219861815508096E-7</v>
      </c>
      <c r="L2086" s="1">
        <f>'[2]Electricity and CHPs_NCAP'!H$31</f>
        <v>8.4580717178468004E-3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3.9961489799756902E-2</v>
      </c>
      <c r="K2087" s="1">
        <f>'[2]Electricity and CHPs_NCAP'!G$42</f>
        <v>0.118567734938839</v>
      </c>
      <c r="L2087" s="1">
        <f>'[2]Electricity and CHPs_NCAP'!H$42</f>
        <v>6.6798407964096501E-2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7.2006937713891397E-2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9.4510513806578896E-5</v>
      </c>
      <c r="K2089" s="1">
        <f>'[2]Electricity and CHPs_NCAP'!G$50</f>
        <v>8.5586275798507001E-5</v>
      </c>
      <c r="L2089" s="1">
        <f>'[2]Electricity and CHPs_NCAP'!H$50</f>
        <v>6.2503547515980004E-5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2.3026413423652599E-4</v>
      </c>
      <c r="K2090" s="1">
        <f>'[2]Electricity and CHPs_NCAP'!G$53</f>
        <v>1.401205795768206E-2</v>
      </c>
      <c r="L2090" s="1">
        <f>'[2]Electricity and CHPs_NCAP'!H$53</f>
        <v>7.0339146268910605E-7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6.7077470114484106E-5</v>
      </c>
      <c r="K2091" s="1">
        <f>'[2]Electricity and CHPs_NCAP'!G$56</f>
        <v>1.7273711784298301E-6</v>
      </c>
      <c r="L2091" s="1">
        <f>'[2]Electricity and CHPs_NCAP'!H$56</f>
        <v>4.1733729283581599E-5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2.2847964925080001E-2</v>
      </c>
      <c r="K2092" s="1">
        <f t="shared" si="2100"/>
        <v>2.6450955820462799E-6</v>
      </c>
      <c r="L2092" s="1">
        <f t="shared" si="2100"/>
        <v>0.120424146959447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2.2847964925080001E-2</v>
      </c>
      <c r="K2093" s="1">
        <f>'[2]Electricity and CHPs_NCAP'!G$33</f>
        <v>2.6450955820462799E-6</v>
      </c>
      <c r="L2093" s="1">
        <f>'[2]Electricity and CHPs_NCAP'!H$33</f>
        <v>0.120424146959447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6.7954729881531764</v>
      </c>
      <c r="K2094" s="1">
        <f t="shared" si="2101"/>
        <v>3.7929496814803061</v>
      </c>
      <c r="L2094" s="1">
        <f t="shared" ref="L2094" si="2102">SUM(L2095:L2099)</f>
        <v>8.834368509784392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2.2588554051460749E-2</v>
      </c>
      <c r="K2095" s="1">
        <f>'[2]Electricity and CHPs_NCAP'!G$34</f>
        <v>2.2402245845501573E-3</v>
      </c>
      <c r="L2095" s="1">
        <f>'[2]Electricity and CHPs_NCAP'!H$34</f>
        <v>1.345917697028867E-5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5.7036446839162398</v>
      </c>
      <c r="K2096" s="1">
        <f>'[2]Electricity and CHPs_NCAP'!G$35</f>
        <v>2.26842172608829</v>
      </c>
      <c r="L2096" s="1">
        <f>'[2]Electricity and CHPs_NCAP'!H$35</f>
        <v>4.4973800941997499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0.29987850486391421</v>
      </c>
      <c r="K2097" s="1">
        <f>'[2]Electricity and CHPs_NCAP'!G$36</f>
        <v>0.66483871431185559</v>
      </c>
      <c r="L2097" s="1">
        <f>'[2]Electricity and CHPs_NCAP'!H$36</f>
        <v>0.68662101644429119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0.1446332037328224</v>
      </c>
      <c r="K2098" s="1">
        <f>'[2]Electricity and CHPs_NCAP'!G$37</f>
        <v>0.28404585130388049</v>
      </c>
      <c r="L2098" s="1">
        <f>'[2]Electricity and CHPs_NCAP'!H$37</f>
        <v>0.94462317471357093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0.62472804158873996</v>
      </c>
      <c r="K2099" s="1">
        <f>'[2]Electricity and CHPs_NCAP'!G$38</f>
        <v>0.57340316519172996</v>
      </c>
      <c r="L2099" s="1">
        <f>'[2]Electricity and CHPs_NCAP'!H$38</f>
        <v>2.7057307652498102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4.8949343474896526E-4</v>
      </c>
      <c r="K2102" s="1">
        <f t="shared" si="2105"/>
        <v>1.753390248389932E-2</v>
      </c>
      <c r="L2102" s="1">
        <f t="shared" ref="L2102" si="2106">SUM(L2103:L2105)</f>
        <v>1.13834246644079E-2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1.7527276952326601E-2</v>
      </c>
      <c r="L2103" s="1">
        <f>'[2]Electricity and CHPs_NCAP'!H$30</f>
        <v>1.51453735928349E-6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4.6765904198054398E-4</v>
      </c>
      <c r="K2104" s="1">
        <f>'[2]Electricity and CHPs_NCAP'!G$46</f>
        <v>2.4971618755746999E-6</v>
      </c>
      <c r="L2104" s="1">
        <f>'[2]Electricity and CHPs_NCAP'!H$46</f>
        <v>1.0799996068839701E-2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2.18343927684213E-5</v>
      </c>
      <c r="K2105" s="1">
        <f>'[2]Electricity and CHPs_NCAP'!G$57</f>
        <v>4.1283696971450203E-6</v>
      </c>
      <c r="L2105" s="1">
        <f>'[2]Electricity and CHPs_NCAP'!H$57</f>
        <v>5.8191405820891598E-4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0.42089299643766015</v>
      </c>
      <c r="K2106" s="1">
        <f t="shared" si="2107"/>
        <v>0.2953316098759603</v>
      </c>
      <c r="L2106" s="1">
        <f t="shared" ref="L2106" si="2108">SUM(L2107:L2113)</f>
        <v>0.64927473760827004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5.0749822392120002E-7</v>
      </c>
      <c r="K2107" s="1">
        <f>'[2]Electricity and CHPs_NCAP'!G$63</f>
        <v>5.8460736154752602E-7</v>
      </c>
      <c r="L2107" s="1">
        <f>'[2]Electricity and CHPs_NCAP'!H$63</f>
        <v>4.3230711573536198E-7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3.6591691429222499E-3</v>
      </c>
      <c r="K2108" s="1">
        <f>'[2]Electricity and CHPs_NCAP'!G$64</f>
        <v>7.3254856991696402E-3</v>
      </c>
      <c r="L2108" s="1">
        <f>'[2]Electricity and CHPs_NCAP'!H$64</f>
        <v>8.7467916576444999E-3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3.1647922165388598E-3</v>
      </c>
      <c r="K2109" s="1">
        <f>'[2]Electricity and CHPs_NCAP'!G$65</f>
        <v>3.62501087169779E-3</v>
      </c>
      <c r="L2109" s="1">
        <f>'[2]Electricity and CHPs_NCAP'!H$65</f>
        <v>4.7853692516929497E-3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0.209832009783507</v>
      </c>
      <c r="K2110" s="1">
        <f>'[2]Electricity and CHPs_NCAP'!G$66</f>
        <v>0.12914412124917399</v>
      </c>
      <c r="L2110" s="1">
        <f>'[2]Electricity and CHPs_NCAP'!H$66</f>
        <v>0.31782801996100102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8.6314231120862006E-2</v>
      </c>
      <c r="K2111" s="1">
        <f>'[2]Electricity and CHPs_NCAP'!G$67</f>
        <v>6.8144248428533102E-2</v>
      </c>
      <c r="L2111" s="1">
        <f>'[2]Electricity and CHPs_NCAP'!H$67</f>
        <v>0.141955246776337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3.78581568399761E-2</v>
      </c>
      <c r="K2112" s="1">
        <f>'[2]Electricity and CHPs_NCAP'!G$68</f>
        <v>2.0372843816089701E-2</v>
      </c>
      <c r="L2112" s="1">
        <f>'[2]Electricity and CHPs_NCAP'!H$68</f>
        <v>4.49135548910128E-2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8.0064129835629994E-2</v>
      </c>
      <c r="K2113" s="1">
        <f>'[2]Electricity and CHPs_NCAP'!G$69</f>
        <v>6.6719315203934496E-2</v>
      </c>
      <c r="L2113" s="1">
        <f>'[2]Electricity and CHPs_NCAP'!H$69</f>
        <v>0.131045322763466</v>
      </c>
      <c r="N2113" s="1"/>
    </row>
    <row r="2114" spans="2:14" x14ac:dyDescent="0.35">
      <c r="B2114" s="5" t="str">
        <f>SPS3_NUC_Mid!B1902</f>
        <v>SPS1</v>
      </c>
      <c r="C2114" s="5" t="str">
        <f>SPS3_NUC_Mid!C1902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3.1230546721148507</v>
      </c>
      <c r="K2114" s="3">
        <f t="shared" si="2109"/>
        <v>2.1058211730253631</v>
      </c>
      <c r="L2114" s="3">
        <f t="shared" ref="L2114" si="2110">SUM(L2115:L2164)</f>
        <v>4.8851556235943487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1.9877777324517999E-4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1.4582793066082001E-4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0.435633977048344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0.57132613808584398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0.860966897701678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1.5528229388972901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0.79989535434062897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0.41244249634904401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0.897268907396088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1.01100433891754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0.68117344772466504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1.99942631435461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1.55400084913645E-4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2.6576053983620601E-5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0.113832672277868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8.6382245450164504E-6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4.1568622032124401E-4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1.7384680672630502E-5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2.4860397301901098E-4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1.8216891852695698E-5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1.5696947024968199E-4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2.6009437848341999E-5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0.32999834207307599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8.3810863515302607E-6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3.2564195551219697E-4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1.6395684611881499E-5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2.5510221274395499E-4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1.74992073202586E-5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1.0112169425121199E-6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5.6706918357140902E-7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7.6561534365250197E-7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7.0372331424331996E-7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5.43305627590292E-7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8.4795134631349799E-7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5.0183258973378195E-7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4.8960605402353405E-7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9.2757274293239495E-7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6.5505424704726204E-7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5.38570069567034E-7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9.4475858342424804E-7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7.9644669973214597E-3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0.14870600284756899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1.9555040655403001E-4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9.4969099645180499E-5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2.3910694100149101E-5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1.33352456221602E-5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3.3809221644384203E-5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2.0973326163825001E-5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7.7623369376372903E-2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2.68387395894332E-4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5.7926672067495203E-5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0.116785700012436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9.1801246943805606E-2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1.99482941586331E-3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2.0454776349197E-4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8.7421590260625901E-5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2.4124469877119799E-5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1.31324608720844E-5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3.4136797067168303E-5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2.0599515198176601E-5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8.1848012821474195E-5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4.3878641294897003E-5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2.53697019521559E-5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2.0051914507074101E-5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8.2232849041088607E-6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1.15437724580293E-5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1.5017084668402799E-5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1.5663739555823702E-5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SPS3_NUC_Mid!B1953</f>
        <v>SPS1</v>
      </c>
      <c r="C2165" s="5" t="str">
        <f>SPS3_NUC_Mid!C1953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4.8704536891104668</v>
      </c>
      <c r="K2165" s="3">
        <f t="shared" si="2117"/>
        <v>2.2435501588279791</v>
      </c>
      <c r="L2165" s="3">
        <f t="shared" ref="L2165" si="2118">SUM(L2166:L2188)</f>
        <v>6.4733705634180341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2.59891964126138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0.13002631482038399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1.23129877320089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0.69570021009527905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0.11111677523439399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0.69045074283472896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0.58590442630081907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1.83679165080268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3.1218843589813901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5.92343358070946E-4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5.9467910360324206E-4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2.4842250100723401E-4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5.3477250484427298E-5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1.0033415036556099E-5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1.1015185473371999E-5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4.9278926725440306E-3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1.10854034094504E-2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1.42776452748347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2.4385162672222599E-3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2.6763427096689E-3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1.02211495922634E-3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0.98178308930360703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0.15112410922165601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6.2880854830108597E-4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9.8965795557635894E-5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7.5270630072454703E-5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1.1223925126104101E-5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1.2952343742171799E-5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1.24173544968357E-5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0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2.4725475744405599E-5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2.44734914813098E-5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2.6123525693181599E-5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1.0401329758205199E-5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1.21536458105838E-5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1.2034918231514499E-5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1.4812269188735636</v>
      </c>
      <c r="K2189" s="3">
        <f t="shared" si="2121"/>
        <v>1.4091977426377815</v>
      </c>
      <c r="L2189" s="3">
        <f t="shared" ref="L2189" si="2122">SUM(L2190:L2212)</f>
        <v>2.0713410474997325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1.03897535991478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2.4058237766951401E-2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0.76589281154937294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0.30101832204377704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0.87005183193590097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0.7176929011368679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7.2599933992387603E-3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0.136072570797243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0.200357807760352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5.39350225952762E-4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6.2363107504559E-4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2.6365729969651401E-4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3.4971801119548101E-5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1.4913802788603302E-5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1.0308361194484101E-2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0.33389534311582098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0.38513691979700004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3.6504944642161398E-2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6.5813722192077304E-3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1.3310930162515101E-3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8.6427075412280396E-2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3.7755610171837699E-2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6.0322512102828395E-4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1.31303907470861E-4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1.3595518951931799E-4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4.03515840708829E-5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1.2322529510293E-5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0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0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1.0940402945167301E-5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1.0852276221701899E-5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0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0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0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1.2249963309893501E-5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1.1427958870301899E-5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245.08450562535043</v>
      </c>
      <c r="K2213" s="3">
        <f t="shared" si="2125"/>
        <v>192.17351593856014</v>
      </c>
      <c r="L2213" s="3">
        <f t="shared" ref="L2213" si="2126">SUM(L2214:L2222)</f>
        <v>363.69876628833083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178.60795339350599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192.08927398239999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350.49019380645899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2.2589694904999401E-4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1.9368344845207099E-4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3.2083725056982799E-4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3.9108130419826796E-2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4.67354602461377E-3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0.10033224743086999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2.4740238991153199E-2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1.5449350597958602E-2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66.332391618334398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5.2238390646654399E-2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13.1883789003807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4.4943387103150295E-3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2.39609704929336E-3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4.4233936425839204E-3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40.458588430077143</v>
      </c>
      <c r="K2223" s="3">
        <f t="shared" si="2127"/>
        <v>21.572879488427297</v>
      </c>
      <c r="L2223" s="3">
        <f t="shared" ref="L2223" si="2128">SUM(L2224:L2232)</f>
        <v>49.160192597519014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8.8137025688045795E-3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1.1911979560796201E-2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45.958105210700495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3.1177488460813302E-4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7.51867942696464E-4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8.18981748067664E-4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4.7637403558555697E-3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3.9799184782991302E-3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8.1022471920199799E-4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40.441895993048803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21.554653618404799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3.1972443163939701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2.8032192190663202E-3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1.58210404070854E-3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3.2138639572772102E-3</v>
      </c>
      <c r="N2232" s="1"/>
    </row>
    <row r="2233" spans="2:14" x14ac:dyDescent="0.35">
      <c r="B2233" s="5" t="str">
        <f>SPS3_NUC_Mid!B1822</f>
        <v>SPS1</v>
      </c>
      <c r="C2233" s="5" t="str">
        <f>SPS3_NUC_Mid!C1822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2.7863429128247086</v>
      </c>
      <c r="K2233" s="3">
        <f t="shared" si="2129"/>
        <v>3.9175577594118676</v>
      </c>
      <c r="L2233" s="3">
        <f t="shared" ref="L2233" si="2130">SUM(L2234,L2253)</f>
        <v>3.4022500703697296</v>
      </c>
      <c r="N2233" s="1"/>
    </row>
    <row r="2234" spans="2:14" x14ac:dyDescent="0.35">
      <c r="B2234" s="5" t="str">
        <f>SPS3_NUC_Mid!B1822</f>
        <v>SPS1</v>
      </c>
      <c r="C2234" s="5" t="str">
        <f>SPS3_NUC_Mid!C1822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1.9947046396921102</v>
      </c>
      <c r="K2234" s="1">
        <f t="shared" si="2131"/>
        <v>3.0106055908462381</v>
      </c>
      <c r="L2234" s="1">
        <f t="shared" ref="L2234" si="2132">SUM(L2235,L2238,L2240,L2243,L2245,L2247,L2249,L2251)</f>
        <v>2.2697962233678042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1.6114601699228879</v>
      </c>
      <c r="K2235" s="1">
        <f t="shared" si="2133"/>
        <v>2.1878015402608528</v>
      </c>
      <c r="L2235" s="1">
        <f t="shared" ref="L2235" si="2134">SUM(L2236:L2237)</f>
        <v>2.0494532559314735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3.7539684407355877E-3</v>
      </c>
      <c r="K2236" s="1" cm="1">
        <f t="array" ref="K2236">SUMPRODUCT(([2]OUT_FinalEnergyCons!$B$4:$B$10000="var_ncap")*1,(ISNUMBER(SEARCH("RH*-SHELCBR",[2]OUT_FinalEnergyCons!$A$4:$A$10000)))*1,[2]OUT_FinalEnergyCons!I$4:I$10000)</f>
        <v>4.1394627531142898E-4</v>
      </c>
      <c r="L2236" s="1" cm="1">
        <f t="array" ref="L2236">SUMPRODUCT(([2]OUT_FinalEnergyCons!$B$4:$B$10000="var_ncap")*1,(ISNUMBER(SEARCH("RH*-SHELCBR",[2]OUT_FinalEnergyCons!$A$4:$A$10000)))*1,[2]OUT_FinalEnergyCons!J$4:J$10000)</f>
        <v>2.0246187435205072E-6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1.6077062014821524</v>
      </c>
      <c r="K2237" s="1" cm="1">
        <f t="array" ref="K2237">SUMPRODUCT(([2]OUT_FinalEnergyCons!$B$4:$B$10000="var_ncap")*1,ISNUMBER(SEARCH("RH*-SHELCHP",[2]OUT_FinalEnergyCons!$A$4:$A$10000))*1,[2]OUT_FinalEnergyCons!I$4:I$10000)</f>
        <v>2.1873875939855414</v>
      </c>
      <c r="L2237" s="1" cm="1">
        <f t="array" ref="L2237">SUMPRODUCT(([2]OUT_FinalEnergyCons!$B$4:$B$10000="var_ncap")*1,ISNUMBER(SEARCH("RH*-SHELCHP",[2]OUT_FinalEnergyCons!$A$4:$A$10000))*1,[2]OUT_FinalEnergyCons!J$4:J$10000)</f>
        <v>2.0494512313127302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2.6383824297577338E-2</v>
      </c>
      <c r="K2238" s="1">
        <f t="shared" si="2138"/>
        <v>0.15326038371808889</v>
      </c>
      <c r="L2238" s="1">
        <f t="shared" si="2138"/>
        <v>2.8700010079417397E-7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2.6383824297577338E-2</v>
      </c>
      <c r="K2239" s="1" cm="1">
        <f t="array" ref="K2239">SUMPRODUCT(([2]OUT_FinalEnergyCons!$B$4:$B$10000="var_ncap")*1, (ISNUMBER(SEARCH("RH*-SHLFOBR",[2]OUT_FinalEnergyCons!$A$4:$A$10000)))*1,[2]OUT_FinalEnergyCons!I$4:I$10000)</f>
        <v>0.15326038371808889</v>
      </c>
      <c r="L2239" s="1" cm="1">
        <f t="array" ref="L2239">SUMPRODUCT(([2]OUT_FinalEnergyCons!$B$4:$B$10000="var_ncap")*1, (ISNUMBER(SEARCH("RH*-SHLFOBR",[2]OUT_FinalEnergyCons!$A$4:$A$10000)))*1,[2]OUT_FinalEnergyCons!J$4:J$10000)</f>
        <v>2.8700010079417397E-7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0.13071755161964188</v>
      </c>
      <c r="K2240" s="1">
        <f t="shared" si="2139"/>
        <v>0.58044726554757897</v>
      </c>
      <c r="L2240" s="1">
        <f t="shared" ref="L2240" si="2140">SUM(L2241:L2242)</f>
        <v>0.21869150952078298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4.9896951305789174E-2</v>
      </c>
      <c r="K2241" s="1" cm="1">
        <f t="array" ref="K2241">SUMPRODUCT(([2]OUT_FinalEnergyCons!$B$4:$B$10000="var_ncap")*1, (ISNUMBER(SEARCH("RH*-SHNGABR",[2]OUT_FinalEnergyCons!$A$4:$A$10000)))*1,[2]OUT_FinalEnergyCons!I$4:I$10000)</f>
        <v>0.21715137285837569</v>
      </c>
      <c r="L2241" s="1" cm="1">
        <f t="array" ref="L2241">SUMPRODUCT(([2]OUT_FinalEnergyCons!$B$4:$B$10000="var_ncap")*1, (ISNUMBER(SEARCH("RH*-SHNGABR",[2]OUT_FinalEnergyCons!$A$4:$A$10000)))*1,[2]OUT_FinalEnergyCons!J$4:J$10000)</f>
        <v>2.3251063374678857E-6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8.08206003138527E-2</v>
      </c>
      <c r="K2242" s="1" cm="1">
        <f t="array" ref="K2242">SUMPRODUCT(([2]OUT_FinalEnergyCons!$B$4:$B$10000="var_ncap")*1,ISNUMBER(SEARCH("RH*-SHngahp",[2]OUT_FinalEnergyCons!$A$4:$A$10000))*1,[2]OUT_FinalEnergyCons!I$4:I$10000)</f>
        <v>0.36329589268920326</v>
      </c>
      <c r="L2242" s="1" cm="1">
        <f t="array" ref="L2242">SUMPRODUCT(([2]OUT_FinalEnergyCons!$B$4:$B$10000="var_ncap")*1,ISNUMBER(SEARCH("RH*-SHngahp",[2]OUT_FinalEnergyCons!$A$4:$A$10000))*1,[2]OUT_FinalEnergyCons!J$4:J$10000)</f>
        <v>0.21868918441444551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0.22579866573201635</v>
      </c>
      <c r="K2245" s="1">
        <f t="shared" si="2142"/>
        <v>7.6149523317155299E-2</v>
      </c>
      <c r="L2245" s="1">
        <f t="shared" si="2142"/>
        <v>2.5530576719543843E-7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0.22579866573201635</v>
      </c>
      <c r="K2246" s="1" cm="1">
        <f t="array" ref="K2246">SUMPRODUCT(([2]OUT_FinalEnergyCons!$B$4:$B$10000="var_ncap")*1, (ISNUMBER(SEARCH("RH*-SHWODBR",[2]OUT_FinalEnergyCons!$A$4:$A$10000)))*1,[2]OUT_FinalEnergyCons!I$4:I$10000)</f>
        <v>7.6149523317155299E-2</v>
      </c>
      <c r="L2246" s="1" cm="1">
        <f t="array" ref="L2246">SUMPRODUCT(([2]OUT_FinalEnergyCons!$B$4:$B$10000="var_ncap")*1, (ISNUMBER(SEARCH("RH*-SHWODBR",[2]OUT_FinalEnergyCons!$A$4:$A$10000)))*1,[2]OUT_FinalEnergyCons!J$4:J$10000)</f>
        <v>2.5530576719543843E-7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1.2322887195936105E-4</v>
      </c>
      <c r="K2247" s="1">
        <f t="shared" si="2143"/>
        <v>5.6569407085445347E-3</v>
      </c>
      <c r="L2247" s="1">
        <f t="shared" si="2143"/>
        <v>3.8096933466853131E-7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1.2322887195936105E-4</v>
      </c>
      <c r="K2248" s="1" cm="1">
        <f t="array" ref="K2248">SUMPRODUCT(([2]OUT_FinalEnergyCons!$B$4:$B$10000="var_ncap")*1, (ISNUMBER(SEARCH("RH*-SHPLTBR",[2]OUT_FinalEnergyCons!$A$4:$A$10000)))*1,[2]OUT_FinalEnergyCons!I$4:I$10000)</f>
        <v>5.6569407085445347E-3</v>
      </c>
      <c r="L2248" s="1" cm="1">
        <f t="array" ref="L2248">SUMPRODUCT(([2]OUT_FinalEnergyCons!$B$4:$B$10000="var_ncap")*1, (ISNUMBER(SEARCH("RH*-SHPLTBR",[2]OUT_FinalEnergyCons!$A$4:$A$10000)))*1,[2]OUT_FinalEnergyCons!J$4:J$10000)</f>
        <v>3.8096933466853131E-7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2.2119924802752053E-4</v>
      </c>
      <c r="K2249" s="1">
        <f t="shared" si="2144"/>
        <v>7.2899372940176954E-3</v>
      </c>
      <c r="L2249" s="1">
        <f t="shared" si="2144"/>
        <v>1.6505346403449385E-3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2.2119924802752053E-4</v>
      </c>
      <c r="K2250" s="1" cm="1">
        <f t="array" ref="K2250">SUMPRODUCT(([2]OUT_FinalEnergyCons!$B$4:$B$10000="var_ncap")*1, (ISNUMBER(SEARCH("RH*-SHSOLBR",[2]OUT_FinalEnergyCons!$A$4:$A$10000)))*1,[2]OUT_FinalEnergyCons!I$4:I$10000)</f>
        <v>7.2899372940176954E-3</v>
      </c>
      <c r="L2250" s="1" cm="1">
        <f t="array" ref="L2250">SUMPRODUCT(([2]OUT_FinalEnergyCons!$B$4:$B$10000="var_ncap")*1, (ISNUMBER(SEARCH("RH*-SHSOLBR",[2]OUT_FinalEnergyCons!$A$4:$A$10000)))*1,[2]OUT_FinalEnergyCons!J$4:J$10000)</f>
        <v>1.6505346403449385E-3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0.79163827313259838</v>
      </c>
      <c r="K2253" s="1">
        <f t="shared" si="2146"/>
        <v>0.90695216856562955</v>
      </c>
      <c r="L2253" s="1">
        <f t="shared" ref="L2253" si="2147">SUM(L2254,L2257,L2259,L2262,L2264,L2266,L2268,L2270)</f>
        <v>1.1324538470019254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0.38983589962068499</v>
      </c>
      <c r="K2254" s="1">
        <f t="shared" si="2148"/>
        <v>0.49136303549390981</v>
      </c>
      <c r="L2254" s="1">
        <f t="shared" ref="L2254" si="2149">SUM(L2255:L2256)</f>
        <v>0.6478913755950253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5.1010472546000003E-2</v>
      </c>
      <c r="K2255" s="1" cm="1">
        <f t="array" ref="K2255">SUMPRODUCT(([2]OUT_FinalEnergyCons!$B$4:$B$10000="var_ncap")*1,(ISNUMBER(SEARCH("RH*-WHELCBR",[2]OUT_FinalEnergyCons!$A$4:$A$10000)))*1,[2]OUT_FinalEnergyCons!I$4:I$10000)</f>
        <v>5.6317703439635797E-2</v>
      </c>
      <c r="L2255" s="1" cm="1">
        <f t="array" ref="L2255">SUMPRODUCT(([2]OUT_FinalEnergyCons!$B$4:$B$10000="var_ncap")*1,(ISNUMBER(SEARCH("RH*-WHELCBR",[2]OUT_FinalEnergyCons!$A$4:$A$10000)))*1,[2]OUT_FinalEnergyCons!J$4:J$10000)</f>
        <v>3.1004089046734299E-2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0.33882542707468499</v>
      </c>
      <c r="K2256" s="1" cm="1">
        <f t="array" ref="K2256">SUMPRODUCT(([2]OUT_FinalEnergyCons!$B$4:$B$10000="var_ncap")*1,ISNUMBER(SEARCH("RH*-WHELCHP",[2]OUT_FinalEnergyCons!$A$4:$A$10000))*1,[2]OUT_FinalEnergyCons!I$4:I$10000)</f>
        <v>0.43504533205427398</v>
      </c>
      <c r="L2256" s="1" cm="1">
        <f t="array" ref="L2256">SUMPRODUCT(([2]OUT_FinalEnergyCons!$B$4:$B$10000="var_ncap")*1,ISNUMBER(SEARCH("RH*-WHELCHP",[2]OUT_FinalEnergyCons!$A$4:$A$10000))*1,[2]OUT_FinalEnergyCons!J$4:J$10000)</f>
        <v>0.61688728654829095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1.38951725970008E-2</v>
      </c>
      <c r="K2257" s="1">
        <f t="shared" si="2150"/>
        <v>1.70335896028878E-2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1.38951725970008E-2</v>
      </c>
      <c r="K2258" s="1" cm="1">
        <f t="array" ref="K2258">SUMPRODUCT(([2]OUT_FinalEnergyCons!$B$4:$B$10000="var_ncap")*1, (ISNUMBER(SEARCH("RH*-WHLFOBR",[2]OUT_FinalEnergyCons!$A$4:$A$10000)))*1,[2]OUT_FinalEnergyCons!I$4:I$10000)</f>
        <v>1.70335896028878E-2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7.0668489575682697E-2</v>
      </c>
      <c r="K2259" s="1">
        <f t="shared" si="2151"/>
        <v>0.15942054889958421</v>
      </c>
      <c r="L2259" s="1">
        <f t="shared" ref="L2259" si="2152">SUM(L2260:L2261)</f>
        <v>0.13445578201576078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1.7774436304498001E-2</v>
      </c>
      <c r="K2260" s="1" cm="1">
        <f t="array" ref="K2260">SUMPRODUCT(([2]OUT_FinalEnergyCons!$B$4:$B$10000="var_ncap")*1, (ISNUMBER(SEARCH("RH*-WHNGABR",[2]OUT_FinalEnergyCons!$A$4:$A$10000)))*1,[2]OUT_FinalEnergyCons!I$4:I$10000)</f>
        <v>3.4788449177518201E-2</v>
      </c>
      <c r="L2260" s="1" cm="1">
        <f t="array" ref="L2260">SUMPRODUCT(([2]OUT_FinalEnergyCons!$B$4:$B$10000="var_ncap")*1, (ISNUMBER(SEARCH("RH*-WHNGABR",[2]OUT_FinalEnergyCons!$A$4:$A$10000)))*1,[2]OUT_FinalEnergyCons!J$4:J$10000)</f>
        <v>4.6030064176601102E-7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5.2894053271184703E-2</v>
      </c>
      <c r="K2261" s="1" cm="1">
        <f t="array" ref="K2261">SUMPRODUCT(([2]OUT_FinalEnergyCons!$B$4:$B$10000="var_ncap")*1,ISNUMBER(SEARCH("RH*-WHngahp",[2]OUT_FinalEnergyCons!$A$4:$A$10000))*1,[2]OUT_FinalEnergyCons!I$4:I$10000)</f>
        <v>0.124632099722066</v>
      </c>
      <c r="L2261" s="1" cm="1">
        <f t="array" ref="L2261">SUMPRODUCT(([2]OUT_FinalEnergyCons!$B$4:$B$10000="var_ncap")*1,ISNUMBER(SEARCH("RH*-WHngahp",[2]OUT_FinalEnergyCons!$A$4:$A$10000))*1,[2]OUT_FinalEnergyCons!J$4:J$10000)</f>
        <v>0.13445532171511901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1.02509237827502E-2</v>
      </c>
      <c r="K2264" s="1">
        <f t="shared" si="2154"/>
        <v>2.2478795746261701E-2</v>
      </c>
      <c r="L2264" s="1">
        <f t="shared" si="2154"/>
        <v>1.9565883571569099E-7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1.02509237827502E-2</v>
      </c>
      <c r="K2265" s="1" cm="1">
        <f t="array" ref="K2265">SUMPRODUCT(([2]OUT_FinalEnergyCons!$B$4:$B$10000="var_ncap")*1, (ISNUMBER(SEARCH("RH*-WHWODBR",[2]OUT_FinalEnergyCons!$A$4:$A$10000)))*1,[2]OUT_FinalEnergyCons!I$4:I$10000)</f>
        <v>2.2478795746261701E-2</v>
      </c>
      <c r="L2265" s="1" cm="1">
        <f t="array" ref="L2265">SUMPRODUCT(([2]OUT_FinalEnergyCons!$B$4:$B$10000="var_ncap")*1, (ISNUMBER(SEARCH("RH*-WHWODBR",[2]OUT_FinalEnergyCons!$A$4:$A$10000)))*1,[2]OUT_FinalEnergyCons!J$4:J$10000)</f>
        <v>1.9565883571569099E-7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5.8405724691255499E-4</v>
      </c>
      <c r="K2266" s="1">
        <f t="shared" si="2155"/>
        <v>9.1267028843096702E-4</v>
      </c>
      <c r="L2266" s="1">
        <f t="shared" si="2155"/>
        <v>1.2055311956207099E-7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5.8405724691255499E-4</v>
      </c>
      <c r="K2267" s="1" cm="1">
        <f t="array" ref="K2267">SUMPRODUCT(([2]OUT_FinalEnergyCons!$B$4:$B$10000="var_ncap")*1, (ISNUMBER(SEARCH("RH*-WHPLTBR",[2]OUT_FinalEnergyCons!$A$4:$A$10000)))*1,[2]OUT_FinalEnergyCons!I$4:I$10000)</f>
        <v>9.1267028843096702E-4</v>
      </c>
      <c r="L2267" s="1" cm="1">
        <f t="array" ref="L2267">SUMPRODUCT(([2]OUT_FinalEnergyCons!$B$4:$B$10000="var_ncap")*1, (ISNUMBER(SEARCH("RH*-WHPLTBR",[2]OUT_FinalEnergyCons!$A$4:$A$10000)))*1,[2]OUT_FinalEnergyCons!J$4:J$10000)</f>
        <v>1.2055311956207099E-7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0.30640373030956702</v>
      </c>
      <c r="K2268" s="1">
        <f t="shared" si="2159"/>
        <v>0.215743528534555</v>
      </c>
      <c r="L2268" s="1">
        <f t="shared" si="2159"/>
        <v>0.35010637317918403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0.30640373030956702</v>
      </c>
      <c r="K2269" s="1" cm="1">
        <f t="array" ref="K2269">SUMPRODUCT(([2]OUT_FinalEnergyCons!$B$4:$B$10000="var_ncap")*1, (ISNUMBER(SEARCH("RH*-WHSOLBR",[2]OUT_FinalEnergyCons!$A$4:$A$10000)))*1,[2]OUT_FinalEnergyCons!I$4:I$10000)</f>
        <v>0.215743528534555</v>
      </c>
      <c r="L2269" s="1" cm="1">
        <f t="array" ref="L2269">SUMPRODUCT(([2]OUT_FinalEnergyCons!$B$4:$B$10000="var_ncap")*1, (ISNUMBER(SEARCH("RH*-WHSOLBR",[2]OUT_FinalEnergyCons!$A$4:$A$10000)))*1,[2]OUT_FinalEnergyCons!J$4:J$10000)</f>
        <v>0.35010637317918403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2.1552673672779488</v>
      </c>
      <c r="K2272" s="17">
        <f t="shared" si="2161"/>
        <v>1.2368029842347892</v>
      </c>
      <c r="L2272" s="17">
        <f t="shared" ref="L2272" si="2162">SUM(L2273,L2276,L2279,L2283,L2285,L2287,L2289,L2291,L2293)</f>
        <v>1.483873434524712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1.108002669283322</v>
      </c>
      <c r="K2273" s="18">
        <f t="shared" si="2163"/>
        <v>0.50352158979238903</v>
      </c>
      <c r="L2273" s="18">
        <f t="shared" ref="L2273" si="2164">SUM(L2274:L2275)</f>
        <v>0.93386352000974604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0.82881133728648104</v>
      </c>
      <c r="K2274" s="1" cm="1">
        <f t="array" ref="K2274">SUMPRODUCT(([2]OUT_FinalEnergyCons!$B$4:$B$10000="var_ncap")*1,  (ISNUMBER(SEARCH("ITOT-SWHELCBR",[2]OUT_FinalEnergyCons!$A$4:$A$10000)))*1,[2]OUT_FinalEnergyCons!I$4:I$10000)</f>
        <v>0.32255626377616398</v>
      </c>
      <c r="L2274" s="1" cm="1">
        <f t="array" ref="L2274">SUMPRODUCT(([2]OUT_FinalEnergyCons!$B$4:$B$10000="var_ncap")*1,  (ISNUMBER(SEARCH("ITOT-SWHELCBR",[2]OUT_FinalEnergyCons!$A$4:$A$10000)))*1,[2]OUT_FinalEnergyCons!J$4:J$10000)</f>
        <v>0.64335640469007405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0.27919133199684099</v>
      </c>
      <c r="K2275" s="1" cm="1">
        <f t="array" ref="K2275">SUMPRODUCT(([2]OUT_FinalEnergyCons!$B$4:$B$10000="var_ncap")*1,  (ISNUMBER(SEARCH("ITOT-SWHELCHP",[2]OUT_FinalEnergyCons!$A$4:$A$10000)))*1,[2]OUT_FinalEnergyCons!I$4:I$10000)</f>
        <v>0.180965326016225</v>
      </c>
      <c r="L2275" s="1" cm="1">
        <f t="array" ref="L2275">SUMPRODUCT(([2]OUT_FinalEnergyCons!$B$4:$B$10000="var_ncap")*1,  (ISNUMBER(SEARCH("ITOT-SWHELCHP",[2]OUT_FinalEnergyCons!$A$4:$A$10000)))*1,[2]OUT_FinalEnergyCons!J$4:J$10000)</f>
        <v>0.29050711531967199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0.15457750305721851</v>
      </c>
      <c r="K2276" s="18">
        <f t="shared" si="2165"/>
        <v>1.3077110153493273E-3</v>
      </c>
      <c r="L2276" s="18">
        <f t="shared" ref="L2276" si="2166">SUM(L2277:L2278)</f>
        <v>1.1178826461057741E-5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0.15452070771357301</v>
      </c>
      <c r="K2277" s="1" cm="1">
        <f t="array" ref="K2277">SUMPRODUCT(([2]OUT_FinalEnergyCons!$B$4:$B$10000="var_ncap")*1,  (ISNUMBER(SEARCH("ITOT-SWHLFOBR",[2]OUT_FinalEnergyCons!$A$4:$A$10000)))*1,[2]OUT_FinalEnergyCons!I$4:I$10000)</f>
        <v>1.3015362848609699E-3</v>
      </c>
      <c r="L2277" s="1" cm="1">
        <f t="array" ref="L2277">SUMPRODUCT(([2]OUT_FinalEnergyCons!$B$4:$B$10000="var_ncap")*1,  (ISNUMBER(SEARCH("ITOT-SWHLFOBR",[2]OUT_FinalEnergyCons!$A$4:$A$10000)))*1,[2]OUT_FinalEnergyCons!J$4:J$10000)</f>
        <v>9.7330915498075906E-6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5.6795343645498899E-5</v>
      </c>
      <c r="K2278" s="1" cm="1">
        <f t="array" ref="K2278">SUMPRODUCT(([2]OUT_FinalEnergyCons!$B$4:$B$10000="var_ncap")*1,  (ISNUMBER(SEARCH("ITOT-SWHHFOBR",[2]OUT_FinalEnergyCons!$A$4:$A$10000)))*1,[2]OUT_FinalEnergyCons!I$4:I$10000)</f>
        <v>6.1747304883573403E-6</v>
      </c>
      <c r="L2278" s="1" cm="1">
        <f t="array" ref="L2278">SUMPRODUCT(([2]OUT_FinalEnergyCons!$B$4:$B$10000="var_ncap")*1,  (ISNUMBER(SEARCH("ITOT-SWHHFOBR",[2]OUT_FinalEnergyCons!$A$4:$A$10000)))*1,[2]OUT_FinalEnergyCons!J$4:J$10000)</f>
        <v>1.4457349112501501E-6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0.1781022739645165</v>
      </c>
      <c r="K2279" s="18">
        <f t="shared" si="2167"/>
        <v>3.3509789684276814E-2</v>
      </c>
      <c r="L2279" s="18">
        <f t="shared" ref="L2279" si="2168">SUM(L2280:L2281)</f>
        <v>2.317776503265295E-3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0.17800890268574601</v>
      </c>
      <c r="K2280" s="1" cm="1">
        <f t="array" ref="K2280">SUMPRODUCT(([2]OUT_FinalEnergyCons!$B$4:$B$10000="var_ncap")*1,  (ISNUMBER(SEARCH("ITOT-SWHNGA*BR",[2]OUT_FinalEnergyCons!$A$4:$A$10000)))*1,[2]OUT_FinalEnergyCons!I$4:I$10000)</f>
        <v>3.3433101375767202E-2</v>
      </c>
      <c r="L2280" s="1" cm="1">
        <f t="array" ref="L2280">SUMPRODUCT(([2]OUT_FinalEnergyCons!$B$4:$B$10000="var_ncap")*1,  (ISNUMBER(SEARCH("ITOT-SWHNGA*BR",[2]OUT_FinalEnergyCons!$A$4:$A$10000)))*1,[2]OUT_FinalEnergyCons!J$4:J$10000)</f>
        <v>2.1430941595240501E-3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9.3371278770496105E-5</v>
      </c>
      <c r="K2281" s="1" cm="1">
        <f t="array" ref="K2281">SUMPRODUCT(([2]OUT_FinalEnergyCons!$B$4:$B$10000="var_ncap")*1,  (ISNUMBER(SEARCH("ITOT-SWHNGAHP",[2]OUT_FinalEnergyCons!$A$4:$A$10000)))*1,[2]OUT_FinalEnergyCons!I$4:I$10000)</f>
        <v>7.6688308509608697E-5</v>
      </c>
      <c r="L2281" s="1" cm="1">
        <f t="array" ref="L2281">SUMPRODUCT(([2]OUT_FinalEnergyCons!$B$4:$B$10000="var_ncap")*1,  (ISNUMBER(SEARCH("ITOT-SWHNGAHP",[2]OUT_FinalEnergyCons!$A$4:$A$10000)))*1,[2]OUT_FinalEnergyCons!J$4:J$10000)</f>
        <v>1.74682343741245E-4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2.9515360649424199E-2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9.0820237808828794E-2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4.8342238177946799E-2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4.39573188195617E-5</v>
      </c>
      <c r="K2283" s="1">
        <f t="shared" si="2169"/>
        <v>2.9688492496392601E-6</v>
      </c>
      <c r="L2283" s="1">
        <f t="shared" si="2169"/>
        <v>2.66287152391576E-5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4.39573188195617E-5</v>
      </c>
      <c r="K2284" s="1" cm="1">
        <f t="array" ref="K2284">SUMPRODUCT(([2]OUT_FinalEnergyCons!$B$4:$B$10000="var_ncap")*1,  (ISNUMBER(SEARCH("ITOT-SWHCOA*BR",[2]OUT_FinalEnergyCons!$A$4:$A$10000)))*1,[2]OUT_FinalEnergyCons!I$4:I$10000)</f>
        <v>2.9688492496392601E-6</v>
      </c>
      <c r="L2284" s="1" cm="1">
        <f t="array" ref="L2284">SUMPRODUCT(([2]OUT_FinalEnergyCons!$B$4:$B$10000="var_ncap")*1,  (ISNUMBER(SEARCH("ITOT-SWHCOA*BR",[2]OUT_FinalEnergyCons!$A$4:$A$10000)))*1,[2]OUT_FinalEnergyCons!J$4:J$10000)</f>
        <v>2.66287152391576E-5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0.28015238770138101</v>
      </c>
      <c r="K2285" s="1">
        <f t="shared" si="2170"/>
        <v>0.14652326838833901</v>
      </c>
      <c r="L2285" s="1">
        <f t="shared" si="2170"/>
        <v>0.28819372858945702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0.28015238770138101</v>
      </c>
      <c r="K2286" s="1" cm="1">
        <f t="array" ref="K2286">SUMPRODUCT(([2]OUT_FinalEnergyCons!$B$4:$B$10000="var_ncap")*1,  (ISNUMBER(SEARCH("ITOT-SWHWOD*BR",[2]OUT_FinalEnergyCons!$A$4:$A$10000)))*1,[2]OUT_FinalEnergyCons!I$4:I$10000)</f>
        <v>0.14652326838833901</v>
      </c>
      <c r="L2286" s="1" cm="1">
        <f t="array" ref="L2286">SUMPRODUCT(([2]OUT_FinalEnergyCons!$B$4:$B$10000="var_ncap")*1,  (ISNUMBER(SEARCH("ITOT-SWHWOD*BR",[2]OUT_FinalEnergyCons!$A$4:$A$10000)))*1,[2]OUT_FinalEnergyCons!J$4:J$10000)</f>
        <v>0.28819372858945702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1.93997028708475E-2</v>
      </c>
      <c r="K2287" s="1">
        <f t="shared" si="2171"/>
        <v>1.7857195153369601E-2</v>
      </c>
      <c r="L2287" s="1">
        <f t="shared" si="2171"/>
        <v>1.3501431271974401E-2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1.93997028708475E-2</v>
      </c>
      <c r="K2288" s="1" cm="1">
        <f t="array" ref="K2288">SUMPRODUCT(([2]OUT_FinalEnergyCons!$B$4:$B$10000="var_ncap")*1,  (ISNUMBER(SEARCH("ITOT-SWHPLT*BR",[2]OUT_FinalEnergyCons!$A$4:$A$10000)))*1,[2]OUT_FinalEnergyCons!I$4:I$10000)</f>
        <v>1.7857195153369601E-2</v>
      </c>
      <c r="L2288" s="1" cm="1">
        <f t="array" ref="L2288">SUMPRODUCT(([2]OUT_FinalEnergyCons!$B$4:$B$10000="var_ncap")*1,  (ISNUMBER(SEARCH("ITOT-SWHPLT*BR",[2]OUT_FinalEnergyCons!$A$4:$A$10000)))*1,[2]OUT_FinalEnergyCons!J$4:J$10000)</f>
        <v>1.3501431271974401E-2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0.24007529471076</v>
      </c>
      <c r="K2289" s="1">
        <f t="shared" si="2172"/>
        <v>0.101133342757446</v>
      </c>
      <c r="L2289" s="1">
        <f t="shared" si="2172"/>
        <v>2.9606761755636299E-2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0.24007529471076</v>
      </c>
      <c r="K2290" s="1" cm="1">
        <f t="array" ref="K2290">SUMPRODUCT(([2]OUT_FinalEnergyCons!$B$4:$B$10000="var_ncap")*1,  (ISNUMBER(SEARCH("ITOT-SWHWST*BR",[2]OUT_FinalEnergyCons!$A$4:$A$10000)))*1,[2]OUT_FinalEnergyCons!I$4:I$10000)</f>
        <v>0.101133342757446</v>
      </c>
      <c r="L2290" s="1" cm="1">
        <f t="array" ref="L2290">SUMPRODUCT(([2]OUT_FinalEnergyCons!$B$4:$B$10000="var_ncap")*1,  (ISNUMBER(SEARCH("ITOT-SWHWST*BR",[2]OUT_FinalEnergyCons!$A$4:$A$10000)))*1,[2]OUT_FinalEnergyCons!J$4:J$10000)</f>
        <v>2.9606761755636299E-2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1.03039149440327E-2</v>
      </c>
      <c r="K2291" s="1">
        <f t="shared" si="2173"/>
        <v>5.7310596473877703E-3</v>
      </c>
      <c r="L2291" s="1">
        <f t="shared" si="2173"/>
        <v>7.5163266849506598E-3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1.03039149440327E-2</v>
      </c>
      <c r="K2292" s="1" cm="1">
        <f t="array" ref="K2292">SUMPRODUCT(([2]OUT_FinalEnergyCons!$B$4:$B$10000="var_ncap")*1, (ISNUMBER(SEARCH("ITOT-SWHSOLBR",[2]OUT_FinalEnergyCons!$A$4:$A$10000)))*1,[2]OUT_FinalEnergyCons!I$4:I$10000)</f>
        <v>5.7310596473877703E-3</v>
      </c>
      <c r="L2292" s="1" cm="1">
        <f t="array" ref="L2292">SUMPRODUCT(([2]OUT_FinalEnergyCons!$B$4:$B$10000="var_ncap")*1, (ISNUMBER(SEARCH("ITOT-SWHSOLBR",[2]OUT_FinalEnergyCons!$A$4:$A$10000)))*1,[2]OUT_FinalEnergyCons!J$4:J$10000)</f>
        <v>7.5163266849506598E-3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0.164609663427051</v>
      </c>
      <c r="K2293" s="1">
        <f t="shared" si="2174"/>
        <v>0.427216058946982</v>
      </c>
      <c r="L2293" s="1">
        <f t="shared" si="2174"/>
        <v>0.208836082167982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0.164609663427051</v>
      </c>
      <c r="K2294" s="1" cm="1">
        <f t="array" ref="K2294">SUMPRODUCT(([2]OUT_FinalEnergyCons!$B$4:$B$10000="var_ncap")*1, (ISNUMBER(SEARCH("ITOT-SWHH2BR",[2]OUT_FinalEnergyCons!$A$4:$A$10000)))*1,[2]OUT_FinalEnergyCons!I$4:I$10000)</f>
        <v>0.427216058946982</v>
      </c>
      <c r="L2294" s="1" cm="1">
        <f t="array" ref="L2294">SUMPRODUCT(([2]OUT_FinalEnergyCons!$B$4:$B$10000="var_ncap")*1, (ISNUMBER(SEARCH("ITOT-SWHH2BR",[2]OUT_FinalEnergyCons!$A$4:$A$10000)))*1,[2]OUT_FinalEnergyCons!J$4:J$10000)</f>
        <v>0.208836082167982</v>
      </c>
      <c r="N2294" s="1"/>
    </row>
    <row r="2295" spans="2:14" x14ac:dyDescent="0.35">
      <c r="B2295" s="9" t="str">
        <f>SPS3_NUC_Mid!B1813</f>
        <v>SPS1</v>
      </c>
      <c r="C2295" s="9" t="str">
        <f>SPS3_NUC_Mid!C1813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2.4114064186763873</v>
      </c>
      <c r="K2295" s="17">
        <f t="shared" si="2175"/>
        <v>1.7526811881596025</v>
      </c>
      <c r="L2295" s="17">
        <f t="shared" ref="L2295" si="2176">SUM(L2296,L2299,L2301,L2305,L2307,L2309,L2311)</f>
        <v>1.8178649733078196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0.63564668303750305</v>
      </c>
      <c r="K2296" s="1">
        <f t="shared" si="2179"/>
        <v>0.78311663886273009</v>
      </c>
      <c r="L2296" s="1">
        <f t="shared" ref="L2296" si="2180">SUM(L2297:L2298)</f>
        <v>0.93072043262007897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1.12994585055001E-2</v>
      </c>
      <c r="K2297" s="1" cm="1">
        <f t="array" ref="K2297">SUMPRODUCT(([2]OUT_FinalEnergyCons!$B$4:$B$10000="var_ncap")*1, (ISNUMBER(SEARCH("SCOM-SHELCBR",[2]OUT_FinalEnergyCons!$A$4:$A$10000)))*1,[2]OUT_FinalEnergyCons!I$4:I$10000)</f>
        <v>1.0563214384058099E-2</v>
      </c>
      <c r="L2297" s="1" cm="1">
        <f t="array" ref="L2297">SUMPRODUCT(([2]OUT_FinalEnergyCons!$B$4:$B$10000="var_ncap")*1, (ISNUMBER(SEARCH("SCOM-SHELCBR",[2]OUT_FinalEnergyCons!$A$4:$A$10000)))*1,[2]OUT_FinalEnergyCons!J$4:J$10000)</f>
        <v>1.4940979775280199E-3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0.62434722453200298</v>
      </c>
      <c r="K2298" s="1" cm="1">
        <f t="array" ref="K2298">SUMPRODUCT(([2]OUT_FinalEnergyCons!$B$4:$B$10000="var_ncap")*1, (ISNUMBER(SEARCH("SCOM-SHELCHP",[2]OUT_FinalEnergyCons!$A$4:$A$10000)))*1,[2]OUT_FinalEnergyCons!I$4:I$10000)</f>
        <v>0.77255342447867204</v>
      </c>
      <c r="L2298" s="1" cm="1">
        <f t="array" ref="L2298">SUMPRODUCT(([2]OUT_FinalEnergyCons!$B$4:$B$10000="var_ncap")*1, (ISNUMBER(SEARCH("SCOM-SHELCHP",[2]OUT_FinalEnergyCons!$A$4:$A$10000)))*1,[2]OUT_FinalEnergyCons!J$4:J$10000)</f>
        <v>0.929226334642551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0.18855631433930201</v>
      </c>
      <c r="K2299" s="1">
        <f t="shared" si="2181"/>
        <v>6.6710595366332598E-6</v>
      </c>
      <c r="L2299" s="1">
        <f t="shared" si="2181"/>
        <v>3.4275870327018301E-7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0.18855631433930201</v>
      </c>
      <c r="K2300" s="1" cm="1">
        <f t="array" ref="K2300">SUMPRODUCT(([2]OUT_FinalEnergyCons!$B$4:$B$10000="var_ncap")*1,(ISNUMBER(SEARCH("SCOM-SHLFOBR",[2]OUT_FinalEnergyCons!$A$4:$A$10000)))*1,[2]OUT_FinalEnergyCons!I$4:I$10000)</f>
        <v>6.6710595366332598E-6</v>
      </c>
      <c r="L2300" s="1" cm="1">
        <f t="array" ref="L2300">SUMPRODUCT(([2]OUT_FinalEnergyCons!$B$4:$B$10000="var_ncap")*1,(ISNUMBER(SEARCH("SCOM-SHLFOBR",[2]OUT_FinalEnergyCons!$A$4:$A$10000)))*1,[2]OUT_FinalEnergyCons!J$4:J$10000)</f>
        <v>3.4275870327018301E-7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0.33802357633379848</v>
      </c>
      <c r="K2301" s="1">
        <f t="shared" si="2183"/>
        <v>0.26352255031976446</v>
      </c>
      <c r="L2301" s="1">
        <f t="shared" ref="L2301" si="2184">SUM(L2302:L2304)</f>
        <v>0.17660388773068555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0.26526556646338201</v>
      </c>
      <c r="K2302" s="1" cm="1">
        <f t="array" ref="K2302">SUMPRODUCT(([2]OUT_FinalEnergyCons!$B$4:$B$10000="var_ncap")*1, (ISNUMBER(SEARCH("SCOM-SHNGABR",[2]OUT_FinalEnergyCons!$A$4:$A$10000)))*1,[2]OUT_FinalEnergyCons!I$4:I$10000)</f>
        <v>1.5170565123788399E-5</v>
      </c>
      <c r="L2302" s="1" cm="1">
        <f t="array" ref="L2302">SUMPRODUCT(([2]OUT_FinalEnergyCons!$B$4:$B$10000="var_ncap")*1, (ISNUMBER(SEARCH("SCOM-SHNGABR",[2]OUT_FinalEnergyCons!$A$4:$A$10000)))*1,[2]OUT_FinalEnergyCons!J$4:J$10000)</f>
        <v>2.1466849871588E-6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7.2713897570650901E-2</v>
      </c>
      <c r="K2303" s="1" cm="1">
        <f t="array" ref="K2303">SUMPRODUCT(([2]OUT_FinalEnergyCons!$B$4:$B$10000="var_ncap")*1, (ISNUMBER(SEARCH("SCOM-SHngahp",[2]OUT_FinalEnergyCons!$A$4:$A$10000)))*1,[2]OUT_FinalEnergyCons!I$4:I$10000)</f>
        <v>0.26345745885111299</v>
      </c>
      <c r="L2303" s="1" cm="1">
        <f t="array" ref="L2303">SUMPRODUCT(([2]OUT_FinalEnergyCons!$B$4:$B$10000="var_ncap")*1, (ISNUMBER(SEARCH("SCOM-SHngahp",[2]OUT_FinalEnergyCons!$A$4:$A$10000)))*1,[2]OUT_FinalEnergyCons!J$4:J$10000)</f>
        <v>0.176575704527028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4.41122997655861E-5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4.99209035276661E-5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2.6036518670396E-5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0.17579142021365601</v>
      </c>
      <c r="K2305" s="1">
        <f t="shared" si="2185"/>
        <v>3.8442650032360297E-2</v>
      </c>
      <c r="L2305" s="1">
        <f t="shared" si="2185"/>
        <v>6.1811409426853999E-7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0.17579142021365601</v>
      </c>
      <c r="K2306" s="1" cm="1">
        <f t="array" ref="K2306">SUMPRODUCT(([2]OUT_FinalEnergyCons!$B$4:$B$10000="var_ncap")*1, (ISNUMBER(SEARCH("SCOM-SHWODBR",[2]OUT_FinalEnergyCons!$A$4:$A$10000)))*1,[2]OUT_FinalEnergyCons!I$4:I$10000)</f>
        <v>3.8442650032360297E-2</v>
      </c>
      <c r="L2306" s="1" cm="1">
        <f t="array" ref="L2306">SUMPRODUCT(([2]OUT_FinalEnergyCons!$B$4:$B$10000="var_ncap")*1, (ISNUMBER(SEARCH("SCOM-SHWODBR",[2]OUT_FinalEnergyCons!$A$4:$A$10000)))*1,[2]OUT_FinalEnergyCons!J$4:J$10000)</f>
        <v>6.1811409426853999E-7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2.6026627012639501E-3</v>
      </c>
      <c r="K2307" s="1">
        <f t="shared" si="2186"/>
        <v>3.9030150528424601E-3</v>
      </c>
      <c r="L2307" s="1">
        <f t="shared" si="2186"/>
        <v>2.58099196448303E-7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2.6026627012639501E-3</v>
      </c>
      <c r="K2308" s="1" cm="1">
        <f t="array" ref="K2308">SUMPRODUCT(([2]OUT_FinalEnergyCons!$B$4:$B$10000="var_ncap")*1,(ISNUMBER(SEARCH("SCOM-SHPLTBR",[2]OUT_FinalEnergyCons!$A$4:$A$10000)))*1,[2]OUT_FinalEnergyCons!I$4:I$10000)</f>
        <v>3.9030150528424601E-3</v>
      </c>
      <c r="L2308" s="1" cm="1">
        <f t="array" ref="L2308">SUMPRODUCT(([2]OUT_FinalEnergyCons!$B$4:$B$10000="var_ncap")*1,(ISNUMBER(SEARCH("SCOM-SHPLTBR",[2]OUT_FinalEnergyCons!$A$4:$A$10000)))*1,[2]OUT_FinalEnergyCons!J$4:J$10000)</f>
        <v>2.58099196448303E-7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9.2157931597085699E-2</v>
      </c>
      <c r="K2309" s="1">
        <f t="shared" si="2187"/>
        <v>6.0428365615508697E-2</v>
      </c>
      <c r="L2309" s="1">
        <f t="shared" si="2187"/>
        <v>0.102162224708576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9.2157931597085699E-2</v>
      </c>
      <c r="K2310" s="1" cm="1">
        <f t="array" ref="K2310">SUMPRODUCT(([2]OUT_FinalEnergyCons!$B$4:$B$10000="var_ncap")*1, (ISNUMBER(SEARCH("SCOM-SHSOLBR",[2]OUT_FinalEnergyCons!$A$4:$A$10000)))*1,[2]OUT_FinalEnergyCons!I$4:I$10000)</f>
        <v>6.0428365615508697E-2</v>
      </c>
      <c r="L2310" s="1" cm="1">
        <f t="array" ref="L2310">SUMPRODUCT(([2]OUT_FinalEnergyCons!$B$4:$B$10000="var_ncap")*1, (ISNUMBER(SEARCH("SCOM-SHSOLBR",[2]OUT_FinalEnergyCons!$A$4:$A$10000)))*1,[2]OUT_FinalEnergyCons!J$4:J$10000)</f>
        <v>0.102162224708576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0.97862783045377799</v>
      </c>
      <c r="K2311" s="1">
        <f t="shared" si="2188"/>
        <v>0.60326129721685995</v>
      </c>
      <c r="L2311" s="1">
        <f t="shared" si="2188"/>
        <v>0.60837720927648498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0.97862783045377799</v>
      </c>
      <c r="K2312" s="1" cm="1">
        <f t="array" ref="K2312">SUMPRODUCT(([2]OUT_FinalEnergyCons!$B$4:$B$10000="var_ncap")*1, (ISNUMBER(SEARCH("SCOM-SHH2BR",[2]OUT_FinalEnergyCons!$A$4:$A$10000)))*1,[2]OUT_FinalEnergyCons!I$4:I$10000)</f>
        <v>0.60326129721685995</v>
      </c>
      <c r="L2312" s="1" cm="1">
        <f t="array" ref="L2312">SUMPRODUCT(([2]OUT_FinalEnergyCons!$B$4:$B$10000="var_ncap")*1, (ISNUMBER(SEARCH("SCOM-SHH2BR",[2]OUT_FinalEnergyCons!$A$4:$A$10000)))*1,[2]OUT_FinalEnergyCons!J$4:J$10000)</f>
        <v>0.60837720927648498</v>
      </c>
      <c r="N2312" s="1"/>
    </row>
    <row r="2313" spans="2:14" x14ac:dyDescent="0.35">
      <c r="B2313" s="5" t="str">
        <f>SPS3_NUC_Mid!B2021</f>
        <v>SPS1</v>
      </c>
      <c r="C2313" s="5" t="str">
        <f>SPS3_NUC_Mid!C2021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9.8168142713724968E-2</v>
      </c>
      <c r="K2313" s="3">
        <f t="shared" si="2189"/>
        <v>0.39202963002949642</v>
      </c>
      <c r="L2313" s="3">
        <f t="shared" ref="L2313" si="2190">SUM(L2314,L2318,L2321)</f>
        <v>0.2098771629159164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9.8167466115694005E-2</v>
      </c>
      <c r="K2314" s="1" cm="1">
        <f t="array" ref="K2314">SUMPRODUCT(ISNUMBER(SEARCH("SUP_ELCH2*",[2]OUT_SyntheticFuels!$C$4:$C$1000))*1,("var_ncap"=[2]OUT_SyntheticFuels!$B$4:$B$1000)*1,[2]OUT_SyntheticFuels!J$4:J$1000)</f>
        <v>0.39202915602673299</v>
      </c>
      <c r="L2314" s="1" cm="1">
        <f t="array" ref="L2314">SUMPRODUCT(ISNUMBER(SEARCH("SUP_ELCH2*",[2]OUT_SyntheticFuels!$C$4:$C$1000))*1,("var_ncap"=[2]OUT_SyntheticFuels!$B$4:$B$1000)*1,[2]OUT_SyntheticFuels!K$4:K$1000)</f>
        <v>0.20987679767696699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9.8167466115694005E-2</v>
      </c>
      <c r="K2315" s="1">
        <f t="shared" si="2193"/>
        <v>0.39202915602673299</v>
      </c>
      <c r="L2315" s="1">
        <f t="shared" ref="L2315" si="2194">L2314-L2316-L2317</f>
        <v>0.20987679767696699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6.7659803095647496E-7</v>
      </c>
      <c r="K2318" s="1">
        <f t="shared" si="2195"/>
        <v>4.7400276345554401E-7</v>
      </c>
      <c r="L2318" s="1">
        <f t="shared" ref="L2318" si="2196">SUM(L2319:L2320)</f>
        <v>3.65238949429007E-7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6.7659803095647496E-7</v>
      </c>
      <c r="K2319" s="1" cm="1">
        <f t="array" ref="K2319">SUMPRODUCT(ISNUMBER(SEARCH("SUP_NGAH2",[2]OUT_SyntheticFuels!$C$4:$C$1000))*1,("var_ncap"=[2]OUT_SyntheticFuels!$B$4:$B$1000)*1,[2]OUT_SyntheticFuels!J$4:J$1000)-K2320</f>
        <v>4.7400276345554401E-7</v>
      </c>
      <c r="L2319" s="1" cm="1">
        <f t="array" ref="L2319">SUMPRODUCT(ISNUMBER(SEARCH("SUP_NGAH2",[2]OUT_SyntheticFuels!$C$4:$C$1000))*1,("var_ncap"=[2]OUT_SyntheticFuels!$B$4:$B$1000)*1,[2]OUT_SyntheticFuels!K$4:K$1000)-L2320</f>
        <v>3.65238949429007E-7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8.7636893644898396E-6</v>
      </c>
      <c r="K2329" s="7" cm="1">
        <f t="array" ref="K2329">SUMPRODUCT(("SUP_MNRBIO"=[2]OUT_SyntheticFuels!$C$4:$C$1000)*1,("var_ncap"=[2]OUT_SyntheticFuels!$B$4:$B$1000)*1,[2]OUT_SyntheticFuels!J$4:J$1000)</f>
        <v>0.14797398741231799</v>
      </c>
      <c r="L2329" s="7" cm="1">
        <f t="array" ref="L2329">SUMPRODUCT(("SUP_MNRBIO"=[2]OUT_SyntheticFuels!$C$4:$C$1000)*1,("var_ncap"=[2]OUT_SyntheticFuels!$B$4:$B$1000)*1,[2]OUT_SyntheticFuels!K$4:K$1000)</f>
        <v>7.5575073027654704E-2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0.127407280973999</v>
      </c>
      <c r="K2330" s="7" cm="1">
        <f t="array" ref="K2330">SUMPRODUCT(("SUP_WSTBIO"=[2]OUT_SyntheticFuels!$C$4:$C$1000)*1,("var_ncap"=[2]OUT_SyntheticFuels!$B$4:$B$1000)*1,[2]OUT_SyntheticFuels!J$4:J$1000)</f>
        <v>7.7487402950223203E-2</v>
      </c>
      <c r="L2330" s="7" cm="1">
        <f t="array" ref="L2330">SUMPRODUCT(("SUP_WSTBIO"=[2]OUT_SyntheticFuels!$C$4:$C$1000)*1,("var_ncap"=[2]OUT_SyntheticFuels!$B$4:$B$1000)*1,[2]OUT_SyntheticFuels!K$4:K$1000)</f>
        <v>0.16705415325651399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9.4163663670992402E-5</v>
      </c>
      <c r="L2332" s="7" cm="1">
        <f t="array" ref="L2332">SUMPRODUCT(("SUP_WSTHTGBIO"=[2]OUT_SyntheticFuels!$C$4:$C$1000)*1,("var_ncap"=[2]OUT_SyntheticFuels!$B$4:$B$1000)*1,[2]OUT_SyntheticFuels!K$4:K$1000)</f>
        <v>2.1517158541562199E-7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1.8679484739026302E-2</v>
      </c>
      <c r="K2336" s="7" cm="1">
        <f t="array" ref="K2336">SUMPRODUCT(("SUP_BIONGA"=[2]OUT_SyntheticFuels!$C$4:$C$1000)*1,("var_ncap"=[2]OUT_SyntheticFuels!$B$4:$B$1000)*1,[2]OUT_SyntheticFuels!J$4:J$1000)</f>
        <v>1.09592489324375E-2</v>
      </c>
      <c r="L2336" s="7" cm="1">
        <f t="array" ref="L2336">SUMPRODUCT(("SUP_BIONGA"=[2]OUT_SyntheticFuels!$C$4:$C$1000)*1,("var_ncap"=[2]OUT_SyntheticFuels!$B$4:$B$1000)*1,[2]OUT_SyntheticFuels!K$4:K$1000)</f>
        <v>7.6591980878298702E-2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3.9221825683049901E-6</v>
      </c>
      <c r="K2337" s="7" cm="1">
        <f t="array" ref="K2337">SUMPRODUCT(("CT_CWODPLT"=[2]OUT_SyntheticFuels!$C$4:$C$1000)*1,("var_ncap"=[2]OUT_SyntheticFuels!$B$4:$B$1000)*1,[2]OUT_SyntheticFuels!J$4:J$1000)</f>
        <v>1.5711868829912101E-2</v>
      </c>
      <c r="L2337" s="7" cm="1">
        <f t="array" ref="L2337">SUMPRODUCT(("CT_CWODPLT"=[2]OUT_SyntheticFuels!$C$4:$C$1000)*1,("var_ncap"=[2]OUT_SyntheticFuels!$B$4:$B$1000)*1,[2]OUT_SyntheticFuels!K$4:K$1000)</f>
        <v>1.79289441091664E-2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1.8567267204201699E-6</v>
      </c>
      <c r="K2338" s="7" cm="1">
        <f t="array" ref="K2338">SUMPRODUCT(("SUP_H2NGA"=[2]OUT_SyntheticFuels!$C$4:$C$1000)*1,("var_ncap"=[2]OUT_SyntheticFuels!$B$4:$B$1000)*1,[2]OUT_SyntheticFuels!J$4:J$1000)</f>
        <v>8.2485185909345304E-7</v>
      </c>
      <c r="L2338" s="7" cm="1">
        <f t="array" ref="L2338">SUMPRODUCT(("SUP_H2NGA"=[2]OUT_SyntheticFuels!$C$4:$C$1000)*1,("var_ncap"=[2]OUT_SyntheticFuels!$B$4:$B$1000)*1,[2]OUT_SyntheticFuels!K$4:K$1000)</f>
        <v>5.5779218130618705E-7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1.9948512668035499E-6</v>
      </c>
      <c r="K2339" s="7" cm="1">
        <f t="array" ref="K2339">SUMPRODUCT(("SUP_H2DSL"=[2]OUT_SyntheticFuels!$C$4:$C$1000)*1,("var_ncap"=[2]OUT_SyntheticFuels!$B$4:$B$1000)*1,[2]OUT_SyntheticFuels!J$4:J$1000)</f>
        <v>1.1502387519913101E-6</v>
      </c>
      <c r="L2339" s="7" cm="1">
        <f t="array" ref="L2339">SUMPRODUCT(("SUP_H2DSL"=[2]OUT_SyntheticFuels!$C$4:$C$1000)*1,("var_ncap"=[2]OUT_SyntheticFuels!$B$4:$B$1000)*1,[2]OUT_SyntheticFuels!K$4:K$1000)</f>
        <v>8.5970431039217601E-7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1.88386133023874E-6</v>
      </c>
      <c r="K2340" s="7" cm="1">
        <f t="array" ref="K2340">SUMPRODUCT(("SUP_H2GSL"=[2]OUT_SyntheticFuels!$C$4:$C$1000)*1,("var_ncap"=[2]OUT_SyntheticFuels!$B$4:$B$1000)*1,[2]OUT_SyntheticFuels!J$4:J$1000)</f>
        <v>1.06285338203807E-6</v>
      </c>
      <c r="L2340" s="7" cm="1">
        <f t="array" ref="L2340">SUMPRODUCT(("SUP_H2GSL"=[2]OUT_SyntheticFuels!$C$4:$C$1000)*1,("var_ncap"=[2]OUT_SyntheticFuels!$B$4:$B$1000)*1,[2]OUT_SyntheticFuels!K$4:K$1000)</f>
        <v>7.88438199412848E-7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546.28739675873692</v>
      </c>
      <c r="H3" s="3">
        <f t="shared" si="0"/>
        <v>508.71021932268536</v>
      </c>
    </row>
    <row r="4" spans="2:8" x14ac:dyDescent="0.35">
      <c r="B4" s="25" t="s">
        <v>1727</v>
      </c>
      <c r="C4" s="1">
        <f>SPS3_NUC_Mid!F763</f>
        <v>142.21760158700843</v>
      </c>
      <c r="D4" s="1">
        <f>SPS3_NUC_Mid!G763</f>
        <v>139.06071934956051</v>
      </c>
      <c r="E4" s="1">
        <f>SPS3_NUC_Mid!H763</f>
        <v>144.60837035759988</v>
      </c>
      <c r="F4" s="1">
        <f>SPS3_NUC_Mid!I763</f>
        <v>134.30391156555439</v>
      </c>
      <c r="G4" s="1">
        <f>SPS3_NUC_Mid!J763</f>
        <v>137.48134436889211</v>
      </c>
      <c r="H4" s="1">
        <f>SPS3_NUC_Mid!K763</f>
        <v>136.54587891484508</v>
      </c>
    </row>
    <row r="5" spans="2:8" x14ac:dyDescent="0.35">
      <c r="B5" s="25" t="s">
        <v>1728</v>
      </c>
      <c r="C5" s="1">
        <f>SPS3_NUC_Mid!F882</f>
        <v>140.10115563936907</v>
      </c>
      <c r="D5" s="1">
        <f>SPS3_NUC_Mid!G882</f>
        <v>137.10230581612601</v>
      </c>
      <c r="E5" s="1">
        <f>SPS3_NUC_Mid!H882</f>
        <v>132.14774722520764</v>
      </c>
      <c r="F5" s="1">
        <f>SPS3_NUC_Mid!I882</f>
        <v>118.3132511459926</v>
      </c>
      <c r="G5" s="1">
        <f>SPS3_NUC_Mid!J882</f>
        <v>108.72922446107673</v>
      </c>
      <c r="H5" s="1">
        <f>SPS3_NUC_Mid!K882</f>
        <v>98.96988177631745</v>
      </c>
    </row>
    <row r="6" spans="2:8" x14ac:dyDescent="0.35">
      <c r="B6" s="25" t="s">
        <v>1729</v>
      </c>
      <c r="C6" s="1">
        <f>SPS3_NUC_Mid!F972</f>
        <v>219.87423080493457</v>
      </c>
      <c r="D6" s="1">
        <f>SPS3_NUC_Mid!G972</f>
        <v>216.46301812830364</v>
      </c>
      <c r="E6" s="1">
        <f>SPS3_NUC_Mid!H972</f>
        <v>219.07144003015637</v>
      </c>
      <c r="F6" s="1">
        <f>SPS3_NUC_Mid!I972</f>
        <v>196.14900403904147</v>
      </c>
      <c r="G6" s="1">
        <f>SPS3_NUC_Mid!J972</f>
        <v>181.80759160631777</v>
      </c>
      <c r="H6" s="1">
        <f>SPS3_NUC_Mid!K972</f>
        <v>168.67466837790528</v>
      </c>
    </row>
    <row r="7" spans="2:8" x14ac:dyDescent="0.35">
      <c r="B7" s="25" t="s">
        <v>1730</v>
      </c>
      <c r="C7" s="1">
        <f>SPS3_NUC_Mid!F1136+SPS3_NUC_Mid!F1315+SPS3_NUC_Mid!F1399+SPS3_NUC_Mid!F1483+SPS3_NUC_Mid!F1490+SPS3_NUC_Mid!F1497+SPS3_NUC_Mid!F1546+SPS3_NUC_Mid!F1593+SPS3_NUC_Mid!F1640</f>
        <v>215.32125029837306</v>
      </c>
      <c r="D7" s="1">
        <f>SPS3_NUC_Mid!G1136+SPS3_NUC_Mid!G1315+SPS3_NUC_Mid!G1399+SPS3_NUC_Mid!G1483+SPS3_NUC_Mid!G1490+SPS3_NUC_Mid!G1497+SPS3_NUC_Mid!G1546+SPS3_NUC_Mid!G1593+SPS3_NUC_Mid!G1640</f>
        <v>206.92511278252408</v>
      </c>
      <c r="E7" s="1">
        <f>SPS3_NUC_Mid!H1136+SPS3_NUC_Mid!H1315+SPS3_NUC_Mid!H1399+SPS3_NUC_Mid!H1483+SPS3_NUC_Mid!H1490+SPS3_NUC_Mid!H1497+SPS3_NUC_Mid!H1546+SPS3_NUC_Mid!H1593+SPS3_NUC_Mid!H1640</f>
        <v>189.04288620712029</v>
      </c>
      <c r="F7" s="1">
        <f>SPS3_NUC_Mid!I1136+SPS3_NUC_Mid!I1315+SPS3_NUC_Mid!I1399+SPS3_NUC_Mid!I1483+SPS3_NUC_Mid!I1490+SPS3_NUC_Mid!I1497+SPS3_NUC_Mid!I1546+SPS3_NUC_Mid!I1593+SPS3_NUC_Mid!I1640</f>
        <v>159.03166590110453</v>
      </c>
      <c r="G7" s="1">
        <f>SPS3_NUC_Mid!J1136+SPS3_NUC_Mid!J1315+SPS3_NUC_Mid!J1399+SPS3_NUC_Mid!J1483+SPS3_NUC_Mid!J1490+SPS3_NUC_Mid!J1497+SPS3_NUC_Mid!J1546+SPS3_NUC_Mid!J1593+SPS3_NUC_Mid!J1640</f>
        <v>118.26923632245033</v>
      </c>
      <c r="H7" s="1">
        <f>SPS3_NUC_Mid!K1136+SPS3_NUC_Mid!K1315+SPS3_NUC_Mid!K1399+SPS3_NUC_Mid!K1483+SPS3_NUC_Mid!K1490+SPS3_NUC_Mid!K1497+SPS3_NUC_Mid!K1546+SPS3_NUC_Mid!K1593+SPS3_NUC_Mid!K1640</f>
        <v>104.51979025361757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537.09867932238706</v>
      </c>
      <c r="H8" s="3">
        <f t="shared" si="1"/>
        <v>570.24996688953877</v>
      </c>
    </row>
    <row r="9" spans="2:8" x14ac:dyDescent="0.35">
      <c r="B9" s="25" t="s">
        <v>1732</v>
      </c>
      <c r="C9" s="1">
        <f>SPS3_NUC_Mid!F291+SPS3_NUC_Mid!F409</f>
        <v>493.35034555354048</v>
      </c>
      <c r="D9" s="1">
        <f>SPS3_NUC_Mid!G291+SPS3_NUC_Mid!G409</f>
        <v>479.71939018565234</v>
      </c>
      <c r="E9" s="1">
        <f>SPS3_NUC_Mid!H291+SPS3_NUC_Mid!H409</f>
        <v>484.03300339055238</v>
      </c>
      <c r="F9" s="1">
        <f>SPS3_NUC_Mid!I291+SPS3_NUC_Mid!I409</f>
        <v>504.95288850558825</v>
      </c>
      <c r="G9" s="1">
        <f>SPS3_NUC_Mid!J291+SPS3_NUC_Mid!J409</f>
        <v>507.48186335774227</v>
      </c>
      <c r="H9" s="1">
        <f>SPS3_NUC_Mid!K291+SPS3_NUC_Mid!K409</f>
        <v>522.17182325328747</v>
      </c>
    </row>
    <row r="10" spans="2:8" x14ac:dyDescent="0.35">
      <c r="B10" s="25" t="s">
        <v>1733</v>
      </c>
      <c r="C10" s="1">
        <f>SPS3_NUC_Mid!F590+SPS3_NUC_Mid!F604+SPS3_NUC_Mid!F644</f>
        <v>16.194736936115465</v>
      </c>
      <c r="D10" s="1">
        <f>SPS3_NUC_Mid!G590+SPS3_NUC_Mid!G604+SPS3_NUC_Mid!G644</f>
        <v>25.311941448724667</v>
      </c>
      <c r="E10" s="1">
        <f>SPS3_NUC_Mid!H590+SPS3_NUC_Mid!H604+SPS3_NUC_Mid!H644</f>
        <v>26.544943759351252</v>
      </c>
      <c r="F10" s="1">
        <f>SPS3_NUC_Mid!I590+SPS3_NUC_Mid!I604+SPS3_NUC_Mid!I644</f>
        <v>24.231868340281498</v>
      </c>
      <c r="G10" s="1">
        <f>SPS3_NUC_Mid!J590+SPS3_NUC_Mid!J604+SPS3_NUC_Mid!J644</f>
        <v>24.900306148990541</v>
      </c>
      <c r="H10" s="1">
        <f>SPS3_NUC_Mid!K590+SPS3_NUC_Mid!K604+SPS3_NUC_Mid!K644</f>
        <v>31.723521329308028</v>
      </c>
    </row>
    <row r="11" spans="2:8" x14ac:dyDescent="0.35">
      <c r="B11" s="25" t="s">
        <v>1731</v>
      </c>
      <c r="C11" s="1">
        <f>SPS3_NUC_Mid!F679</f>
        <v>6.5201059750009645E-3</v>
      </c>
      <c r="D11" s="1">
        <f>SPS3_NUC_Mid!G679</f>
        <v>9.3546252815172488E-3</v>
      </c>
      <c r="E11" s="1">
        <f>SPS3_NUC_Mid!H679</f>
        <v>9.3914283377240088E-3</v>
      </c>
      <c r="F11" s="1">
        <f>SPS3_NUC_Mid!I679</f>
        <v>1.3224233673157285E-2</v>
      </c>
      <c r="G11" s="1">
        <f>SPS3_NUC_Mid!J679</f>
        <v>4.7165098156542733</v>
      </c>
      <c r="H11" s="1">
        <f>SPS3_NUC_Mid!K679</f>
        <v>16.354622306943284</v>
      </c>
    </row>
    <row r="12" spans="2:8" x14ac:dyDescent="0.35">
      <c r="B12" s="25" t="s">
        <v>1734</v>
      </c>
      <c r="C12" s="1">
        <f>SPS3_NUC_Mid!F1707</f>
        <v>0</v>
      </c>
      <c r="D12" s="1">
        <f>SPS3_NUC_Mid!G1707</f>
        <v>0</v>
      </c>
      <c r="E12" s="1">
        <f>SPS3_NUC_Mid!H1707</f>
        <v>0</v>
      </c>
      <c r="F12" s="1">
        <f>SPS3_NUC_Mid!I1707</f>
        <v>0</v>
      </c>
      <c r="G12" s="1">
        <f>SPS3_NUC_Mid!J1707</f>
        <v>0</v>
      </c>
      <c r="H12" s="1">
        <f>SPS3_NUC_Mid!K1707</f>
        <v>0</v>
      </c>
    </row>
    <row r="13" spans="2:8" x14ac:dyDescent="0.35">
      <c r="B13" s="2" t="s">
        <v>1736</v>
      </c>
      <c r="C13" s="3">
        <f>SPS3_NUC_Mid!F2+SPS3_NUC_Mid!F20-SPS3_NUC_Mid!F57</f>
        <v>963.90607471923227</v>
      </c>
      <c r="D13" s="3">
        <f>SPS3_NUC_Mid!G2+SPS3_NUC_Mid!G20-SPS3_NUC_Mid!G57</f>
        <v>961.7925757747754</v>
      </c>
      <c r="E13" s="3">
        <f>SPS3_NUC_Mid!H2+SPS3_NUC_Mid!H20-SPS3_NUC_Mid!H57</f>
        <v>908.27532365117929</v>
      </c>
      <c r="F13" s="3">
        <f>SPS3_NUC_Mid!I2+SPS3_NUC_Mid!I20-SPS3_NUC_Mid!I57</f>
        <v>858.90533272457424</v>
      </c>
      <c r="G13" s="3">
        <f>SPS3_NUC_Mid!J2+SPS3_NUC_Mid!J20-SPS3_NUC_Mid!J57</f>
        <v>775.31969131321114</v>
      </c>
      <c r="H13" s="3">
        <f>SPS3_NUC_Mid!K2+SPS3_NUC_Mid!K20-SPS3_NUC_Mid!K57</f>
        <v>758.28177177021689</v>
      </c>
    </row>
    <row r="14" spans="2:8" x14ac:dyDescent="0.35">
      <c r="B14" s="25" t="s">
        <v>1737</v>
      </c>
      <c r="C14" s="1">
        <f>SPS3_NUC_Mid!F2</f>
        <v>300.18621340525118</v>
      </c>
      <c r="D14" s="1">
        <f>SPS3_NUC_Mid!G2</f>
        <v>295.40136239813279</v>
      </c>
      <c r="E14" s="1">
        <f>SPS3_NUC_Mid!H2</f>
        <v>332.78994579956441</v>
      </c>
      <c r="F14" s="1">
        <f>SPS3_NUC_Mid!I2</f>
        <v>403.54133984502317</v>
      </c>
      <c r="G14" s="1">
        <f>SPS3_NUC_Mid!J2</f>
        <v>408.98107618294171</v>
      </c>
      <c r="H14" s="1">
        <f>SPS3_NUC_Mid!K2</f>
        <v>438.42478695419607</v>
      </c>
    </row>
    <row r="15" spans="2:8" x14ac:dyDescent="0.35">
      <c r="B15" s="25" t="s">
        <v>19</v>
      </c>
      <c r="C15" s="1">
        <f>SPS3_NUC_Mid!F20</f>
        <v>780.8898825531777</v>
      </c>
      <c r="D15" s="1">
        <f>SPS3_NUC_Mid!G20</f>
        <v>703.03717422868715</v>
      </c>
      <c r="E15" s="1">
        <f>SPS3_NUC_Mid!H20</f>
        <v>651.20694316298079</v>
      </c>
      <c r="F15" s="1">
        <f>SPS3_NUC_Mid!I20</f>
        <v>506.11044461011778</v>
      </c>
      <c r="G15" s="1">
        <f>SPS3_NUC_Mid!J20</f>
        <v>409.03457584865896</v>
      </c>
      <c r="H15" s="1">
        <f>SPS3_NUC_Mid!K20</f>
        <v>342.86538238641219</v>
      </c>
    </row>
    <row r="16" spans="2:8" x14ac:dyDescent="0.35">
      <c r="B16" s="25" t="s">
        <v>24</v>
      </c>
      <c r="C16" s="1">
        <f>SPS3_NUC_Mid!F57</f>
        <v>117.17002123919661</v>
      </c>
      <c r="D16" s="1">
        <f>SPS3_NUC_Mid!G57</f>
        <v>36.645960852044595</v>
      </c>
      <c r="E16" s="1">
        <f>SPS3_NUC_Mid!H57</f>
        <v>75.721565311365879</v>
      </c>
      <c r="F16" s="1">
        <f>SPS3_NUC_Mid!I57</f>
        <v>50.746451730566761</v>
      </c>
      <c r="G16" s="1">
        <f>SPS3_NUC_Mid!J57</f>
        <v>42.695960718389486</v>
      </c>
      <c r="H16" s="1">
        <f>SPS3_NUC_Mid!K57</f>
        <v>23.008397570391409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B19052DF-4FEC-4AEB-92D1-0848C8368709}"/>
</file>

<file path=customXml/itemProps2.xml><?xml version="1.0" encoding="utf-8"?>
<ds:datastoreItem xmlns:ds="http://schemas.openxmlformats.org/officeDocument/2006/customXml" ds:itemID="{0AEFE2E0-4758-432A-A7B3-33C4FC843293}"/>
</file>

<file path=customXml/itemProps3.xml><?xml version="1.0" encoding="utf-8"?>
<ds:datastoreItem xmlns:ds="http://schemas.openxmlformats.org/officeDocument/2006/customXml" ds:itemID="{0F174821-AC5F-4EDF-BB50-D9D3E97B554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SPS3_NUC_Mid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